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tyakadam\Downloads\"/>
    </mc:Choice>
  </mc:AlternateContent>
  <xr:revisionPtr revIDLastSave="0" documentId="13_ncr:1_{89F87CBD-E0D4-45B9-A974-8C9B2434B19E}" xr6:coauthVersionLast="47" xr6:coauthVersionMax="47" xr10:uidLastSave="{00000000-0000-0000-0000-000000000000}"/>
  <bookViews>
    <workbookView xWindow="-110" yWindow="-110" windowWidth="19420" windowHeight="10300" firstSheet="2" activeTab="3" xr2:uid="{393F4A88-E76B-4C88-AE98-CBB6F21A7714}"/>
  </bookViews>
  <sheets>
    <sheet name="Pivot Summary" sheetId="5" state="hidden" r:id="rId1"/>
    <sheet name="total cout to tally" sheetId="4" state="hidden" r:id="rId2"/>
    <sheet name="Distributor Report" sheetId="3" r:id="rId3"/>
    <sheet name="Final" sheetId="1" r:id="rId4"/>
    <sheet name="summary" sheetId="6" state="hidden" r:id="rId5"/>
  </sheets>
  <definedNames>
    <definedName name="_xlnm._FilterDatabase" localSheetId="2" hidden="1">'Distributor Report'!$A$1:$AE$611</definedName>
    <definedName name="_xlnm._FilterDatabase" localSheetId="3" hidden="1">Final!$A$4:$R$62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6" l="1"/>
  <c r="D27" i="6" s="1"/>
  <c r="B27" i="6"/>
  <c r="B17" i="6"/>
  <c r="C14" i="6"/>
  <c r="B14" i="6"/>
  <c r="C23" i="6"/>
  <c r="B25" i="6"/>
  <c r="B23" i="6"/>
  <c r="C21" i="6"/>
  <c r="B21" i="6"/>
  <c r="D21" i="6" s="1"/>
  <c r="D20" i="6"/>
  <c r="D19" i="6"/>
  <c r="B16" i="6"/>
  <c r="C15" i="6"/>
  <c r="C16" i="6" s="1"/>
  <c r="C17" i="6" s="1"/>
  <c r="D12" i="6"/>
  <c r="C13" i="6" s="1"/>
  <c r="D10" i="6"/>
  <c r="C11" i="6" s="1"/>
  <c r="D69" i="1"/>
  <c r="D68" i="1"/>
  <c r="E69" i="1"/>
  <c r="E68" i="1"/>
  <c r="E72" i="1" s="1"/>
  <c r="E67" i="1"/>
  <c r="D72" i="1"/>
  <c r="C72" i="1"/>
  <c r="C62" i="1"/>
  <c r="E62" i="1" s="1"/>
  <c r="C61" i="1"/>
  <c r="D61" i="1" s="1"/>
  <c r="C60" i="1"/>
  <c r="D60" i="1" s="1"/>
  <c r="E60" i="1" s="1"/>
  <c r="C59" i="1"/>
  <c r="E59" i="1" s="1"/>
  <c r="C58" i="1"/>
  <c r="E58" i="1" s="1"/>
  <c r="C57" i="1"/>
  <c r="C56" i="1"/>
  <c r="C55" i="1"/>
  <c r="C54" i="1"/>
  <c r="C53" i="1"/>
  <c r="C52" i="1"/>
  <c r="D52" i="1" s="1"/>
  <c r="C51" i="1"/>
  <c r="C50" i="1"/>
  <c r="D50" i="1" s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D19" i="1" s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73" i="5"/>
  <c r="B75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AC577" i="3"/>
  <c r="AC576" i="3"/>
  <c r="AC563" i="3"/>
  <c r="AC552" i="3"/>
  <c r="AC551" i="3"/>
  <c r="AC522" i="3"/>
  <c r="AC505" i="3"/>
  <c r="AC501" i="3"/>
  <c r="AC490" i="3"/>
  <c r="AC459" i="3"/>
  <c r="AC450" i="3"/>
  <c r="AC409" i="3"/>
  <c r="AC404" i="3"/>
  <c r="AC341" i="3"/>
  <c r="AC340" i="3"/>
  <c r="AC314" i="3"/>
  <c r="AC312" i="3"/>
  <c r="AC299" i="3"/>
  <c r="AC280" i="3"/>
  <c r="AC224" i="3"/>
  <c r="AC216" i="3"/>
  <c r="AC206" i="3"/>
  <c r="AC189" i="3"/>
  <c r="AC187" i="3"/>
  <c r="AC152" i="3"/>
  <c r="AC68" i="3"/>
  <c r="AC53" i="3"/>
  <c r="AC41" i="3"/>
  <c r="AC40" i="3"/>
  <c r="AC34" i="3"/>
  <c r="AC8" i="3"/>
  <c r="AC146" i="3"/>
  <c r="AC507" i="3"/>
  <c r="AC494" i="3"/>
  <c r="AC491" i="3"/>
  <c r="AC447" i="3"/>
  <c r="AC436" i="3"/>
  <c r="AC371" i="3"/>
  <c r="AC277" i="3"/>
  <c r="AC237" i="3"/>
  <c r="AC51" i="3"/>
  <c r="AC602" i="3"/>
  <c r="AC560" i="3"/>
  <c r="AC534" i="3"/>
  <c r="AC517" i="3"/>
  <c r="AC514" i="3"/>
  <c r="AC485" i="3"/>
  <c r="AC482" i="3"/>
  <c r="AC458" i="3"/>
  <c r="AC457" i="3"/>
  <c r="AC453" i="3"/>
  <c r="AC448" i="3"/>
  <c r="AC435" i="3"/>
  <c r="AC422" i="3"/>
  <c r="AC410" i="3"/>
  <c r="AC397" i="3"/>
  <c r="AC388" i="3"/>
  <c r="AC387" i="3"/>
  <c r="AC373" i="3"/>
  <c r="AC325" i="3"/>
  <c r="AC324" i="3"/>
  <c r="AC316" i="3"/>
  <c r="AC308" i="3"/>
  <c r="AC300" i="3"/>
  <c r="AC264" i="3"/>
  <c r="AC261" i="3"/>
  <c r="AC197" i="3"/>
  <c r="AC183" i="3"/>
  <c r="AC176" i="3"/>
  <c r="AC158" i="3"/>
  <c r="AC145" i="3"/>
  <c r="AC142" i="3"/>
  <c r="AC133" i="3"/>
  <c r="AC125" i="3"/>
  <c r="AC110" i="3"/>
  <c r="AC103" i="3"/>
  <c r="AC100" i="3"/>
  <c r="AC47" i="3"/>
  <c r="AC37" i="3"/>
  <c r="AC36" i="3"/>
  <c r="AC33" i="3"/>
  <c r="AC11" i="3"/>
  <c r="AC3" i="3"/>
  <c r="D14" i="6" l="1"/>
  <c r="B11" i="6"/>
  <c r="D11" i="6" s="1"/>
  <c r="B13" i="6"/>
  <c r="D13" i="6" s="1"/>
  <c r="B26" i="6"/>
  <c r="B28" i="6" s="1"/>
  <c r="D15" i="6"/>
  <c r="C25" i="6"/>
  <c r="C26" i="6" s="1"/>
  <c r="C28" i="6" s="1"/>
  <c r="D16" i="6"/>
  <c r="D17" i="6" s="1"/>
  <c r="D23" i="6"/>
  <c r="B24" i="6" s="1"/>
  <c r="E70" i="1"/>
  <c r="E61" i="1"/>
  <c r="Z611" i="3"/>
  <c r="Y611" i="3"/>
  <c r="Z610" i="3"/>
  <c r="Y610" i="3"/>
  <c r="Z609" i="3"/>
  <c r="Y609" i="3"/>
  <c r="Z608" i="3"/>
  <c r="Y608" i="3"/>
  <c r="Z607" i="3"/>
  <c r="Y607" i="3"/>
  <c r="Z606" i="3"/>
  <c r="Y606" i="3"/>
  <c r="Z605" i="3"/>
  <c r="Y605" i="3"/>
  <c r="Z604" i="3"/>
  <c r="Y604" i="3"/>
  <c r="Z603" i="3"/>
  <c r="Y603" i="3"/>
  <c r="Z602" i="3"/>
  <c r="Y602" i="3"/>
  <c r="Z601" i="3"/>
  <c r="Y601" i="3"/>
  <c r="Z600" i="3"/>
  <c r="Y600" i="3"/>
  <c r="Z599" i="3"/>
  <c r="Y599" i="3"/>
  <c r="Z598" i="3"/>
  <c r="Y598" i="3"/>
  <c r="Z597" i="3"/>
  <c r="Y597" i="3"/>
  <c r="Z596" i="3"/>
  <c r="Y596" i="3"/>
  <c r="Z595" i="3"/>
  <c r="Y595" i="3"/>
  <c r="Z594" i="3"/>
  <c r="Y594" i="3"/>
  <c r="Z593" i="3"/>
  <c r="Y593" i="3"/>
  <c r="Z592" i="3"/>
  <c r="Y592" i="3"/>
  <c r="Z591" i="3"/>
  <c r="Y591" i="3"/>
  <c r="Z590" i="3"/>
  <c r="Y590" i="3"/>
  <c r="Z589" i="3"/>
  <c r="Y589" i="3"/>
  <c r="Z588" i="3"/>
  <c r="Y588" i="3"/>
  <c r="Z587" i="3"/>
  <c r="Y587" i="3"/>
  <c r="Z586" i="3"/>
  <c r="Y586" i="3"/>
  <c r="Z585" i="3"/>
  <c r="Y585" i="3"/>
  <c r="Z584" i="3"/>
  <c r="Y584" i="3"/>
  <c r="Z583" i="3"/>
  <c r="Y583" i="3"/>
  <c r="Z582" i="3"/>
  <c r="Y582" i="3"/>
  <c r="Z581" i="3"/>
  <c r="Y581" i="3"/>
  <c r="Z580" i="3"/>
  <c r="Y580" i="3"/>
  <c r="Z579" i="3"/>
  <c r="Y579" i="3"/>
  <c r="Z578" i="3"/>
  <c r="Y578" i="3"/>
  <c r="Z577" i="3"/>
  <c r="Y577" i="3"/>
  <c r="Z576" i="3"/>
  <c r="Y576" i="3"/>
  <c r="Z575" i="3"/>
  <c r="Y575" i="3"/>
  <c r="Z574" i="3"/>
  <c r="Y574" i="3"/>
  <c r="Z573" i="3"/>
  <c r="Y573" i="3"/>
  <c r="Z572" i="3"/>
  <c r="Y572" i="3"/>
  <c r="Z571" i="3"/>
  <c r="Y571" i="3"/>
  <c r="Z570" i="3"/>
  <c r="Y570" i="3"/>
  <c r="Z569" i="3"/>
  <c r="Y569" i="3"/>
  <c r="Z568" i="3"/>
  <c r="Y568" i="3"/>
  <c r="Z567" i="3"/>
  <c r="Y567" i="3"/>
  <c r="Z566" i="3"/>
  <c r="Y566" i="3"/>
  <c r="Z565" i="3"/>
  <c r="Y565" i="3"/>
  <c r="Z564" i="3"/>
  <c r="Y564" i="3"/>
  <c r="Z563" i="3"/>
  <c r="Y563" i="3"/>
  <c r="Z562" i="3"/>
  <c r="Y562" i="3"/>
  <c r="Z561" i="3"/>
  <c r="Y561" i="3"/>
  <c r="Z560" i="3"/>
  <c r="Y560" i="3"/>
  <c r="Z559" i="3"/>
  <c r="Y559" i="3"/>
  <c r="Z558" i="3"/>
  <c r="Y558" i="3"/>
  <c r="Z557" i="3"/>
  <c r="Y557" i="3"/>
  <c r="Z556" i="3"/>
  <c r="Y556" i="3"/>
  <c r="Z555" i="3"/>
  <c r="Y555" i="3"/>
  <c r="Z554" i="3"/>
  <c r="Y554" i="3"/>
  <c r="Z553" i="3"/>
  <c r="Y553" i="3"/>
  <c r="Z552" i="3"/>
  <c r="Y552" i="3"/>
  <c r="Z551" i="3"/>
  <c r="Y551" i="3"/>
  <c r="Z550" i="3"/>
  <c r="Y550" i="3"/>
  <c r="Z549" i="3"/>
  <c r="Y549" i="3"/>
  <c r="Z548" i="3"/>
  <c r="Y548" i="3"/>
  <c r="Z547" i="3"/>
  <c r="Y547" i="3"/>
  <c r="Z546" i="3"/>
  <c r="Y546" i="3"/>
  <c r="Z545" i="3"/>
  <c r="Y545" i="3"/>
  <c r="Z544" i="3"/>
  <c r="Y544" i="3"/>
  <c r="Z543" i="3"/>
  <c r="Y543" i="3"/>
  <c r="Z542" i="3"/>
  <c r="Y542" i="3"/>
  <c r="Z541" i="3"/>
  <c r="Y541" i="3"/>
  <c r="Z540" i="3"/>
  <c r="Y540" i="3"/>
  <c r="Z539" i="3"/>
  <c r="Y539" i="3"/>
  <c r="Z538" i="3"/>
  <c r="Y538" i="3"/>
  <c r="Z537" i="3"/>
  <c r="Y537" i="3"/>
  <c r="Z536" i="3"/>
  <c r="Y536" i="3"/>
  <c r="Z535" i="3"/>
  <c r="Y535" i="3"/>
  <c r="Z534" i="3"/>
  <c r="Y534" i="3"/>
  <c r="Z533" i="3"/>
  <c r="Y533" i="3"/>
  <c r="Z532" i="3"/>
  <c r="Y532" i="3"/>
  <c r="Z531" i="3"/>
  <c r="Y531" i="3"/>
  <c r="Z530" i="3"/>
  <c r="Y530" i="3"/>
  <c r="Z529" i="3"/>
  <c r="Y529" i="3"/>
  <c r="Z528" i="3"/>
  <c r="Y528" i="3"/>
  <c r="Z527" i="3"/>
  <c r="Y527" i="3"/>
  <c r="Z526" i="3"/>
  <c r="Y526" i="3"/>
  <c r="Z525" i="3"/>
  <c r="Y525" i="3"/>
  <c r="Z524" i="3"/>
  <c r="Y524" i="3"/>
  <c r="Z523" i="3"/>
  <c r="Y523" i="3"/>
  <c r="Z522" i="3"/>
  <c r="Y522" i="3"/>
  <c r="Z521" i="3"/>
  <c r="Y521" i="3"/>
  <c r="Z520" i="3"/>
  <c r="Y520" i="3"/>
  <c r="Z519" i="3"/>
  <c r="Y519" i="3"/>
  <c r="Z518" i="3"/>
  <c r="Y518" i="3"/>
  <c r="Z517" i="3"/>
  <c r="Y517" i="3"/>
  <c r="Z516" i="3"/>
  <c r="Y516" i="3"/>
  <c r="Z515" i="3"/>
  <c r="Y515" i="3"/>
  <c r="Z514" i="3"/>
  <c r="Y514" i="3"/>
  <c r="Z513" i="3"/>
  <c r="Y513" i="3"/>
  <c r="Z512" i="3"/>
  <c r="Y512" i="3"/>
  <c r="Z511" i="3"/>
  <c r="Y511" i="3"/>
  <c r="Z510" i="3"/>
  <c r="Y510" i="3"/>
  <c r="Z509" i="3"/>
  <c r="Y509" i="3"/>
  <c r="Z508" i="3"/>
  <c r="Y508" i="3"/>
  <c r="Z507" i="3"/>
  <c r="Y507" i="3"/>
  <c r="Z506" i="3"/>
  <c r="Y506" i="3"/>
  <c r="Z505" i="3"/>
  <c r="Y505" i="3"/>
  <c r="Z504" i="3"/>
  <c r="Y504" i="3"/>
  <c r="Z503" i="3"/>
  <c r="Y503" i="3"/>
  <c r="Z502" i="3"/>
  <c r="Y502" i="3"/>
  <c r="Z501" i="3"/>
  <c r="Y501" i="3"/>
  <c r="Z500" i="3"/>
  <c r="Y500" i="3"/>
  <c r="Z499" i="3"/>
  <c r="Y499" i="3"/>
  <c r="Z498" i="3"/>
  <c r="Y498" i="3"/>
  <c r="Z497" i="3"/>
  <c r="Y497" i="3"/>
  <c r="Z496" i="3"/>
  <c r="Y496" i="3"/>
  <c r="Z495" i="3"/>
  <c r="Y495" i="3"/>
  <c r="Z494" i="3"/>
  <c r="Y494" i="3"/>
  <c r="Z493" i="3"/>
  <c r="Y493" i="3"/>
  <c r="Z492" i="3"/>
  <c r="Y492" i="3"/>
  <c r="Z491" i="3"/>
  <c r="Y491" i="3"/>
  <c r="Z490" i="3"/>
  <c r="Y490" i="3"/>
  <c r="Z489" i="3"/>
  <c r="Y489" i="3"/>
  <c r="Z488" i="3"/>
  <c r="Y488" i="3"/>
  <c r="Z487" i="3"/>
  <c r="Y487" i="3"/>
  <c r="Z486" i="3"/>
  <c r="Y486" i="3"/>
  <c r="Z485" i="3"/>
  <c r="Y485" i="3"/>
  <c r="Z484" i="3"/>
  <c r="Y484" i="3"/>
  <c r="Z483" i="3"/>
  <c r="Y483" i="3"/>
  <c r="Z482" i="3"/>
  <c r="Y482" i="3"/>
  <c r="Z481" i="3"/>
  <c r="Y481" i="3"/>
  <c r="Z480" i="3"/>
  <c r="Y480" i="3"/>
  <c r="Z479" i="3"/>
  <c r="Y479" i="3"/>
  <c r="Z478" i="3"/>
  <c r="Y478" i="3"/>
  <c r="Z477" i="3"/>
  <c r="Y477" i="3"/>
  <c r="Z476" i="3"/>
  <c r="Y476" i="3"/>
  <c r="Z475" i="3"/>
  <c r="Y475" i="3"/>
  <c r="Z474" i="3"/>
  <c r="Y474" i="3"/>
  <c r="Z473" i="3"/>
  <c r="Y473" i="3"/>
  <c r="Z472" i="3"/>
  <c r="Y472" i="3"/>
  <c r="Z471" i="3"/>
  <c r="Y471" i="3"/>
  <c r="Z470" i="3"/>
  <c r="Y470" i="3"/>
  <c r="Z469" i="3"/>
  <c r="Y469" i="3"/>
  <c r="Z468" i="3"/>
  <c r="Y468" i="3"/>
  <c r="Z467" i="3"/>
  <c r="Y467" i="3"/>
  <c r="Z466" i="3"/>
  <c r="Y466" i="3"/>
  <c r="Z465" i="3"/>
  <c r="Y465" i="3"/>
  <c r="Z464" i="3"/>
  <c r="Y464" i="3"/>
  <c r="Z463" i="3"/>
  <c r="Y463" i="3"/>
  <c r="Z462" i="3"/>
  <c r="Y462" i="3"/>
  <c r="Z461" i="3"/>
  <c r="Y461" i="3"/>
  <c r="Z460" i="3"/>
  <c r="Y460" i="3"/>
  <c r="Z459" i="3"/>
  <c r="Y459" i="3"/>
  <c r="Z458" i="3"/>
  <c r="Y458" i="3"/>
  <c r="Z457" i="3"/>
  <c r="Y457" i="3"/>
  <c r="Z456" i="3"/>
  <c r="Y456" i="3"/>
  <c r="Z455" i="3"/>
  <c r="Y455" i="3"/>
  <c r="Z454" i="3"/>
  <c r="Y454" i="3"/>
  <c r="Z453" i="3"/>
  <c r="Y453" i="3"/>
  <c r="Z452" i="3"/>
  <c r="Y452" i="3"/>
  <c r="Z451" i="3"/>
  <c r="Y451" i="3"/>
  <c r="Z450" i="3"/>
  <c r="Y450" i="3"/>
  <c r="Z449" i="3"/>
  <c r="Y449" i="3"/>
  <c r="Z448" i="3"/>
  <c r="Y448" i="3"/>
  <c r="Z447" i="3"/>
  <c r="Y447" i="3"/>
  <c r="Z446" i="3"/>
  <c r="Y446" i="3"/>
  <c r="Z445" i="3"/>
  <c r="Y445" i="3"/>
  <c r="Z444" i="3"/>
  <c r="Y444" i="3"/>
  <c r="Z443" i="3"/>
  <c r="Y443" i="3"/>
  <c r="Z442" i="3"/>
  <c r="Y442" i="3"/>
  <c r="Z441" i="3"/>
  <c r="Y441" i="3"/>
  <c r="Z440" i="3"/>
  <c r="Y440" i="3"/>
  <c r="Z439" i="3"/>
  <c r="Y439" i="3"/>
  <c r="Z438" i="3"/>
  <c r="Y438" i="3"/>
  <c r="Z437" i="3"/>
  <c r="Y437" i="3"/>
  <c r="Z436" i="3"/>
  <c r="Y436" i="3"/>
  <c r="Z435" i="3"/>
  <c r="Y435" i="3"/>
  <c r="Z434" i="3"/>
  <c r="Y434" i="3"/>
  <c r="Z433" i="3"/>
  <c r="Y433" i="3"/>
  <c r="Z432" i="3"/>
  <c r="Y432" i="3"/>
  <c r="Z431" i="3"/>
  <c r="Y431" i="3"/>
  <c r="Z430" i="3"/>
  <c r="Y430" i="3"/>
  <c r="Z429" i="3"/>
  <c r="Y429" i="3"/>
  <c r="Z428" i="3"/>
  <c r="Y428" i="3"/>
  <c r="Z427" i="3"/>
  <c r="Y427" i="3"/>
  <c r="Z426" i="3"/>
  <c r="Y426" i="3"/>
  <c r="Z425" i="3"/>
  <c r="Y425" i="3"/>
  <c r="Z424" i="3"/>
  <c r="Y424" i="3"/>
  <c r="Z423" i="3"/>
  <c r="Y423" i="3"/>
  <c r="Z422" i="3"/>
  <c r="Y422" i="3"/>
  <c r="Z421" i="3"/>
  <c r="Y421" i="3"/>
  <c r="Z420" i="3"/>
  <c r="Y420" i="3"/>
  <c r="Z419" i="3"/>
  <c r="Y419" i="3"/>
  <c r="Z418" i="3"/>
  <c r="Y418" i="3"/>
  <c r="Z417" i="3"/>
  <c r="Y417" i="3"/>
  <c r="Z416" i="3"/>
  <c r="Y416" i="3"/>
  <c r="Z415" i="3"/>
  <c r="Y415" i="3"/>
  <c r="Z414" i="3"/>
  <c r="Y414" i="3"/>
  <c r="Z413" i="3"/>
  <c r="Y413" i="3"/>
  <c r="Z412" i="3"/>
  <c r="Y412" i="3"/>
  <c r="Z411" i="3"/>
  <c r="Y411" i="3"/>
  <c r="Z410" i="3"/>
  <c r="Y410" i="3"/>
  <c r="Z409" i="3"/>
  <c r="Y409" i="3"/>
  <c r="Z408" i="3"/>
  <c r="Y408" i="3"/>
  <c r="Z407" i="3"/>
  <c r="Y407" i="3"/>
  <c r="Z406" i="3"/>
  <c r="Y406" i="3"/>
  <c r="Z405" i="3"/>
  <c r="Y405" i="3"/>
  <c r="Z404" i="3"/>
  <c r="Y404" i="3"/>
  <c r="Z403" i="3"/>
  <c r="Y403" i="3"/>
  <c r="Z402" i="3"/>
  <c r="Y402" i="3"/>
  <c r="Z401" i="3"/>
  <c r="Y401" i="3"/>
  <c r="Z400" i="3"/>
  <c r="Y400" i="3"/>
  <c r="Z399" i="3"/>
  <c r="Y399" i="3"/>
  <c r="Z398" i="3"/>
  <c r="Y398" i="3"/>
  <c r="Z397" i="3"/>
  <c r="Y397" i="3"/>
  <c r="Z396" i="3"/>
  <c r="Y396" i="3"/>
  <c r="Z395" i="3"/>
  <c r="Y395" i="3"/>
  <c r="Z394" i="3"/>
  <c r="Y394" i="3"/>
  <c r="Z393" i="3"/>
  <c r="Y393" i="3"/>
  <c r="Z392" i="3"/>
  <c r="Y392" i="3"/>
  <c r="Z391" i="3"/>
  <c r="Y391" i="3"/>
  <c r="Z390" i="3"/>
  <c r="Y390" i="3"/>
  <c r="Z389" i="3"/>
  <c r="Y389" i="3"/>
  <c r="Z388" i="3"/>
  <c r="Y388" i="3"/>
  <c r="Z387" i="3"/>
  <c r="Y387" i="3"/>
  <c r="Z386" i="3"/>
  <c r="Y386" i="3"/>
  <c r="Z385" i="3"/>
  <c r="Y385" i="3"/>
  <c r="Z384" i="3"/>
  <c r="Y384" i="3"/>
  <c r="Z383" i="3"/>
  <c r="Y383" i="3"/>
  <c r="Z382" i="3"/>
  <c r="Y382" i="3"/>
  <c r="Z381" i="3"/>
  <c r="Y381" i="3"/>
  <c r="Z380" i="3"/>
  <c r="Y380" i="3"/>
  <c r="Z379" i="3"/>
  <c r="Y379" i="3"/>
  <c r="Z378" i="3"/>
  <c r="Y378" i="3"/>
  <c r="Z377" i="3"/>
  <c r="Y377" i="3"/>
  <c r="Z376" i="3"/>
  <c r="Y376" i="3"/>
  <c r="Z375" i="3"/>
  <c r="Y375" i="3"/>
  <c r="Z374" i="3"/>
  <c r="Y374" i="3"/>
  <c r="Z373" i="3"/>
  <c r="Y373" i="3"/>
  <c r="Z372" i="3"/>
  <c r="Y372" i="3"/>
  <c r="Z371" i="3"/>
  <c r="Y371" i="3"/>
  <c r="Z370" i="3"/>
  <c r="Y370" i="3"/>
  <c r="Z369" i="3"/>
  <c r="Y369" i="3"/>
  <c r="Z368" i="3"/>
  <c r="Y368" i="3"/>
  <c r="Z367" i="3"/>
  <c r="Y367" i="3"/>
  <c r="Z366" i="3"/>
  <c r="Y366" i="3"/>
  <c r="Z365" i="3"/>
  <c r="Y365" i="3"/>
  <c r="Z364" i="3"/>
  <c r="Y364" i="3"/>
  <c r="Z363" i="3"/>
  <c r="Y363" i="3"/>
  <c r="Z362" i="3"/>
  <c r="Y362" i="3"/>
  <c r="Z361" i="3"/>
  <c r="Y361" i="3"/>
  <c r="Z360" i="3"/>
  <c r="Y360" i="3"/>
  <c r="Z359" i="3"/>
  <c r="Y359" i="3"/>
  <c r="Z358" i="3"/>
  <c r="Y358" i="3"/>
  <c r="Z357" i="3"/>
  <c r="Y357" i="3"/>
  <c r="Z356" i="3"/>
  <c r="Y356" i="3"/>
  <c r="Z355" i="3"/>
  <c r="Y355" i="3"/>
  <c r="Z354" i="3"/>
  <c r="Y354" i="3"/>
  <c r="Z353" i="3"/>
  <c r="Y353" i="3"/>
  <c r="Z352" i="3"/>
  <c r="Y352" i="3"/>
  <c r="Z351" i="3"/>
  <c r="Y351" i="3"/>
  <c r="Z350" i="3"/>
  <c r="Y350" i="3"/>
  <c r="Z349" i="3"/>
  <c r="Y349" i="3"/>
  <c r="Z348" i="3"/>
  <c r="Y348" i="3"/>
  <c r="Z347" i="3"/>
  <c r="Y347" i="3"/>
  <c r="Z346" i="3"/>
  <c r="Y346" i="3"/>
  <c r="Z345" i="3"/>
  <c r="Y345" i="3"/>
  <c r="Z344" i="3"/>
  <c r="Y344" i="3"/>
  <c r="Z343" i="3"/>
  <c r="Y343" i="3"/>
  <c r="Z342" i="3"/>
  <c r="Y342" i="3"/>
  <c r="Z341" i="3"/>
  <c r="Y341" i="3"/>
  <c r="Z340" i="3"/>
  <c r="Y340" i="3"/>
  <c r="Z339" i="3"/>
  <c r="Y339" i="3"/>
  <c r="Z338" i="3"/>
  <c r="Y338" i="3"/>
  <c r="Z337" i="3"/>
  <c r="Y337" i="3"/>
  <c r="Z336" i="3"/>
  <c r="Y336" i="3"/>
  <c r="Z335" i="3"/>
  <c r="Y335" i="3"/>
  <c r="Z334" i="3"/>
  <c r="Y334" i="3"/>
  <c r="Z333" i="3"/>
  <c r="Y333" i="3"/>
  <c r="Z332" i="3"/>
  <c r="Y332" i="3"/>
  <c r="Z331" i="3"/>
  <c r="Y331" i="3"/>
  <c r="Z330" i="3"/>
  <c r="Y330" i="3"/>
  <c r="Z329" i="3"/>
  <c r="Y329" i="3"/>
  <c r="Z328" i="3"/>
  <c r="Y328" i="3"/>
  <c r="Z327" i="3"/>
  <c r="Y327" i="3"/>
  <c r="Z326" i="3"/>
  <c r="Y326" i="3"/>
  <c r="Z325" i="3"/>
  <c r="Y325" i="3"/>
  <c r="Z324" i="3"/>
  <c r="Y324" i="3"/>
  <c r="Z323" i="3"/>
  <c r="Y323" i="3"/>
  <c r="Z322" i="3"/>
  <c r="Y322" i="3"/>
  <c r="Z321" i="3"/>
  <c r="Y321" i="3"/>
  <c r="Z320" i="3"/>
  <c r="Y320" i="3"/>
  <c r="Z319" i="3"/>
  <c r="Y319" i="3"/>
  <c r="Z318" i="3"/>
  <c r="Y318" i="3"/>
  <c r="Z317" i="3"/>
  <c r="Y317" i="3"/>
  <c r="Z316" i="3"/>
  <c r="Y316" i="3"/>
  <c r="Z315" i="3"/>
  <c r="Y315" i="3"/>
  <c r="Z314" i="3"/>
  <c r="Y314" i="3"/>
  <c r="Z313" i="3"/>
  <c r="Y313" i="3"/>
  <c r="Z312" i="3"/>
  <c r="Y312" i="3"/>
  <c r="Z311" i="3"/>
  <c r="Y311" i="3"/>
  <c r="Z310" i="3"/>
  <c r="Y310" i="3"/>
  <c r="Z309" i="3"/>
  <c r="Y309" i="3"/>
  <c r="Z308" i="3"/>
  <c r="Y308" i="3"/>
  <c r="Z307" i="3"/>
  <c r="Y307" i="3"/>
  <c r="Z306" i="3"/>
  <c r="Y306" i="3"/>
  <c r="Z305" i="3"/>
  <c r="Y305" i="3"/>
  <c r="Z304" i="3"/>
  <c r="Y304" i="3"/>
  <c r="Z303" i="3"/>
  <c r="Y303" i="3"/>
  <c r="Z302" i="3"/>
  <c r="Y302" i="3"/>
  <c r="Z301" i="3"/>
  <c r="Y301" i="3"/>
  <c r="Z300" i="3"/>
  <c r="Y300" i="3"/>
  <c r="Z299" i="3"/>
  <c r="Y299" i="3"/>
  <c r="Z298" i="3"/>
  <c r="Y298" i="3"/>
  <c r="Z297" i="3"/>
  <c r="Y297" i="3"/>
  <c r="Z296" i="3"/>
  <c r="Y296" i="3"/>
  <c r="Z295" i="3"/>
  <c r="Y295" i="3"/>
  <c r="Z294" i="3"/>
  <c r="Y294" i="3"/>
  <c r="Z293" i="3"/>
  <c r="Y293" i="3"/>
  <c r="Z292" i="3"/>
  <c r="Y292" i="3"/>
  <c r="Z291" i="3"/>
  <c r="Y291" i="3"/>
  <c r="Z290" i="3"/>
  <c r="Y290" i="3"/>
  <c r="Z289" i="3"/>
  <c r="Y289" i="3"/>
  <c r="Z288" i="3"/>
  <c r="Y288" i="3"/>
  <c r="Z287" i="3"/>
  <c r="Y287" i="3"/>
  <c r="Z286" i="3"/>
  <c r="Y286" i="3"/>
  <c r="Z285" i="3"/>
  <c r="Y285" i="3"/>
  <c r="Z284" i="3"/>
  <c r="Y284" i="3"/>
  <c r="Z283" i="3"/>
  <c r="Y283" i="3"/>
  <c r="Z282" i="3"/>
  <c r="Y282" i="3"/>
  <c r="Z281" i="3"/>
  <c r="Y281" i="3"/>
  <c r="Z280" i="3"/>
  <c r="Y280" i="3"/>
  <c r="Z279" i="3"/>
  <c r="Y279" i="3"/>
  <c r="Z278" i="3"/>
  <c r="Y278" i="3"/>
  <c r="Z277" i="3"/>
  <c r="Y277" i="3"/>
  <c r="Z276" i="3"/>
  <c r="Y276" i="3"/>
  <c r="Z275" i="3"/>
  <c r="Y275" i="3"/>
  <c r="Z274" i="3"/>
  <c r="Y274" i="3"/>
  <c r="Z273" i="3"/>
  <c r="Y273" i="3"/>
  <c r="Z272" i="3"/>
  <c r="Y272" i="3"/>
  <c r="Z271" i="3"/>
  <c r="Y271" i="3"/>
  <c r="Z270" i="3"/>
  <c r="Y270" i="3"/>
  <c r="Z269" i="3"/>
  <c r="Y269" i="3"/>
  <c r="Z268" i="3"/>
  <c r="Y268" i="3"/>
  <c r="Z267" i="3"/>
  <c r="Y267" i="3"/>
  <c r="Z266" i="3"/>
  <c r="Y266" i="3"/>
  <c r="Z265" i="3"/>
  <c r="Y265" i="3"/>
  <c r="Z264" i="3"/>
  <c r="Y264" i="3"/>
  <c r="Z263" i="3"/>
  <c r="Y263" i="3"/>
  <c r="Z262" i="3"/>
  <c r="Y262" i="3"/>
  <c r="Z261" i="3"/>
  <c r="Y261" i="3"/>
  <c r="Z260" i="3"/>
  <c r="Y260" i="3"/>
  <c r="Z259" i="3"/>
  <c r="Y259" i="3"/>
  <c r="Z258" i="3"/>
  <c r="Y258" i="3"/>
  <c r="Z257" i="3"/>
  <c r="Y257" i="3"/>
  <c r="Z256" i="3"/>
  <c r="Y256" i="3"/>
  <c r="Z255" i="3"/>
  <c r="Y255" i="3"/>
  <c r="Z254" i="3"/>
  <c r="Y254" i="3"/>
  <c r="Z253" i="3"/>
  <c r="Y253" i="3"/>
  <c r="Z252" i="3"/>
  <c r="Y252" i="3"/>
  <c r="Z251" i="3"/>
  <c r="Y251" i="3"/>
  <c r="Z250" i="3"/>
  <c r="Y250" i="3"/>
  <c r="Z249" i="3"/>
  <c r="Y249" i="3"/>
  <c r="Z248" i="3"/>
  <c r="Y248" i="3"/>
  <c r="Z247" i="3"/>
  <c r="Y247" i="3"/>
  <c r="Z246" i="3"/>
  <c r="Y246" i="3"/>
  <c r="Z245" i="3"/>
  <c r="Y245" i="3"/>
  <c r="Z244" i="3"/>
  <c r="Y244" i="3"/>
  <c r="Z243" i="3"/>
  <c r="Y243" i="3"/>
  <c r="Z242" i="3"/>
  <c r="Y242" i="3"/>
  <c r="Z241" i="3"/>
  <c r="Y241" i="3"/>
  <c r="Z240" i="3"/>
  <c r="Y240" i="3"/>
  <c r="Z239" i="3"/>
  <c r="Y239" i="3"/>
  <c r="Z238" i="3"/>
  <c r="Y238" i="3"/>
  <c r="Z237" i="3"/>
  <c r="Y237" i="3"/>
  <c r="Z236" i="3"/>
  <c r="Y236" i="3"/>
  <c r="Z235" i="3"/>
  <c r="Y235" i="3"/>
  <c r="Z234" i="3"/>
  <c r="Y234" i="3"/>
  <c r="Z233" i="3"/>
  <c r="Y233" i="3"/>
  <c r="Z232" i="3"/>
  <c r="Y232" i="3"/>
  <c r="Z231" i="3"/>
  <c r="Y231" i="3"/>
  <c r="Z230" i="3"/>
  <c r="Y230" i="3"/>
  <c r="Z229" i="3"/>
  <c r="Y229" i="3"/>
  <c r="Z228" i="3"/>
  <c r="Y228" i="3"/>
  <c r="Z227" i="3"/>
  <c r="Y227" i="3"/>
  <c r="Z226" i="3"/>
  <c r="Y226" i="3"/>
  <c r="Z225" i="3"/>
  <c r="Y225" i="3"/>
  <c r="Z224" i="3"/>
  <c r="Y224" i="3"/>
  <c r="Z223" i="3"/>
  <c r="Y223" i="3"/>
  <c r="Z222" i="3"/>
  <c r="Y222" i="3"/>
  <c r="Z221" i="3"/>
  <c r="Y221" i="3"/>
  <c r="Z220" i="3"/>
  <c r="Y220" i="3"/>
  <c r="Z219" i="3"/>
  <c r="Y219" i="3"/>
  <c r="Z218" i="3"/>
  <c r="Y218" i="3"/>
  <c r="Z217" i="3"/>
  <c r="Y217" i="3"/>
  <c r="Z216" i="3"/>
  <c r="Y216" i="3"/>
  <c r="Z215" i="3"/>
  <c r="Y215" i="3"/>
  <c r="Z214" i="3"/>
  <c r="Y214" i="3"/>
  <c r="Z213" i="3"/>
  <c r="Y213" i="3"/>
  <c r="Z212" i="3"/>
  <c r="Y212" i="3"/>
  <c r="Z211" i="3"/>
  <c r="Y211" i="3"/>
  <c r="Z210" i="3"/>
  <c r="Y210" i="3"/>
  <c r="Z209" i="3"/>
  <c r="Y209" i="3"/>
  <c r="Z208" i="3"/>
  <c r="Y208" i="3"/>
  <c r="Z207" i="3"/>
  <c r="Y207" i="3"/>
  <c r="Z206" i="3"/>
  <c r="Y206" i="3"/>
  <c r="Z205" i="3"/>
  <c r="Y205" i="3"/>
  <c r="Z204" i="3"/>
  <c r="Y204" i="3"/>
  <c r="Z203" i="3"/>
  <c r="Y203" i="3"/>
  <c r="Z202" i="3"/>
  <c r="Y202" i="3"/>
  <c r="Z201" i="3"/>
  <c r="Y201" i="3"/>
  <c r="Z200" i="3"/>
  <c r="Y200" i="3"/>
  <c r="Z199" i="3"/>
  <c r="Y199" i="3"/>
  <c r="Z198" i="3"/>
  <c r="Y198" i="3"/>
  <c r="Z197" i="3"/>
  <c r="Y197" i="3"/>
  <c r="Z196" i="3"/>
  <c r="Y196" i="3"/>
  <c r="Z195" i="3"/>
  <c r="Y195" i="3"/>
  <c r="Z194" i="3"/>
  <c r="Y194" i="3"/>
  <c r="Z193" i="3"/>
  <c r="Y193" i="3"/>
  <c r="Z192" i="3"/>
  <c r="Y192" i="3"/>
  <c r="Z191" i="3"/>
  <c r="Y191" i="3"/>
  <c r="Z190" i="3"/>
  <c r="Y190" i="3"/>
  <c r="Z189" i="3"/>
  <c r="Y189" i="3"/>
  <c r="Z188" i="3"/>
  <c r="Y188" i="3"/>
  <c r="Z187" i="3"/>
  <c r="Y187" i="3"/>
  <c r="Z186" i="3"/>
  <c r="Y186" i="3"/>
  <c r="Z185" i="3"/>
  <c r="Y185" i="3"/>
  <c r="Z184" i="3"/>
  <c r="Y184" i="3"/>
  <c r="Z183" i="3"/>
  <c r="Y183" i="3"/>
  <c r="Z182" i="3"/>
  <c r="Y182" i="3"/>
  <c r="Z181" i="3"/>
  <c r="Y181" i="3"/>
  <c r="Z180" i="3"/>
  <c r="Y180" i="3"/>
  <c r="Z179" i="3"/>
  <c r="Y179" i="3"/>
  <c r="Z178" i="3"/>
  <c r="Y178" i="3"/>
  <c r="Z177" i="3"/>
  <c r="Y177" i="3"/>
  <c r="Z176" i="3"/>
  <c r="Y176" i="3"/>
  <c r="Z175" i="3"/>
  <c r="Y175" i="3"/>
  <c r="Z174" i="3"/>
  <c r="Y174" i="3"/>
  <c r="Z173" i="3"/>
  <c r="Y173" i="3"/>
  <c r="Z172" i="3"/>
  <c r="Y172" i="3"/>
  <c r="Z171" i="3"/>
  <c r="Y171" i="3"/>
  <c r="Z170" i="3"/>
  <c r="Y170" i="3"/>
  <c r="Z169" i="3"/>
  <c r="Y169" i="3"/>
  <c r="Z168" i="3"/>
  <c r="Y168" i="3"/>
  <c r="Z167" i="3"/>
  <c r="Y167" i="3"/>
  <c r="Z166" i="3"/>
  <c r="Y166" i="3"/>
  <c r="Z165" i="3"/>
  <c r="Y165" i="3"/>
  <c r="Z164" i="3"/>
  <c r="Y164" i="3"/>
  <c r="Z163" i="3"/>
  <c r="Y163" i="3"/>
  <c r="Z162" i="3"/>
  <c r="Y162" i="3"/>
  <c r="Z161" i="3"/>
  <c r="Y161" i="3"/>
  <c r="Z160" i="3"/>
  <c r="Y160" i="3"/>
  <c r="Z159" i="3"/>
  <c r="Y159" i="3"/>
  <c r="Z158" i="3"/>
  <c r="Y158" i="3"/>
  <c r="Z157" i="3"/>
  <c r="Y157" i="3"/>
  <c r="Z156" i="3"/>
  <c r="Y156" i="3"/>
  <c r="Z155" i="3"/>
  <c r="Y155" i="3"/>
  <c r="Z154" i="3"/>
  <c r="Y154" i="3"/>
  <c r="Z153" i="3"/>
  <c r="Y153" i="3"/>
  <c r="Z152" i="3"/>
  <c r="Y152" i="3"/>
  <c r="Z151" i="3"/>
  <c r="Y151" i="3"/>
  <c r="Z150" i="3"/>
  <c r="Y150" i="3"/>
  <c r="Z149" i="3"/>
  <c r="Y149" i="3"/>
  <c r="Z148" i="3"/>
  <c r="Y148" i="3"/>
  <c r="Z147" i="3"/>
  <c r="Y147" i="3"/>
  <c r="Z146" i="3"/>
  <c r="Y146" i="3"/>
  <c r="Z145" i="3"/>
  <c r="Y145" i="3"/>
  <c r="Z144" i="3"/>
  <c r="Y144" i="3"/>
  <c r="Z143" i="3"/>
  <c r="Y143" i="3"/>
  <c r="Z142" i="3"/>
  <c r="Y142" i="3"/>
  <c r="Z141" i="3"/>
  <c r="Y141" i="3"/>
  <c r="Z140" i="3"/>
  <c r="Y140" i="3"/>
  <c r="Z139" i="3"/>
  <c r="Y139" i="3"/>
  <c r="Z138" i="3"/>
  <c r="Y138" i="3"/>
  <c r="Z137" i="3"/>
  <c r="Y137" i="3"/>
  <c r="Z136" i="3"/>
  <c r="Y136" i="3"/>
  <c r="Z135" i="3"/>
  <c r="Y135" i="3"/>
  <c r="Z134" i="3"/>
  <c r="Y134" i="3"/>
  <c r="Z133" i="3"/>
  <c r="Y133" i="3"/>
  <c r="Z132" i="3"/>
  <c r="Y132" i="3"/>
  <c r="Z131" i="3"/>
  <c r="Y131" i="3"/>
  <c r="Z130" i="3"/>
  <c r="Y130" i="3"/>
  <c r="Z129" i="3"/>
  <c r="Y129" i="3"/>
  <c r="Z128" i="3"/>
  <c r="Y128" i="3"/>
  <c r="Z127" i="3"/>
  <c r="Y127" i="3"/>
  <c r="Z126" i="3"/>
  <c r="Y126" i="3"/>
  <c r="Z125" i="3"/>
  <c r="Y125" i="3"/>
  <c r="Z124" i="3"/>
  <c r="Y124" i="3"/>
  <c r="Z123" i="3"/>
  <c r="Y123" i="3"/>
  <c r="Z122" i="3"/>
  <c r="Y122" i="3"/>
  <c r="Z121" i="3"/>
  <c r="Y121" i="3"/>
  <c r="Z120" i="3"/>
  <c r="Y120" i="3"/>
  <c r="Z119" i="3"/>
  <c r="Y119" i="3"/>
  <c r="Z118" i="3"/>
  <c r="Y118" i="3"/>
  <c r="Z117" i="3"/>
  <c r="Y117" i="3"/>
  <c r="Z116" i="3"/>
  <c r="Y116" i="3"/>
  <c r="Z115" i="3"/>
  <c r="Y115" i="3"/>
  <c r="Z114" i="3"/>
  <c r="Y114" i="3"/>
  <c r="Z113" i="3"/>
  <c r="Y113" i="3"/>
  <c r="Z112" i="3"/>
  <c r="Y112" i="3"/>
  <c r="Z111" i="3"/>
  <c r="Y111" i="3"/>
  <c r="Z110" i="3"/>
  <c r="Y110" i="3"/>
  <c r="Z109" i="3"/>
  <c r="Y109" i="3"/>
  <c r="Z108" i="3"/>
  <c r="Y108" i="3"/>
  <c r="Z107" i="3"/>
  <c r="Y107" i="3"/>
  <c r="Z106" i="3"/>
  <c r="Y106" i="3"/>
  <c r="Z105" i="3"/>
  <c r="Y105" i="3"/>
  <c r="Z104" i="3"/>
  <c r="Y104" i="3"/>
  <c r="Z103" i="3"/>
  <c r="Y103" i="3"/>
  <c r="Z102" i="3"/>
  <c r="Y102" i="3"/>
  <c r="Z101" i="3"/>
  <c r="Y101" i="3"/>
  <c r="Z100" i="3"/>
  <c r="Y100" i="3"/>
  <c r="Z99" i="3"/>
  <c r="Y99" i="3"/>
  <c r="Z98" i="3"/>
  <c r="Y98" i="3"/>
  <c r="Z97" i="3"/>
  <c r="Y97" i="3"/>
  <c r="Z96" i="3"/>
  <c r="Y96" i="3"/>
  <c r="Z95" i="3"/>
  <c r="Y95" i="3"/>
  <c r="Z94" i="3"/>
  <c r="Y94" i="3"/>
  <c r="Z93" i="3"/>
  <c r="Y93" i="3"/>
  <c r="Z92" i="3"/>
  <c r="Y92" i="3"/>
  <c r="Z91" i="3"/>
  <c r="Y91" i="3"/>
  <c r="Z90" i="3"/>
  <c r="Y90" i="3"/>
  <c r="Z89" i="3"/>
  <c r="Y89" i="3"/>
  <c r="Z88" i="3"/>
  <c r="Y88" i="3"/>
  <c r="Z87" i="3"/>
  <c r="Y87" i="3"/>
  <c r="Z86" i="3"/>
  <c r="Y86" i="3"/>
  <c r="Z85" i="3"/>
  <c r="Y85" i="3"/>
  <c r="Z84" i="3"/>
  <c r="Y84" i="3"/>
  <c r="Z83" i="3"/>
  <c r="Y83" i="3"/>
  <c r="Z82" i="3"/>
  <c r="Y82" i="3"/>
  <c r="Z81" i="3"/>
  <c r="Y81" i="3"/>
  <c r="Z80" i="3"/>
  <c r="Y80" i="3"/>
  <c r="Z79" i="3"/>
  <c r="Y79" i="3"/>
  <c r="Z78" i="3"/>
  <c r="Y78" i="3"/>
  <c r="Z77" i="3"/>
  <c r="Y77" i="3"/>
  <c r="Z76" i="3"/>
  <c r="Y76" i="3"/>
  <c r="Z75" i="3"/>
  <c r="Y75" i="3"/>
  <c r="Z74" i="3"/>
  <c r="Y74" i="3"/>
  <c r="Z73" i="3"/>
  <c r="Y73" i="3"/>
  <c r="Z72" i="3"/>
  <c r="Y72" i="3"/>
  <c r="Z71" i="3"/>
  <c r="Y71" i="3"/>
  <c r="Z70" i="3"/>
  <c r="Y70" i="3"/>
  <c r="Z69" i="3"/>
  <c r="Y69" i="3"/>
  <c r="Z68" i="3"/>
  <c r="Y68" i="3"/>
  <c r="Z67" i="3"/>
  <c r="Y67" i="3"/>
  <c r="Z66" i="3"/>
  <c r="Y66" i="3"/>
  <c r="Z65" i="3"/>
  <c r="Y65" i="3"/>
  <c r="Z64" i="3"/>
  <c r="Y64" i="3"/>
  <c r="Z63" i="3"/>
  <c r="Y63" i="3"/>
  <c r="Z62" i="3"/>
  <c r="Y62" i="3"/>
  <c r="Z61" i="3"/>
  <c r="Y61" i="3"/>
  <c r="Z60" i="3"/>
  <c r="Y60" i="3"/>
  <c r="Z59" i="3"/>
  <c r="Y59" i="3"/>
  <c r="Z58" i="3"/>
  <c r="Y58" i="3"/>
  <c r="Z57" i="3"/>
  <c r="Y57" i="3"/>
  <c r="Z56" i="3"/>
  <c r="Y56" i="3"/>
  <c r="Z55" i="3"/>
  <c r="Y55" i="3"/>
  <c r="Z54" i="3"/>
  <c r="Y54" i="3"/>
  <c r="Z53" i="3"/>
  <c r="Y53" i="3"/>
  <c r="Z52" i="3"/>
  <c r="Y52" i="3"/>
  <c r="Z51" i="3"/>
  <c r="Y51" i="3"/>
  <c r="Z50" i="3"/>
  <c r="Y50" i="3"/>
  <c r="Z49" i="3"/>
  <c r="Y49" i="3"/>
  <c r="Z48" i="3"/>
  <c r="Y48" i="3"/>
  <c r="Z47" i="3"/>
  <c r="Y47" i="3"/>
  <c r="Z46" i="3"/>
  <c r="Y46" i="3"/>
  <c r="Z45" i="3"/>
  <c r="Y45" i="3"/>
  <c r="Z44" i="3"/>
  <c r="Y44" i="3"/>
  <c r="Z43" i="3"/>
  <c r="Y43" i="3"/>
  <c r="Z42" i="3"/>
  <c r="Y42" i="3"/>
  <c r="Z41" i="3"/>
  <c r="Y41" i="3"/>
  <c r="Z40" i="3"/>
  <c r="Y40" i="3"/>
  <c r="Z39" i="3"/>
  <c r="Y39" i="3"/>
  <c r="Z38" i="3"/>
  <c r="Y38" i="3"/>
  <c r="Z37" i="3"/>
  <c r="Y37" i="3"/>
  <c r="Z36" i="3"/>
  <c r="Y36" i="3"/>
  <c r="Z35" i="3"/>
  <c r="Y35" i="3"/>
  <c r="Z34" i="3"/>
  <c r="Y34" i="3"/>
  <c r="Z33" i="3"/>
  <c r="Y33" i="3"/>
  <c r="Z32" i="3"/>
  <c r="Y32" i="3"/>
  <c r="Z31" i="3"/>
  <c r="Y31" i="3"/>
  <c r="Z30" i="3"/>
  <c r="Y30" i="3"/>
  <c r="Z29" i="3"/>
  <c r="Y29" i="3"/>
  <c r="Z28" i="3"/>
  <c r="Y28" i="3"/>
  <c r="Z27" i="3"/>
  <c r="Y27" i="3"/>
  <c r="Z26" i="3"/>
  <c r="Y26" i="3"/>
  <c r="Z25" i="3"/>
  <c r="Y25" i="3"/>
  <c r="Z24" i="3"/>
  <c r="Y24" i="3"/>
  <c r="Z23" i="3"/>
  <c r="Y23" i="3"/>
  <c r="Z22" i="3"/>
  <c r="Y22" i="3"/>
  <c r="Z21" i="3"/>
  <c r="Y21" i="3"/>
  <c r="Z20" i="3"/>
  <c r="Y20" i="3"/>
  <c r="Z19" i="3"/>
  <c r="Y19" i="3"/>
  <c r="Z18" i="3"/>
  <c r="Y18" i="3"/>
  <c r="Z17" i="3"/>
  <c r="Y17" i="3"/>
  <c r="Z16" i="3"/>
  <c r="Y16" i="3"/>
  <c r="Z15" i="3"/>
  <c r="Y15" i="3"/>
  <c r="Z14" i="3"/>
  <c r="Y14" i="3"/>
  <c r="Z13" i="3"/>
  <c r="Y13" i="3"/>
  <c r="Z12" i="3"/>
  <c r="Y12" i="3"/>
  <c r="Z11" i="3"/>
  <c r="Y11" i="3"/>
  <c r="Z10" i="3"/>
  <c r="Y10" i="3"/>
  <c r="Z9" i="3"/>
  <c r="Y9" i="3"/>
  <c r="Z8" i="3"/>
  <c r="Y8" i="3"/>
  <c r="Z7" i="3"/>
  <c r="Y7" i="3"/>
  <c r="Z6" i="3"/>
  <c r="Y6" i="3"/>
  <c r="Z5" i="3"/>
  <c r="Y5" i="3"/>
  <c r="Z4" i="3"/>
  <c r="Y4" i="3"/>
  <c r="Z3" i="3"/>
  <c r="Y3" i="3"/>
  <c r="Z2" i="3"/>
  <c r="Y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24" i="6" l="1"/>
  <c r="D24" i="6" s="1"/>
  <c r="D25" i="6"/>
  <c r="D26" i="6" s="1"/>
  <c r="D28" i="6" s="1"/>
  <c r="O607" i="3"/>
  <c r="O608" i="3"/>
  <c r="O609" i="3"/>
  <c r="O610" i="3"/>
  <c r="O611" i="3"/>
  <c r="O539" i="3"/>
  <c r="E57" i="1" l="1"/>
  <c r="O569" i="3" l="1"/>
  <c r="O417" i="3"/>
  <c r="O405" i="3"/>
  <c r="O397" i="3"/>
  <c r="O343" i="3"/>
  <c r="O333" i="3"/>
  <c r="O309" i="3"/>
  <c r="O286" i="3"/>
  <c r="O283" i="3"/>
  <c r="O270" i="3"/>
  <c r="O240" i="3"/>
  <c r="O202" i="3"/>
  <c r="O196" i="3"/>
  <c r="O183" i="3"/>
  <c r="O178" i="3"/>
  <c r="O177" i="3"/>
  <c r="O108" i="3"/>
  <c r="O105" i="3"/>
  <c r="O82" i="3"/>
  <c r="O75" i="3"/>
  <c r="O43" i="3"/>
  <c r="O42" i="3"/>
  <c r="O37" i="3"/>
  <c r="O33" i="3"/>
  <c r="O18" i="3"/>
  <c r="O12" i="3"/>
  <c r="O442" i="3"/>
  <c r="O303" i="3"/>
  <c r="O284" i="3"/>
  <c r="O280" i="3"/>
  <c r="O256" i="3"/>
  <c r="O250" i="3"/>
  <c r="O166" i="3"/>
  <c r="O142" i="3"/>
  <c r="O76" i="3"/>
  <c r="O6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6" i="3"/>
  <c r="O425" i="3"/>
  <c r="O424" i="3"/>
  <c r="O423" i="3"/>
  <c r="O422" i="3"/>
  <c r="O421" i="3"/>
  <c r="O420" i="3"/>
  <c r="O419" i="3"/>
  <c r="O418" i="3"/>
  <c r="O416" i="3"/>
  <c r="O415" i="3"/>
  <c r="O414" i="3"/>
  <c r="O413" i="3"/>
  <c r="O412" i="3"/>
  <c r="O411" i="3"/>
  <c r="O410" i="3"/>
  <c r="O409" i="3"/>
  <c r="O408" i="3"/>
  <c r="O407" i="3"/>
  <c r="O406" i="3"/>
  <c r="O404" i="3"/>
  <c r="O403" i="3"/>
  <c r="O402" i="3"/>
  <c r="O401" i="3"/>
  <c r="O400" i="3"/>
  <c r="O399" i="3"/>
  <c r="O398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5" i="3"/>
  <c r="O344" i="3"/>
  <c r="O342" i="3"/>
  <c r="O341" i="3"/>
  <c r="O340" i="3"/>
  <c r="O339" i="3"/>
  <c r="O338" i="3"/>
  <c r="O337" i="3"/>
  <c r="O336" i="3"/>
  <c r="O335" i="3"/>
  <c r="O334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8" i="3"/>
  <c r="O307" i="3"/>
  <c r="O306" i="3"/>
  <c r="O305" i="3"/>
  <c r="O304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8" i="3"/>
  <c r="O287" i="3"/>
  <c r="O285" i="3"/>
  <c r="O282" i="3"/>
  <c r="O281" i="3"/>
  <c r="O279" i="3"/>
  <c r="O278" i="3"/>
  <c r="O277" i="3"/>
  <c r="O276" i="3"/>
  <c r="O275" i="3"/>
  <c r="O274" i="3"/>
  <c r="O273" i="3"/>
  <c r="O272" i="3"/>
  <c r="O271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5" i="3"/>
  <c r="O254" i="3"/>
  <c r="O253" i="3"/>
  <c r="O252" i="3"/>
  <c r="O251" i="3"/>
  <c r="O249" i="3"/>
  <c r="O248" i="3"/>
  <c r="O247" i="3"/>
  <c r="O246" i="3"/>
  <c r="O245" i="3"/>
  <c r="O244" i="3"/>
  <c r="O243" i="3"/>
  <c r="O242" i="3"/>
  <c r="O241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3" i="3"/>
  <c r="O212" i="3"/>
  <c r="O211" i="3"/>
  <c r="O210" i="3"/>
  <c r="O209" i="3"/>
  <c r="O208" i="3"/>
  <c r="O207" i="3"/>
  <c r="O206" i="3"/>
  <c r="O205" i="3"/>
  <c r="O204" i="3"/>
  <c r="O203" i="3"/>
  <c r="O201" i="3"/>
  <c r="O200" i="3"/>
  <c r="O199" i="3"/>
  <c r="O198" i="3"/>
  <c r="O197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2" i="3"/>
  <c r="O181" i="3"/>
  <c r="O180" i="3"/>
  <c r="O179" i="3"/>
  <c r="O176" i="3"/>
  <c r="O175" i="3"/>
  <c r="O174" i="3"/>
  <c r="O173" i="3"/>
  <c r="O172" i="3"/>
  <c r="O171" i="3"/>
  <c r="O170" i="3"/>
  <c r="O169" i="3"/>
  <c r="O168" i="3"/>
  <c r="O167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09" i="3"/>
  <c r="O107" i="3"/>
  <c r="O106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1" i="3"/>
  <c r="O80" i="3"/>
  <c r="O79" i="3"/>
  <c r="O78" i="3"/>
  <c r="O77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1" i="3"/>
  <c r="O39" i="3"/>
  <c r="O36" i="3"/>
  <c r="O35" i="3"/>
  <c r="O34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7" i="3"/>
  <c r="O16" i="3"/>
  <c r="O15" i="3"/>
  <c r="O14" i="3"/>
  <c r="O13" i="3"/>
  <c r="O11" i="3"/>
  <c r="O10" i="3"/>
  <c r="O9" i="3"/>
  <c r="O8" i="3"/>
  <c r="O7" i="3"/>
  <c r="O5" i="3"/>
  <c r="O4" i="3"/>
  <c r="O3" i="3"/>
  <c r="O40" i="3" l="1"/>
  <c r="O427" i="3"/>
  <c r="O289" i="3"/>
  <c r="O214" i="3"/>
  <c r="O110" i="3"/>
  <c r="O346" i="3"/>
  <c r="O38" i="3"/>
  <c r="O2" i="3"/>
  <c r="E54" i="1" l="1"/>
  <c r="D56" i="1"/>
  <c r="E56" i="1" s="1"/>
  <c r="D55" i="1"/>
  <c r="E55" i="1" s="1"/>
  <c r="E52" i="1"/>
  <c r="E53" i="1"/>
  <c r="C64" i="1" l="1"/>
  <c r="D51" i="1"/>
  <c r="E51" i="1" s="1"/>
  <c r="E50" i="1"/>
  <c r="E49" i="1"/>
  <c r="D48" i="1"/>
  <c r="E48" i="1" s="1"/>
  <c r="D47" i="1"/>
  <c r="E47" i="1" s="1"/>
  <c r="E46" i="1"/>
  <c r="D45" i="1"/>
  <c r="E45" i="1" s="1"/>
  <c r="E44" i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E29" i="1"/>
  <c r="E28" i="1"/>
  <c r="D27" i="1"/>
  <c r="E27" i="1" s="1"/>
  <c r="E26" i="1"/>
  <c r="D25" i="1"/>
  <c r="E25" i="1" s="1"/>
  <c r="D24" i="1"/>
  <c r="E24" i="1" s="1"/>
  <c r="E23" i="1"/>
  <c r="E22" i="1"/>
  <c r="D21" i="1"/>
  <c r="E21" i="1" s="1"/>
  <c r="D20" i="1"/>
  <c r="E20" i="1" s="1"/>
  <c r="E19" i="1"/>
  <c r="E18" i="1"/>
  <c r="D17" i="1"/>
  <c r="E17" i="1" s="1"/>
  <c r="E16" i="1"/>
  <c r="E15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D64" i="1" l="1"/>
  <c r="E5" i="1"/>
  <c r="E64" i="1" s="1"/>
</calcChain>
</file>

<file path=xl/sharedStrings.xml><?xml version="1.0" encoding="utf-8"?>
<sst xmlns="http://schemas.openxmlformats.org/spreadsheetml/2006/main" count="5353" uniqueCount="1891">
  <si>
    <t>Billing Data</t>
  </si>
  <si>
    <t>Distributors</t>
  </si>
  <si>
    <t>Fees amount</t>
  </si>
  <si>
    <t>GST</t>
  </si>
  <si>
    <t>Total</t>
  </si>
  <si>
    <t>Invoice Received</t>
  </si>
  <si>
    <t>Date</t>
  </si>
  <si>
    <t>NISM</t>
  </si>
  <si>
    <t>CERTIFICATE NO.</t>
  </si>
  <si>
    <t>BENEFICARY NAME</t>
  </si>
  <si>
    <t>CREDIT A-C NOS</t>
  </si>
  <si>
    <t>BANK</t>
  </si>
  <si>
    <t>IFSC CODE</t>
  </si>
  <si>
    <t>CENTRE ( LOCATION)</t>
  </si>
  <si>
    <t>BRANCH</t>
  </si>
  <si>
    <t>A-C TYPE</t>
  </si>
  <si>
    <t>Aif And Pms Experts India Pvt Ltd</t>
  </si>
  <si>
    <t>27AATCA4241P1Z1</t>
  </si>
  <si>
    <t>NISM XXI A</t>
  </si>
  <si>
    <t>2200269348</t>
  </si>
  <si>
    <t>AIF AND PMS EXPERTS INDIA PRIVATE PVT LTD</t>
  </si>
  <si>
    <t>50200049007619</t>
  </si>
  <si>
    <t>HDFC BANK</t>
  </si>
  <si>
    <t>HDFC0000539</t>
  </si>
  <si>
    <t>MAHARASHTRA</t>
  </si>
  <si>
    <t>PUNE</t>
  </si>
  <si>
    <t>CURRENT</t>
  </si>
  <si>
    <t>Amit Kumar Jha</t>
  </si>
  <si>
    <t>19AJQPJ4319Q1ZD</t>
  </si>
  <si>
    <t>2300054071</t>
  </si>
  <si>
    <t>AMIT KUMAR JHA</t>
  </si>
  <si>
    <t>10151020000999</t>
  </si>
  <si>
    <t>HDFC0001015</t>
  </si>
  <si>
    <t>KOLKATA</t>
  </si>
  <si>
    <t>JARDINE HOUSE</t>
  </si>
  <si>
    <t>SAVINGS</t>
  </si>
  <si>
    <t>Anirudh Kanoria Huf</t>
  </si>
  <si>
    <t>19AAHHA1955P1ZT</t>
  </si>
  <si>
    <t>Anirudh Kanoria HUF</t>
  </si>
  <si>
    <t>00082560006155</t>
  </si>
  <si>
    <t>HDFC0000008</t>
  </si>
  <si>
    <t>Kolkata</t>
  </si>
  <si>
    <t>Anmol Investments</t>
  </si>
  <si>
    <t>27AAIPG0492L1ZI</t>
  </si>
  <si>
    <t>ANMOL INVESTMENTS</t>
  </si>
  <si>
    <t>BANK OF BARODA</t>
  </si>
  <si>
    <t>BARBOTARDE0</t>
  </si>
  <si>
    <t>MUMBAI</t>
  </si>
  <si>
    <t xml:space="preserve">TARDEO MUMBAI </t>
  </si>
  <si>
    <t>Artham Finometry Private Limited</t>
  </si>
  <si>
    <t>24AANCA7367E1ZJ</t>
  </si>
  <si>
    <t>ARTHAM FINOMETRY PRIVATE LIMITED</t>
  </si>
  <si>
    <t>002405021156</t>
  </si>
  <si>
    <t>ICICI BANK</t>
  </si>
  <si>
    <t>ICIC0000024</t>
  </si>
  <si>
    <t>AHMEDABAD</t>
  </si>
  <si>
    <t>JMC HOUSE  AHMEDABAD</t>
  </si>
  <si>
    <t>Artham Finserve Private Limited</t>
  </si>
  <si>
    <t>24AAACE9827A1ZZ</t>
  </si>
  <si>
    <t>ARTHAM FINSERVE PRIVATE LIMITED</t>
  </si>
  <si>
    <t>454005000063</t>
  </si>
  <si>
    <t>ICIC004540</t>
  </si>
  <si>
    <t>SURAT</t>
  </si>
  <si>
    <t>ADAJAN</t>
  </si>
  <si>
    <t>Blue Ocean Financial Services Pvt Ltd</t>
  </si>
  <si>
    <t>27AADCB4596QIZW</t>
  </si>
  <si>
    <t>2200288494</t>
  </si>
  <si>
    <t>01632000011128</t>
  </si>
  <si>
    <t>HDFC Bank Ltd</t>
  </si>
  <si>
    <t>HDFC0000425</t>
  </si>
  <si>
    <t>Current</t>
  </si>
  <si>
    <t>Choice Securities Private Limited</t>
  </si>
  <si>
    <t>27AAACC3515H1Z0</t>
  </si>
  <si>
    <t>CHOICE SECURTIES</t>
  </si>
  <si>
    <t>BANK OF MAHARASHTRA</t>
  </si>
  <si>
    <t>MAHB0000318</t>
  </si>
  <si>
    <t>Devashish Securities Pvt Ltd</t>
  </si>
  <si>
    <t>24AABCD2155K1ZV</t>
  </si>
  <si>
    <t>02092340000010</t>
  </si>
  <si>
    <t>HDFC BANK Ltd</t>
  </si>
  <si>
    <t>HDFC0000209</t>
  </si>
  <si>
    <t>BARDOLI</t>
  </si>
  <si>
    <t>Bardoli</t>
  </si>
  <si>
    <t>Ebony Wealth Private Limited</t>
  </si>
  <si>
    <t>33AAHCE9786F1Z9</t>
  </si>
  <si>
    <t xml:space="preserve">EBONY WEALTH PRIVATE LIMITED </t>
  </si>
  <si>
    <t>0510073000000648</t>
  </si>
  <si>
    <t>SOUTH INDIAN BANK</t>
  </si>
  <si>
    <t>SIBL0000510</t>
  </si>
  <si>
    <t>CHENNAI</t>
  </si>
  <si>
    <t>VADAPALANI CHENNAI</t>
  </si>
  <si>
    <t>Everwel Fincap Private Limited</t>
  </si>
  <si>
    <t>EVERWEL FINCAP PRIVATE LIMITED</t>
  </si>
  <si>
    <t>04621900003575</t>
  </si>
  <si>
    <t>DCB BANK LIMITED</t>
  </si>
  <si>
    <t>DCBL0000046</t>
  </si>
  <si>
    <t>NEW DELHI</t>
  </si>
  <si>
    <t>Fin Optical</t>
  </si>
  <si>
    <t>NOT RECEIVED</t>
  </si>
  <si>
    <t>NISM V A</t>
  </si>
  <si>
    <t>2100290885</t>
  </si>
  <si>
    <t>FIN OPTICAL</t>
  </si>
  <si>
    <t>50200064504367</t>
  </si>
  <si>
    <t>HDFC0000896</t>
  </si>
  <si>
    <t>Surat</t>
  </si>
  <si>
    <t>KHAND BAZAR</t>
  </si>
  <si>
    <t>Finnovate Financial Services Pvt Ltd</t>
  </si>
  <si>
    <t>27AABCF1124C2ZC</t>
  </si>
  <si>
    <t>2200324391</t>
  </si>
  <si>
    <t>FINNOVATE FINANCIAL SERVICES PVT LTD</t>
  </si>
  <si>
    <t>04142560000683</t>
  </si>
  <si>
    <t>HDFC0000414</t>
  </si>
  <si>
    <t>BORIVALI EAST</t>
  </si>
  <si>
    <t>Harshad Navnitrai Mehta</t>
  </si>
  <si>
    <t>2430015051</t>
  </si>
  <si>
    <t>HARSHAD NAVNITRAI MEHTA - VEENA H MEHTA</t>
  </si>
  <si>
    <t>9411443437</t>
  </si>
  <si>
    <t>KOTAK MAHINDRA BANK</t>
  </si>
  <si>
    <t>KKBK0001383</t>
  </si>
  <si>
    <t>SANTACRUZ</t>
  </si>
  <si>
    <t>Hbs Advisory</t>
  </si>
  <si>
    <t>HBS ADVISORY</t>
  </si>
  <si>
    <t>50200100211136</t>
  </si>
  <si>
    <t>HDFC0009335</t>
  </si>
  <si>
    <t>NAVSARI</t>
  </si>
  <si>
    <t>KALIAWADI</t>
  </si>
  <si>
    <t>Hitesh Rasiklal Sheth</t>
  </si>
  <si>
    <t xml:space="preserve"> 27ANPPS0668EIZL</t>
  </si>
  <si>
    <t>643605050288</t>
  </si>
  <si>
    <t>ICICI Bank Ltd</t>
  </si>
  <si>
    <t>ICIC0006436</t>
  </si>
  <si>
    <t>JVPD</t>
  </si>
  <si>
    <t>JVPD Branch</t>
  </si>
  <si>
    <t>Savings</t>
  </si>
  <si>
    <t>Kaima Asset Private Limited</t>
  </si>
  <si>
    <t>03AAHCK7711N1ZC</t>
  </si>
  <si>
    <t>2200147591</t>
  </si>
  <si>
    <t>KAIMA ASSET PRIVATE LIMITED</t>
  </si>
  <si>
    <t>41655661574</t>
  </si>
  <si>
    <t>STATE BANK OF INDIA</t>
  </si>
  <si>
    <t>SBIN0050723</t>
  </si>
  <si>
    <t>PUNJAB</t>
  </si>
  <si>
    <t>LUDHIANA</t>
  </si>
  <si>
    <t>Ketankumar Prabhulal Shah</t>
  </si>
  <si>
    <t>2300049070</t>
  </si>
  <si>
    <t>KETANKUMAR PRABHULAL SHAH</t>
  </si>
  <si>
    <t>1226010025526</t>
  </si>
  <si>
    <t>PUNJAB NATIONAL BANK</t>
  </si>
  <si>
    <t>PUNB0122620</t>
  </si>
  <si>
    <t>MULUND</t>
  </si>
  <si>
    <t>Kirit Kampani</t>
  </si>
  <si>
    <t>Kirit Mangaldas Kampani</t>
  </si>
  <si>
    <t>219601000039</t>
  </si>
  <si>
    <t>ICIC0002196</t>
  </si>
  <si>
    <t>Fort , Mumbai</t>
  </si>
  <si>
    <t>Mumbai Perin Nariman Street Branch</t>
  </si>
  <si>
    <t>Laurelmf Finmart Pvt Ltd</t>
  </si>
  <si>
    <t>19AABCL5939K2ZZ</t>
  </si>
  <si>
    <t>2300052776</t>
  </si>
  <si>
    <t>LAURELMF FINMART PVT LTD</t>
  </si>
  <si>
    <t>50200036965797</t>
  </si>
  <si>
    <t>STEPHEN HOUSE</t>
  </si>
  <si>
    <t>Leader Care Finance</t>
  </si>
  <si>
    <t>24AACFL6356J1Z7</t>
  </si>
  <si>
    <t>LEADER CARE FINANCE</t>
  </si>
  <si>
    <t>01320103502</t>
  </si>
  <si>
    <t>THE KALUPUR COMMERCIAL COOP BANK LIMITED</t>
  </si>
  <si>
    <t>KCCB0PCV013</t>
  </si>
  <si>
    <t>Ahmedabad</t>
  </si>
  <si>
    <t xml:space="preserve">LETSPROFIT FINANCIAL SERVICES </t>
  </si>
  <si>
    <t>PRIME CO-OP BANK LTD</t>
  </si>
  <si>
    <t>PMEC0104040</t>
  </si>
  <si>
    <t>Madhuvan Securities Private Limited</t>
  </si>
  <si>
    <t>24AABCM0356R1Z9</t>
  </si>
  <si>
    <t>MADHUVAN SECURITIES PRIVATE LIMITED</t>
  </si>
  <si>
    <t>Kotak Mahindra Bank Ltd</t>
  </si>
  <si>
    <t>KKBK0002607</t>
  </si>
  <si>
    <t>GUJARAT</t>
  </si>
  <si>
    <t>Manabhanjan Dash</t>
  </si>
  <si>
    <t>Declaration given</t>
  </si>
  <si>
    <t>2300106226</t>
  </si>
  <si>
    <t>MANABHANJAN DASH</t>
  </si>
  <si>
    <t>087301000013743</t>
  </si>
  <si>
    <t>INDIAN OVERSEAS BANK</t>
  </si>
  <si>
    <t>IOBA0001060</t>
  </si>
  <si>
    <t>SATYANAGAR</t>
  </si>
  <si>
    <t>ODISHA</t>
  </si>
  <si>
    <t>Meenu Khanna</t>
  </si>
  <si>
    <t>2200232008</t>
  </si>
  <si>
    <t>MEENU KHANNA II VIKAS KHANNA II VED KUMAR KHANNA</t>
  </si>
  <si>
    <t>04691930006176</t>
  </si>
  <si>
    <t>HDFC0000469</t>
  </si>
  <si>
    <t>CHOWRINGHEE ROAD</t>
  </si>
  <si>
    <t>My Alternates Financial Services Pvt Ltd</t>
  </si>
  <si>
    <t>33AAJCP2335B1ZX</t>
  </si>
  <si>
    <t>Myalternates Financial Services Pvt Ltd</t>
  </si>
  <si>
    <t>201001355384</t>
  </si>
  <si>
    <t>IndusInd Bank</t>
  </si>
  <si>
    <t>INDB0000328</t>
  </si>
  <si>
    <t>Tamil Nadu</t>
  </si>
  <si>
    <t>T-Nagar Branch</t>
  </si>
  <si>
    <t>Neeraj Chowdhury</t>
  </si>
  <si>
    <t>19ACHPC0678BIZX</t>
  </si>
  <si>
    <t>2310271604</t>
  </si>
  <si>
    <t>NEERAJ CHOWDHURY</t>
  </si>
  <si>
    <t>387001502150</t>
  </si>
  <si>
    <t>ICIC0003870</t>
  </si>
  <si>
    <t>DARJEELING</t>
  </si>
  <si>
    <t>SILIGURI</t>
  </si>
  <si>
    <t>Ninecube</t>
  </si>
  <si>
    <t>27AAHPA9584E1ZL</t>
  </si>
  <si>
    <t>2200351514</t>
  </si>
  <si>
    <t>NINECUBE</t>
  </si>
  <si>
    <t>339100100000409</t>
  </si>
  <si>
    <t>SARASWAT CO-OPERATIVE BANK LTD</t>
  </si>
  <si>
    <t>SRCB0000339</t>
  </si>
  <si>
    <t>VEERA DESAI ROAD</t>
  </si>
  <si>
    <t>Opulence Finserve</t>
  </si>
  <si>
    <t>24AGNPB3129JIZK</t>
  </si>
  <si>
    <t>'2200222991</t>
  </si>
  <si>
    <t>OPULENCE FINSERVE</t>
  </si>
  <si>
    <t>2221212739924342</t>
  </si>
  <si>
    <t>AU BANK</t>
  </si>
  <si>
    <t>AUBL0002127</t>
  </si>
  <si>
    <t>VADODARA</t>
  </si>
  <si>
    <t>Phd Capital Private Limited</t>
  </si>
  <si>
    <t>19AALCP2303H1ZH</t>
  </si>
  <si>
    <t>PHD CAPITAL PRIVATE  LTD</t>
  </si>
  <si>
    <t>Bandhan Bank</t>
  </si>
  <si>
    <t>BDBL0001649</t>
  </si>
  <si>
    <t>MASLANDAPUR</t>
  </si>
  <si>
    <t>Prerna Finserve Pvt Ltd</t>
  </si>
  <si>
    <t>19AAJCP4409Q1ZP</t>
  </si>
  <si>
    <t>2410268847</t>
  </si>
  <si>
    <t>PRERNA FINSERVE PVT LTD</t>
  </si>
  <si>
    <t>50200075113283</t>
  </si>
  <si>
    <t>WEST BENGAL</t>
  </si>
  <si>
    <t>Prudent Corporate Advisory Services Ltd</t>
  </si>
  <si>
    <t>24AADCP1830B2Z3</t>
  </si>
  <si>
    <t>2200231296</t>
  </si>
  <si>
    <t>003010200030339</t>
  </si>
  <si>
    <t>AXIS BANK LIMITED</t>
  </si>
  <si>
    <t>UTIB0000003</t>
  </si>
  <si>
    <t>Law garden, Ahmedabad</t>
  </si>
  <si>
    <t>Rajesh Falor</t>
  </si>
  <si>
    <t>19AACPF9864D1ZL</t>
  </si>
  <si>
    <t>2200332088</t>
  </si>
  <si>
    <t>RAJESH FALOR</t>
  </si>
  <si>
    <t>00081000024327</t>
  </si>
  <si>
    <t>Rajesh Ramniklal Khandol</t>
  </si>
  <si>
    <t>24ADGPK8452P2ZZ</t>
  </si>
  <si>
    <t>2330150848</t>
  </si>
  <si>
    <t>RAJESH KHANDOL</t>
  </si>
  <si>
    <t>40110961472</t>
  </si>
  <si>
    <t>SBIN0013011</t>
  </si>
  <si>
    <t>BHUJ</t>
  </si>
  <si>
    <t>SANSKAR NAGAR,BHUJ</t>
  </si>
  <si>
    <t>Rakhecha Finserv Llp</t>
  </si>
  <si>
    <t>19ABHFR7169P1Z4</t>
  </si>
  <si>
    <t>2410285341</t>
  </si>
  <si>
    <t>RAKHECHA FINSERV LLP</t>
  </si>
  <si>
    <t>9748976371</t>
  </si>
  <si>
    <t xml:space="preserve">KOTAK MAHINDRA BANK </t>
  </si>
  <si>
    <t>KKBK0000323</t>
  </si>
  <si>
    <t>07AAMCR4353G1Z7</t>
  </si>
  <si>
    <t>2200288140</t>
  </si>
  <si>
    <t>REAL VALUE ENTERPRISES PRIVATE LIMITED</t>
  </si>
  <si>
    <t>194605001162</t>
  </si>
  <si>
    <t>ICIC0001946</t>
  </si>
  <si>
    <t>DELHI</t>
  </si>
  <si>
    <t>DELHI - PASCHIM VIHAR</t>
  </si>
  <si>
    <t>Rohin Dara Pagdiwala</t>
  </si>
  <si>
    <t>27AGHPP5551C1ZF</t>
  </si>
  <si>
    <t>ROHIN PAGDIWALA</t>
  </si>
  <si>
    <t>HDFC0001372</t>
  </si>
  <si>
    <t>OSHIWARA MUMBAI</t>
  </si>
  <si>
    <t>Ruhi Financial Services Pvt Ltd</t>
  </si>
  <si>
    <t>27AAFCR7386G1ZX</t>
  </si>
  <si>
    <t>2410066231</t>
  </si>
  <si>
    <t>RUHI FINANCIAL SERVICES PVT LTD</t>
  </si>
  <si>
    <t>5711181772</t>
  </si>
  <si>
    <t>KKBK0000658</t>
  </si>
  <si>
    <t>NEXT TO TBZ</t>
  </si>
  <si>
    <t>Saibal Biswas</t>
  </si>
  <si>
    <t>19ACXPB0604Q1Z5</t>
  </si>
  <si>
    <t>2200280398</t>
  </si>
  <si>
    <t>SAIBAL BISWAS - KULBIR BISWAS</t>
  </si>
  <si>
    <t>01051930001521</t>
  </si>
  <si>
    <t xml:space="preserve">HDFC BANK </t>
  </si>
  <si>
    <t>HDFC0000018</t>
  </si>
  <si>
    <t>SALT LAKE</t>
  </si>
  <si>
    <t>Sanjoy Saha</t>
  </si>
  <si>
    <t>SANJOY SAHA\ATREYEE SAHA</t>
  </si>
  <si>
    <t>ICIC0000208</t>
  </si>
  <si>
    <t>SILIGURI WEST BENGAL</t>
  </si>
  <si>
    <t>Sapient Finserv Pvt Ltd</t>
  </si>
  <si>
    <t>27ABKCS8826JIZN</t>
  </si>
  <si>
    <t>2200138725</t>
  </si>
  <si>
    <t>SAPIENT FINSERV PVT LTD</t>
  </si>
  <si>
    <t>ICIC0000338</t>
  </si>
  <si>
    <t>Saroj Narendra Mehta</t>
  </si>
  <si>
    <t>2430024718</t>
  </si>
  <si>
    <t>SAROJ MEHTA - NARENDRA MEHTA - AMI MEHTA</t>
  </si>
  <si>
    <t>00861500002605</t>
  </si>
  <si>
    <t>HDFC0000086</t>
  </si>
  <si>
    <t>GYMKHANA</t>
  </si>
  <si>
    <t>Sbm Bank India Limited</t>
  </si>
  <si>
    <t>27AAYCS4336A1Z5</t>
  </si>
  <si>
    <t>2300102457</t>
  </si>
  <si>
    <t>SBM BANK ( INDIA ) LTD</t>
  </si>
  <si>
    <t>26104001182001</t>
  </si>
  <si>
    <t>SBM BANK</t>
  </si>
  <si>
    <t>STCB0000065</t>
  </si>
  <si>
    <t>NARIMAN POINT</t>
  </si>
  <si>
    <t>Shivanti Finserv Pvt. Ltd.</t>
  </si>
  <si>
    <t>19AAZCS8130M1ZC</t>
  </si>
  <si>
    <t>2330282038</t>
  </si>
  <si>
    <t>SHIVANTI FINSERV PVT LTD</t>
  </si>
  <si>
    <t>250000299165</t>
  </si>
  <si>
    <t>INDUSIND BANK</t>
  </si>
  <si>
    <t>INDB0000373</t>
  </si>
  <si>
    <t>HOWRAH BRANCH</t>
  </si>
  <si>
    <t>Subir Banerjee</t>
  </si>
  <si>
    <t>2200353657</t>
  </si>
  <si>
    <t>SUBIR BANERJEE</t>
  </si>
  <si>
    <t>20200050680022</t>
  </si>
  <si>
    <t>BDBL0001346</t>
  </si>
  <si>
    <t>Gariahat</t>
  </si>
  <si>
    <t>Gariahat branch</t>
  </si>
  <si>
    <t>UNION BANK OF INDIA</t>
  </si>
  <si>
    <t>UBIN0539708</t>
  </si>
  <si>
    <t>WESTBENGAL</t>
  </si>
  <si>
    <t>SAVING</t>
  </si>
  <si>
    <t>Swapnasree Ghosh</t>
  </si>
  <si>
    <t>2320175876</t>
  </si>
  <si>
    <t>SWAPNASREE GHOSH</t>
  </si>
  <si>
    <t>0667010104166</t>
  </si>
  <si>
    <t>PUNB0009100</t>
  </si>
  <si>
    <t>WATERFRONT FAMILY OFFICE LLP</t>
  </si>
  <si>
    <t>WEALTH MINE INVESTMENTS</t>
  </si>
  <si>
    <t>Grand Total</t>
  </si>
  <si>
    <t>N178PE</t>
  </si>
  <si>
    <t>N353PR</t>
  </si>
  <si>
    <t>MA005</t>
  </si>
  <si>
    <t>KARAN HARINDRA SINGH MADP</t>
  </si>
  <si>
    <t>MA006</t>
  </si>
  <si>
    <t>LAKSHMI KANT PODDAR MADP</t>
  </si>
  <si>
    <t>MA018</t>
  </si>
  <si>
    <t>WILLIE HO MADP</t>
  </si>
  <si>
    <t>MA039</t>
  </si>
  <si>
    <t>KIRTY MAHESHBHAI PATEL MADP</t>
  </si>
  <si>
    <t>MA049</t>
  </si>
  <si>
    <t>ARUNKUMAR VIDYA KAMATH MADP</t>
  </si>
  <si>
    <t>MA052</t>
  </si>
  <si>
    <t>UMASANKAR MUKHOPADHYAY MADP</t>
  </si>
  <si>
    <t>MA057</t>
  </si>
  <si>
    <t>RAJ NAVNITLAL WANKAWALLA MADP</t>
  </si>
  <si>
    <t>MA059</t>
  </si>
  <si>
    <t>SUBRAMANIAM PARAMESWARAN MADP</t>
  </si>
  <si>
    <t>MA060</t>
  </si>
  <si>
    <t>JAY SANJAY KATIRA MADP</t>
  </si>
  <si>
    <t>N369PE</t>
  </si>
  <si>
    <t>HIMA JAYESH SHAH NRE MADP</t>
  </si>
  <si>
    <t>MA061</t>
  </si>
  <si>
    <t>ROHIT PANT MADP</t>
  </si>
  <si>
    <t>AQ0044</t>
  </si>
  <si>
    <t>RAKESH FLOUR MILLS PRIVATE LIMITED AQUA</t>
  </si>
  <si>
    <t>MA064</t>
  </si>
  <si>
    <t>KHUBI JAL WRITER MADP</t>
  </si>
  <si>
    <t>N0003DE</t>
  </si>
  <si>
    <t>SAGAR VINAYCHANDRA SHAH (NRE) MADP</t>
  </si>
  <si>
    <t>MA070</t>
  </si>
  <si>
    <t>GUL PARASRAM CHANDNI MADP</t>
  </si>
  <si>
    <t>MA071</t>
  </si>
  <si>
    <t>AMITKUMAR PATHAK MADP</t>
  </si>
  <si>
    <t>N0005DR</t>
  </si>
  <si>
    <t>SHEEBA SHANKAR EYYANITHARA NRO MADP</t>
  </si>
  <si>
    <t>MA073</t>
  </si>
  <si>
    <t>SHEETAL SANJAY KATIRA MADP</t>
  </si>
  <si>
    <t>N0010CMR</t>
  </si>
  <si>
    <t>MEENAKSHI ARUN SARMA NRO MADP</t>
  </si>
  <si>
    <t>MA076</t>
  </si>
  <si>
    <t>SHRIRANG VASANT KHADILKAR MADP</t>
  </si>
  <si>
    <t>AQ0073</t>
  </si>
  <si>
    <t>PRALAY CHAKRABORTY AQUA</t>
  </si>
  <si>
    <t>N346PE</t>
  </si>
  <si>
    <t>ISHWAR PATEL NRE AQUA</t>
  </si>
  <si>
    <t>N182PE</t>
  </si>
  <si>
    <t>PATEL BHIKHABHAI V NRE AQUA</t>
  </si>
  <si>
    <t>N181PE</t>
  </si>
  <si>
    <t>UPENDRAKUMAR MANUBHAI NAIK NRE AQUA</t>
  </si>
  <si>
    <t>AQ0002</t>
  </si>
  <si>
    <t>RENU PIYUSHKUMAR NEMANI AQUA</t>
  </si>
  <si>
    <t>AQ0001</t>
  </si>
  <si>
    <t>KARUNA IMPEX ENTERPRISES LIMITED AQUA</t>
  </si>
  <si>
    <t>AQ0003</t>
  </si>
  <si>
    <t>PRASHANT RAJAN HALANKAR AQUA</t>
  </si>
  <si>
    <t>AQ0004</t>
  </si>
  <si>
    <t>RAJ HASMUKHRAI MEHTA AQUA</t>
  </si>
  <si>
    <t>AQ0006</t>
  </si>
  <si>
    <t>USHA RAVINDRA KALA AQUA</t>
  </si>
  <si>
    <t>AQ0005</t>
  </si>
  <si>
    <t>AMIT HASMUKHRAI MEHTA AQUA</t>
  </si>
  <si>
    <t>AQ0008</t>
  </si>
  <si>
    <t>KARTIK A PAREKH AQUA</t>
  </si>
  <si>
    <t>AQ0009</t>
  </si>
  <si>
    <t>KALPANA G DESAI AQUA</t>
  </si>
  <si>
    <t>N0004DE</t>
  </si>
  <si>
    <t>MRIDUL DAS NRE AQUA</t>
  </si>
  <si>
    <t>AQ0010</t>
  </si>
  <si>
    <t>SUMAN RAGHUNATH ATTARDE AQUA</t>
  </si>
  <si>
    <t>AQ0011</t>
  </si>
  <si>
    <t>DIPPAK VASANTLAL CHANGADE AQUA</t>
  </si>
  <si>
    <t>N350PE</t>
  </si>
  <si>
    <t>PRAFULLACHANDRA JAGANNATH GANDRE NRE AQUA</t>
  </si>
  <si>
    <t>AQ0014</t>
  </si>
  <si>
    <t>UDAY SHAH AQUA</t>
  </si>
  <si>
    <t>AQ0015</t>
  </si>
  <si>
    <t>BHARTIBEN PARESH DESAI AQUA</t>
  </si>
  <si>
    <t>AQ0018</t>
  </si>
  <si>
    <t>HARSHA SUDHIR ADHVARYU AQUA</t>
  </si>
  <si>
    <t>AQ0017</t>
  </si>
  <si>
    <t>DILIPKUMAR CHHOTUBHAI NAIK AQUA</t>
  </si>
  <si>
    <t>AQ0020</t>
  </si>
  <si>
    <t>MANUBHAI BHULABHAI PATEL AQUA</t>
  </si>
  <si>
    <t>AQ0019</t>
  </si>
  <si>
    <t>HARSHAD HIRALAL PATEL AQUA</t>
  </si>
  <si>
    <t>N432MR</t>
  </si>
  <si>
    <t>DOLLY RUSI VASANIA NRO AQUA</t>
  </si>
  <si>
    <t>N0006CME</t>
  </si>
  <si>
    <t>MAHESH DAHYA PATIDAR NRE AQUA</t>
  </si>
  <si>
    <t>N431MR</t>
  </si>
  <si>
    <t>ADIL R VASANIA NRO AQUA</t>
  </si>
  <si>
    <t>AQ0021</t>
  </si>
  <si>
    <t>PRASHAM NAVINCHANDRA SHAH AQUA</t>
  </si>
  <si>
    <t>AQ0022</t>
  </si>
  <si>
    <t>SONAL PRASHAM SHAH AQUA</t>
  </si>
  <si>
    <t>N450ME</t>
  </si>
  <si>
    <t>AMEE HARESHBHAI BORKHATARIYA NRE AQUA</t>
  </si>
  <si>
    <t>AQ0023</t>
  </si>
  <si>
    <t>AMIT GORDHANDAS ASHAR AQUA</t>
  </si>
  <si>
    <t>MA083</t>
  </si>
  <si>
    <t>DEEPA CHANDU KESHWANI MADP</t>
  </si>
  <si>
    <t>AQ0025</t>
  </si>
  <si>
    <t>PND00001</t>
  </si>
  <si>
    <t>PRASHAM SHAH HUF NDPMS</t>
  </si>
  <si>
    <t>AQ0026</t>
  </si>
  <si>
    <t>HEMANT BANSILAL BHANDARI AQUA</t>
  </si>
  <si>
    <t>AQ0028</t>
  </si>
  <si>
    <t>AVIK ANJAN CHATTERJEE AQUA</t>
  </si>
  <si>
    <t>AQ0029</t>
  </si>
  <si>
    <t>NAVIN INFRACON PRIVATE LIMITED AQUA</t>
  </si>
  <si>
    <t>AQ0030</t>
  </si>
  <si>
    <t>RAJ NAVNITLAL WANKAWALLA AQUA</t>
  </si>
  <si>
    <t>AQ0031</t>
  </si>
  <si>
    <t>HARINDRA PAL SINGH AQUA</t>
  </si>
  <si>
    <t>AQ0032</t>
  </si>
  <si>
    <t>KARAN HARINDRA SINGH AQUA</t>
  </si>
  <si>
    <t>AQ0033</t>
  </si>
  <si>
    <t>JAY CHANDRAVADAN SHAH AQUA</t>
  </si>
  <si>
    <t>AQ0039</t>
  </si>
  <si>
    <t>BABITA KEDIA AQUA</t>
  </si>
  <si>
    <t>N0008CMR</t>
  </si>
  <si>
    <t>SWETTA MAGAN NRO AQUA</t>
  </si>
  <si>
    <t>AQ0035</t>
  </si>
  <si>
    <t>SONIA RAMESH GHATNEKAR AQUA</t>
  </si>
  <si>
    <t>AQ0036</t>
  </si>
  <si>
    <t>RAMESH VITHAL GHATNEKAR AQUA</t>
  </si>
  <si>
    <t>AQ0038</t>
  </si>
  <si>
    <t>VARSHA KANTILAL NAGDA AQUA</t>
  </si>
  <si>
    <t>AQ0037</t>
  </si>
  <si>
    <t>DHARALI SUMESH PATEL AQUA</t>
  </si>
  <si>
    <t>AQ0040</t>
  </si>
  <si>
    <t>JEHANGIR HOMI MEHTA AQUA</t>
  </si>
  <si>
    <t>AQ0041</t>
  </si>
  <si>
    <t>SHAILESHKUMAR MAHESHBHAI JANI AQUA</t>
  </si>
  <si>
    <t>AQ0042</t>
  </si>
  <si>
    <t>KHUBI JAL WRITER AQUA</t>
  </si>
  <si>
    <t>AQ0043</t>
  </si>
  <si>
    <t>KHUSHI HARINDRA SINGH AQUA</t>
  </si>
  <si>
    <t>MA085</t>
  </si>
  <si>
    <t>KHUSHI HARINDRA SINGH MADP</t>
  </si>
  <si>
    <t>AQ0045</t>
  </si>
  <si>
    <t>PATEL ANKITBHAI BHARATBHAI AQUA</t>
  </si>
  <si>
    <t>AQ0046</t>
  </si>
  <si>
    <t>SHEELA SURENDRA SANGHVI AQUA</t>
  </si>
  <si>
    <t>AQ0048</t>
  </si>
  <si>
    <t>DARSHIT HASMUKHBHAI SHAH AQUA</t>
  </si>
  <si>
    <t>AQ0049</t>
  </si>
  <si>
    <t>DILIP MAHADEO SANGLE AQUA</t>
  </si>
  <si>
    <t>AQ0050</t>
  </si>
  <si>
    <t>JIGAR JAYVANTBHAI ANJARIA AQUA</t>
  </si>
  <si>
    <t>AQ0052</t>
  </si>
  <si>
    <t>USHA P PARMAR AQUA</t>
  </si>
  <si>
    <t>AQ0051</t>
  </si>
  <si>
    <t>SAGAR JAGGIA AQUA</t>
  </si>
  <si>
    <t>N347PE</t>
  </si>
  <si>
    <t>MAHESH VITHALDAS BHUTA NRE AQUA</t>
  </si>
  <si>
    <t>N0001DE</t>
  </si>
  <si>
    <t>RAJIV LALMOHAN MANDAL NRE AQUA</t>
  </si>
  <si>
    <t>AQ0053</t>
  </si>
  <si>
    <t>ANANTHA KRISHNAN SUBRAMANIAN AQUA</t>
  </si>
  <si>
    <t>AQ0054</t>
  </si>
  <si>
    <t>MANJUSHA JITENDRA SAVE AQUA</t>
  </si>
  <si>
    <t>AQ0057</t>
  </si>
  <si>
    <t>BHAIRAVI AKSHAY KOTHARI AQUA</t>
  </si>
  <si>
    <t>AQ0059</t>
  </si>
  <si>
    <t>SATISH RAVAJI KADUKAR AQUA</t>
  </si>
  <si>
    <t>AQ0058</t>
  </si>
  <si>
    <t>MAHESH DAMODAR PATHAK AQUA</t>
  </si>
  <si>
    <t>AQ0060</t>
  </si>
  <si>
    <t>MEENAKSHI SUBRAMANIAN AQUA</t>
  </si>
  <si>
    <t>N176PE</t>
  </si>
  <si>
    <t>SHRISH ACHYUT BARVE NRE AQUA</t>
  </si>
  <si>
    <t>AQ0061</t>
  </si>
  <si>
    <t>SARITA PUGALIA AQUA</t>
  </si>
  <si>
    <t>AQ0063</t>
  </si>
  <si>
    <t>SUNIL KUMAR AGRAWAL AQUA</t>
  </si>
  <si>
    <t>AQ0062</t>
  </si>
  <si>
    <t>SUDHAKAR DATTATRAYA KHARE AQUA</t>
  </si>
  <si>
    <t>RAJESHKUMAR DHIRUBHAI NAIK AQUA</t>
  </si>
  <si>
    <t>AQ0064</t>
  </si>
  <si>
    <t>BHOLANATH GHOSHAL AQUA</t>
  </si>
  <si>
    <t>AQ0066</t>
  </si>
  <si>
    <t>KIRANKUMAR KANAYALAL SHAH AQUA</t>
  </si>
  <si>
    <t>AQ0067</t>
  </si>
  <si>
    <t>PERIYAGURUSAMY PALANICHAMY AQUA</t>
  </si>
  <si>
    <t>AQ0068</t>
  </si>
  <si>
    <t>A S INVESTMENTS AQUA</t>
  </si>
  <si>
    <t>AQ0069</t>
  </si>
  <si>
    <t>DIPTI BHAVIN SHAH AQUA</t>
  </si>
  <si>
    <t>N0007DR</t>
  </si>
  <si>
    <t>DINKAR SOMNATH MANTRI NRO MADP ALPHA</t>
  </si>
  <si>
    <t>N445ME</t>
  </si>
  <si>
    <t>NANDAN GHOSALE NRE AQUA</t>
  </si>
  <si>
    <t>N447QR</t>
  </si>
  <si>
    <t>SHRADHA MANOJ AGARWALLA NRO AQUA</t>
  </si>
  <si>
    <t>AQ0070</t>
  </si>
  <si>
    <t>RAJ SHARNA AQUA</t>
  </si>
  <si>
    <t>N338AQ</t>
  </si>
  <si>
    <t>JASHUBEN THAKORBHAI PATEL NRE AQUA</t>
  </si>
  <si>
    <t>AL0007</t>
  </si>
  <si>
    <t>PRABHANJAY RAVINDRA DAVE MADP ALPHA</t>
  </si>
  <si>
    <t>AQ0071</t>
  </si>
  <si>
    <t>SURENDRA KUMAR JAISWAL AQUA</t>
  </si>
  <si>
    <t>N336PR</t>
  </si>
  <si>
    <t>BINDU MATHEWS NRO AQUA</t>
  </si>
  <si>
    <t>AQ0072</t>
  </si>
  <si>
    <t>JANAKRAI RAMANLAL SHAH AQUA</t>
  </si>
  <si>
    <t>AQ0074</t>
  </si>
  <si>
    <t>PURE CAPITAL AQUA</t>
  </si>
  <si>
    <t>AQ0075</t>
  </si>
  <si>
    <t>SHILA VIJESH SHAH AQUA</t>
  </si>
  <si>
    <t>AQ0076</t>
  </si>
  <si>
    <t>MEENA RAJNIKANT SHAH AQUA</t>
  </si>
  <si>
    <t>AQ0077</t>
  </si>
  <si>
    <t>SURENDRA MAHADEORAO PATIL AQUA</t>
  </si>
  <si>
    <t>AQ0078</t>
  </si>
  <si>
    <t>MEENAKSHI SUBRAMANIAN IYER AQUA</t>
  </si>
  <si>
    <t>N413AQR</t>
  </si>
  <si>
    <t>SHUBHANGI KALE IRELAND NRO AQUA</t>
  </si>
  <si>
    <t>AQ0079</t>
  </si>
  <si>
    <t>CHETAN SASHITAL HUF AQUA</t>
  </si>
  <si>
    <t>AQ0080</t>
  </si>
  <si>
    <t>AMRATA PANDYA AQUA</t>
  </si>
  <si>
    <t>AQ0081</t>
  </si>
  <si>
    <t>ANIL KUMAR GARG AQUA</t>
  </si>
  <si>
    <t>N369ME</t>
  </si>
  <si>
    <t>HIMA JAYESH SHAH NRE AQUA</t>
  </si>
  <si>
    <t>AQ0083</t>
  </si>
  <si>
    <t>KALPANABEN ASHOKKUMAR MEHTA AQUA</t>
  </si>
  <si>
    <t>AQ0082</t>
  </si>
  <si>
    <t>ASHOKKUMAR JAYANTILAL MEHTA AQUA</t>
  </si>
  <si>
    <t>AQ0084</t>
  </si>
  <si>
    <t>KANNAN RAHUL SURVE AQUA</t>
  </si>
  <si>
    <t>AQ0086</t>
  </si>
  <si>
    <t>RAJNIKANT HIRJI SHAH AQUA</t>
  </si>
  <si>
    <t>AQ0087</t>
  </si>
  <si>
    <t>SUBRAMANIAM PARAMESWARAN AQUA</t>
  </si>
  <si>
    <t>AQ0088</t>
  </si>
  <si>
    <t>SIDDARTH KAPOOR AQUA</t>
  </si>
  <si>
    <t>AQ0089</t>
  </si>
  <si>
    <t>RAJENDRA KUMAR KAPOOR AQUA</t>
  </si>
  <si>
    <t>AQ0090</t>
  </si>
  <si>
    <t>DAXABEN NATVARSINH SOLANKI AQUA</t>
  </si>
  <si>
    <t>N010AQE</t>
  </si>
  <si>
    <t>AMISHKUMAR SHIRISHCHANDRA SHAH NRE AQUA</t>
  </si>
  <si>
    <t>AL0010</t>
  </si>
  <si>
    <t>JAIPRAKASH BRIJLAL SAINANI MADP ALPHA</t>
  </si>
  <si>
    <t>AQ0094</t>
  </si>
  <si>
    <t>DHIREN PRABHUDAS SHETH AQUA</t>
  </si>
  <si>
    <t>AQ0095</t>
  </si>
  <si>
    <t>BHAVNA ANISH KAPADIA AQUA</t>
  </si>
  <si>
    <t>AQ0098</t>
  </si>
  <si>
    <t>BRIJLAL KISANCHAND MOTWANI AQUA</t>
  </si>
  <si>
    <t>AQ0099</t>
  </si>
  <si>
    <t>RITA SURESH DAVE AQUA</t>
  </si>
  <si>
    <t>AQ0102</t>
  </si>
  <si>
    <t>USHA PRATAP MANIAR AQUA</t>
  </si>
  <si>
    <t>N152AQR</t>
  </si>
  <si>
    <t>JAYAPRAKASH DESAI NRO AQUA</t>
  </si>
  <si>
    <t>AQ0103</t>
  </si>
  <si>
    <t>RDHL MARKETING PRIVATE LIMITED AQUA</t>
  </si>
  <si>
    <t>AQ0104</t>
  </si>
  <si>
    <t>HITESH PREMCHAND SHAH AQUA</t>
  </si>
  <si>
    <t>AQ0105</t>
  </si>
  <si>
    <t>SATISH MANEKLAL GANDHI AQUA</t>
  </si>
  <si>
    <t>AQ0106</t>
  </si>
  <si>
    <t>RATAN LAL AGARWAL AQUA</t>
  </si>
  <si>
    <t>AQ0108</t>
  </si>
  <si>
    <t>JDE SWITCHGEAR PRIVATE LIMITED AQUA</t>
  </si>
  <si>
    <t>AQ0109</t>
  </si>
  <si>
    <t>KASHYAP ODHAVJI THAKKAR AQUA</t>
  </si>
  <si>
    <t>AQ0110</t>
  </si>
  <si>
    <t>MANISH SHITALPRASAD TIWARI AQUA</t>
  </si>
  <si>
    <t>AQ0111</t>
  </si>
  <si>
    <t>MEGHA AGARWALA AQUA</t>
  </si>
  <si>
    <t>AQ0112</t>
  </si>
  <si>
    <t>GOVINDRAM AGARWAL AQUA</t>
  </si>
  <si>
    <t>AQ0113</t>
  </si>
  <si>
    <t>FALGUNI NIRAV SHAH AQUA</t>
  </si>
  <si>
    <t>AQ0114</t>
  </si>
  <si>
    <t>ASHISH SOPARKAR AQUA</t>
  </si>
  <si>
    <t>AQ0116</t>
  </si>
  <si>
    <t>RAMAMURTHI GANESH AQUA</t>
  </si>
  <si>
    <t>N011AQE</t>
  </si>
  <si>
    <t>NILESH PRADYUTKUMAR PARIKH NRE AQUA</t>
  </si>
  <si>
    <t>AQ0118</t>
  </si>
  <si>
    <t>TRUPTI AMIT SHAH AQUA</t>
  </si>
  <si>
    <t>AQ0121</t>
  </si>
  <si>
    <t>PARAS BHARATBHAI PATEL AQUA</t>
  </si>
  <si>
    <t>AQ0119</t>
  </si>
  <si>
    <t>LUTHRA YOGESH KUMAR AQUA</t>
  </si>
  <si>
    <t>AQ0123</t>
  </si>
  <si>
    <t>SAIFUDDIN FAKHRUDDIN QUREISHI AQUA</t>
  </si>
  <si>
    <t>AQ0124</t>
  </si>
  <si>
    <t>LIVEALTH BIOPHARMA PRIVATE LIMITED AQUA</t>
  </si>
  <si>
    <t>AQ0126</t>
  </si>
  <si>
    <t>JIGAR DHIRAJLAL SHAH AQUA</t>
  </si>
  <si>
    <t>AQ0127</t>
  </si>
  <si>
    <t>SATYAM MALIK AQUA</t>
  </si>
  <si>
    <t>N0012AQR</t>
  </si>
  <si>
    <t>MANISH HATHIRAMANI NRO AQUA</t>
  </si>
  <si>
    <t>AQ0128</t>
  </si>
  <si>
    <t>MINESH DINKAR MOHILE AQUA</t>
  </si>
  <si>
    <t>AQ0129</t>
  </si>
  <si>
    <t>DISHANT SURESHBHAI PATEL HUF AQUA</t>
  </si>
  <si>
    <t>AQ0130</t>
  </si>
  <si>
    <t>SARANG ARVINDKUMAR SHAH AQUA</t>
  </si>
  <si>
    <t>AQ0131</t>
  </si>
  <si>
    <t>SUSHMITA BHATTACHARYA AQUA</t>
  </si>
  <si>
    <t>N012AQE</t>
  </si>
  <si>
    <t>BHAVESH PRAKASH SONI NRE AQUA</t>
  </si>
  <si>
    <t>N0013AQR</t>
  </si>
  <si>
    <t>ARJUN JAYESH SHAH NRO AQUA</t>
  </si>
  <si>
    <t>N013AQE</t>
  </si>
  <si>
    <t>BIPINCHANDRA SURENDRA DUGAM NRE AQUA</t>
  </si>
  <si>
    <t>N177PR</t>
  </si>
  <si>
    <t>KAILAS G AMIN NRO AQUA</t>
  </si>
  <si>
    <t>AQ0133</t>
  </si>
  <si>
    <t>NATVARLAL KHIMCHAND TURKHIA AQUA</t>
  </si>
  <si>
    <t>AQ0135</t>
  </si>
  <si>
    <t>CHANDRESH HIRJI SHAH AQUA</t>
  </si>
  <si>
    <t>AQ0137</t>
  </si>
  <si>
    <t>T SAPTHAGIRI PRAKASH AQUA</t>
  </si>
  <si>
    <t>N349PE</t>
  </si>
  <si>
    <t>SUNIL MAHESH BHUTA NRE AQUA</t>
  </si>
  <si>
    <t>AQ0138</t>
  </si>
  <si>
    <t>SUNU PHILIP MATHEW FAMILY PRIVATE TRUST AQUA</t>
  </si>
  <si>
    <t>AQ0139</t>
  </si>
  <si>
    <t>JASMIN R PAREKH HUF AQUA</t>
  </si>
  <si>
    <t>N452QE</t>
  </si>
  <si>
    <t>RENGACHARIAR RAGAVAN NRE AQUA</t>
  </si>
  <si>
    <t>AQ0140</t>
  </si>
  <si>
    <t>VAIBHAV VIJAY KARADE AQUA</t>
  </si>
  <si>
    <t>N180PE</t>
  </si>
  <si>
    <t>APARNA V KHANDEKAR NRE AQUA</t>
  </si>
  <si>
    <t>AQ0141</t>
  </si>
  <si>
    <t>RAHUL SHAH AQUA</t>
  </si>
  <si>
    <t>AQ0143</t>
  </si>
  <si>
    <t>DINESH MUKTILAL PALDIWAL AQUA</t>
  </si>
  <si>
    <t>AQ0144</t>
  </si>
  <si>
    <t>VIPIN GUPTA AQUA</t>
  </si>
  <si>
    <t>AQ0145</t>
  </si>
  <si>
    <t>KARAN PIYUSH JHAVERI AQUA</t>
  </si>
  <si>
    <t>AQ0146</t>
  </si>
  <si>
    <t>JAYA BHOTICA AQUA</t>
  </si>
  <si>
    <t>AQ0147</t>
  </si>
  <si>
    <t>SUDHIR KOUSHIK AQUA</t>
  </si>
  <si>
    <t>N0014AQR</t>
  </si>
  <si>
    <t>MANJU MAHENDRA PATEL NRO AQUA</t>
  </si>
  <si>
    <t>N0015AQR</t>
  </si>
  <si>
    <t>ABHISHEK GANESH NRO AQUA</t>
  </si>
  <si>
    <t>AQ0149</t>
  </si>
  <si>
    <t>SARAYU AHUJA AQUA</t>
  </si>
  <si>
    <t>N014AQE</t>
  </si>
  <si>
    <t>BAHRAINWALA MOHAMADI SHABBIR NRE AQUA</t>
  </si>
  <si>
    <t>N015AQE</t>
  </si>
  <si>
    <t>FAKHARI SABBIRBHAI BAHERINWALA NRE AQUA</t>
  </si>
  <si>
    <t>AQ0150</t>
  </si>
  <si>
    <t>TARUN GARG AQUA</t>
  </si>
  <si>
    <t>AQ0151</t>
  </si>
  <si>
    <t>JAGOMOHAN PANDA AQUA</t>
  </si>
  <si>
    <t>AQ0152</t>
  </si>
  <si>
    <t>MIRAJ DRYMIX PRIVATE LIMITED AQUA</t>
  </si>
  <si>
    <t>AQ0153</t>
  </si>
  <si>
    <t>SMITA AGARWAL AQUA</t>
  </si>
  <si>
    <t>AQ0156</t>
  </si>
  <si>
    <t>PUJA PARIN DHARIA AQUA</t>
  </si>
  <si>
    <t>AQ0155</t>
  </si>
  <si>
    <t>DILIP KUMAR DALMIA AQUA</t>
  </si>
  <si>
    <t>AQ0154</t>
  </si>
  <si>
    <t>AMIT DHIRAJLAL SHAH AQUA</t>
  </si>
  <si>
    <t>AQ0158</t>
  </si>
  <si>
    <t>MEHUL CHINUBHAI MEHTA AQUA</t>
  </si>
  <si>
    <t>AQ0160</t>
  </si>
  <si>
    <t>SANDHYA KASHYAP SAILENDRA AQUA</t>
  </si>
  <si>
    <t>AQ0161</t>
  </si>
  <si>
    <t>PRADEEP PRABHAKAR SANE AQUA</t>
  </si>
  <si>
    <t>AQ0162</t>
  </si>
  <si>
    <t>NIKHIL JINDAL AQUA</t>
  </si>
  <si>
    <t>AQ0164</t>
  </si>
  <si>
    <t>REVINIPATI SATYA SOWJANYA AQUA</t>
  </si>
  <si>
    <t>AQ0166</t>
  </si>
  <si>
    <t>RUDHRAAPATHY J AQUA</t>
  </si>
  <si>
    <t>AQ0165</t>
  </si>
  <si>
    <t>RAKESH MALHOTRA AQUA</t>
  </si>
  <si>
    <t>AQ0167</t>
  </si>
  <si>
    <t>CHAMPAK RAICHAND DALAL AQUA</t>
  </si>
  <si>
    <t>N362MR</t>
  </si>
  <si>
    <t>SOMASEKHAR AMIRAPU NRO AQUA</t>
  </si>
  <si>
    <t>AQ0168</t>
  </si>
  <si>
    <t>SUSHILA SUBHASHCHANDRA NEMANI AQUA</t>
  </si>
  <si>
    <t>AQ0170</t>
  </si>
  <si>
    <t>NIJJAR INFRASTRUCTURE LLP AQUA</t>
  </si>
  <si>
    <t>AQ0171</t>
  </si>
  <si>
    <t>PRESTIGE TRADERS P LTD AQUA</t>
  </si>
  <si>
    <t>AQ0172</t>
  </si>
  <si>
    <t>FALGUNI VIJAY MEHTA AQUA</t>
  </si>
  <si>
    <t>AQ0174</t>
  </si>
  <si>
    <t>SHARVARI SUNDEEP GULRAJANI AQUA</t>
  </si>
  <si>
    <t>AQ0173</t>
  </si>
  <si>
    <t>DEVASHISH DAS AQUA</t>
  </si>
  <si>
    <t>AQ0175</t>
  </si>
  <si>
    <t>RACHIT JUNEJA AQUA</t>
  </si>
  <si>
    <t>AQ0176</t>
  </si>
  <si>
    <t>MUGDHA SEN AQUA</t>
  </si>
  <si>
    <t>AQ0177</t>
  </si>
  <si>
    <t>MURUGAN NATESAN AQUA</t>
  </si>
  <si>
    <t>AQ0178</t>
  </si>
  <si>
    <t>UNITY MERCHANDISE PRIVATE LIMITED AQUA</t>
  </si>
  <si>
    <t>AQ0179</t>
  </si>
  <si>
    <t>VISHAL CHOWDHURY HUF AQUA</t>
  </si>
  <si>
    <t>AQ0180</t>
  </si>
  <si>
    <t>SANDIP GHOSAL AQUA</t>
  </si>
  <si>
    <t>AQ0182</t>
  </si>
  <si>
    <t>RAKESH VINAYKANT GANDHI AQUA</t>
  </si>
  <si>
    <t>AQ0181</t>
  </si>
  <si>
    <t>SANJAY VINAYKANT GANDHI AQUA</t>
  </si>
  <si>
    <t>AQ0186</t>
  </si>
  <si>
    <t>JAYSHREE PARESH GANDHI AQUA</t>
  </si>
  <si>
    <t>N016AQE</t>
  </si>
  <si>
    <t>RAKSHET JAYANTILAL MISTRY NRE AQUA</t>
  </si>
  <si>
    <t>AQ0184</t>
  </si>
  <si>
    <t>URVISH YOGESHKUMAR VASANWALA AQUA</t>
  </si>
  <si>
    <t>AQ0185</t>
  </si>
  <si>
    <t>HEMANGINI BHAVIN GORADIA AQUA</t>
  </si>
  <si>
    <t>AQ0188</t>
  </si>
  <si>
    <t>JITENDRA KESHAV SAVE AQUA</t>
  </si>
  <si>
    <t>AQ0189</t>
  </si>
  <si>
    <t>GIRIJAMMA M AQUA</t>
  </si>
  <si>
    <t>AQ0190</t>
  </si>
  <si>
    <t>SUMAN DAYAL AQUA</t>
  </si>
  <si>
    <t>AQ0191</t>
  </si>
  <si>
    <t>LAKSHMI KAMESHWARI KOTA AQUA</t>
  </si>
  <si>
    <t>AQ0192</t>
  </si>
  <si>
    <t>HARSHINI PATEL AQUA</t>
  </si>
  <si>
    <t>AQ0193</t>
  </si>
  <si>
    <t>ULLAL RAHUL KINI AQUA</t>
  </si>
  <si>
    <t>AQ0194</t>
  </si>
  <si>
    <t>ASHWIN KANTILAL MEHTA AQUA</t>
  </si>
  <si>
    <t>N019AQE</t>
  </si>
  <si>
    <t>RAJESH NARAYANAN VENKATESH NRE AQUA</t>
  </si>
  <si>
    <t>NIRAJ HARAKHCHAND SHAH NRO AQUA</t>
  </si>
  <si>
    <t>AQ0195</t>
  </si>
  <si>
    <t>SATISH MAHESH GUPTA AQUA</t>
  </si>
  <si>
    <t>AQ0196</t>
  </si>
  <si>
    <t>AMRITESH KAMALKISHORE VAID HUF AQUA</t>
  </si>
  <si>
    <t>N018AQE</t>
  </si>
  <si>
    <t>SAVIO MANFRED JOSEPH LEWIS NRE AQUA</t>
  </si>
  <si>
    <t>AQ0197</t>
  </si>
  <si>
    <t>MAULIK RAJAN DESAI AQUA</t>
  </si>
  <si>
    <t>AQ0198</t>
  </si>
  <si>
    <t>ARUNODAY HOLDINGS PRIVATE LIMITED AQUA</t>
  </si>
  <si>
    <t>AQ0200</t>
  </si>
  <si>
    <t>SHWETA RAVI AQUA</t>
  </si>
  <si>
    <t>AQ0201</t>
  </si>
  <si>
    <t>SUREN BHANDARI AQUA</t>
  </si>
  <si>
    <t>N021AQE</t>
  </si>
  <si>
    <t>ROSHNI SREEKUMAR NRE AQUA</t>
  </si>
  <si>
    <t>AQ0203</t>
  </si>
  <si>
    <t>JAYKAL EXPORTS PRIVATE LIMITED AQUA</t>
  </si>
  <si>
    <t>AQ0204</t>
  </si>
  <si>
    <t>SANJAY SHANTILAL SANGHVI AQUA</t>
  </si>
  <si>
    <t>AQ0207</t>
  </si>
  <si>
    <t>SANDEEP AGARWAL HUF AQUA</t>
  </si>
  <si>
    <t>AQ0209</t>
  </si>
  <si>
    <t>BADRINATH INDUSTRIES LIMITED AQUA</t>
  </si>
  <si>
    <t>AQ0208</t>
  </si>
  <si>
    <t>MURARI INVESTMENT TRADING COMPANY LIMITED AQUA</t>
  </si>
  <si>
    <t>AQ0211</t>
  </si>
  <si>
    <t>SANDEEP AGARWAL AQUA</t>
  </si>
  <si>
    <t>AQ0210</t>
  </si>
  <si>
    <t>VIJAY P RAO AQUA</t>
  </si>
  <si>
    <t>AQ0212</t>
  </si>
  <si>
    <t>LALIT KUMAR SADANI AQUA</t>
  </si>
  <si>
    <t>AQ0213</t>
  </si>
  <si>
    <t>KALPANABEN HARSHADKUMAR PATEL AQUA</t>
  </si>
  <si>
    <t>MA086</t>
  </si>
  <si>
    <t>THE FIRST CUSTODIAN FUND IINDIA LIMITED MADP</t>
  </si>
  <si>
    <t>AQ0215</t>
  </si>
  <si>
    <t>AKANKSHA RISHABH NEMANI AQUA</t>
  </si>
  <si>
    <t>AQ0214</t>
  </si>
  <si>
    <t>SUNIL KUMAR PUGALIA AQUA</t>
  </si>
  <si>
    <t>N023AQE</t>
  </si>
  <si>
    <t>MILAN PATEL NRE AQUA</t>
  </si>
  <si>
    <t>AQ0216</t>
  </si>
  <si>
    <t>SIVAKUMAR GEETHA AQUA</t>
  </si>
  <si>
    <t>AQ0217</t>
  </si>
  <si>
    <t>NAVIN SUDHIR KOHLI AQUA</t>
  </si>
  <si>
    <t>AQ0219</t>
  </si>
  <si>
    <t>SALOMI VAID AQUA</t>
  </si>
  <si>
    <t>AQ0218</t>
  </si>
  <si>
    <t>ANSHUL SUDHIR SHAH AQUA</t>
  </si>
  <si>
    <t>AQ0220</t>
  </si>
  <si>
    <t>SONIA MAHAJAN AQUA</t>
  </si>
  <si>
    <t>AQ0221</t>
  </si>
  <si>
    <t>SABITA TRIPATHY AQUA</t>
  </si>
  <si>
    <t>AQ0223</t>
  </si>
  <si>
    <t>UMASANKAR MUKHOPADHYAY AQUA</t>
  </si>
  <si>
    <t>AQ0222</t>
  </si>
  <si>
    <t>ADITYA ANIRUDDHA DESHPANDE AQUA</t>
  </si>
  <si>
    <t>AQ0226</t>
  </si>
  <si>
    <t>MIHIR CHANDRAKANT THAKKER HUF AQUA</t>
  </si>
  <si>
    <t>AQ0227</t>
  </si>
  <si>
    <t>CHANDRAKANT DAYALJI THAKKER HUF AQUA</t>
  </si>
  <si>
    <t>AQ0225</t>
  </si>
  <si>
    <t>NIRMALA JAMPALA AQUA</t>
  </si>
  <si>
    <t>AQ0228</t>
  </si>
  <si>
    <t>RAVINDRA SANGHAI AQUA</t>
  </si>
  <si>
    <t>AQ0229</t>
  </si>
  <si>
    <t>ARIJIT ROY AQUA</t>
  </si>
  <si>
    <t>AQ0230</t>
  </si>
  <si>
    <t>SUCHARITA PAL AQUA</t>
  </si>
  <si>
    <t>AQ0231</t>
  </si>
  <si>
    <t>TARUN SHANKAR GHOSH AQUA</t>
  </si>
  <si>
    <t>AQ0234</t>
  </si>
  <si>
    <t>PRANAV ARUNKUMAR SHAH AQUA</t>
  </si>
  <si>
    <t>AQ0235</t>
  </si>
  <si>
    <t>GEETA MANOHAR KESWANI AQUA</t>
  </si>
  <si>
    <t>AQ0236</t>
  </si>
  <si>
    <t>VIVEK RAGHUNATH KOLI AQUA</t>
  </si>
  <si>
    <t>AQ0237</t>
  </si>
  <si>
    <t>PARESH DOLATRAI SANGHVI AQUA</t>
  </si>
  <si>
    <t>AQ0238</t>
  </si>
  <si>
    <t>SANATAN FINANCIAL ADVISORY SERVICES PRIVATE LIMITED AQUA</t>
  </si>
  <si>
    <t>AQ0232</t>
  </si>
  <si>
    <t>RANI RAJ WANKAWALLA AQUA</t>
  </si>
  <si>
    <t>N0017AQR</t>
  </si>
  <si>
    <t>VINAYAK CHANDRAKANT TALEKAR NRO AQUA</t>
  </si>
  <si>
    <t>AQ0239</t>
  </si>
  <si>
    <t>PIONEER PEAK IMPEX PRIVATE LIMITED AQUA</t>
  </si>
  <si>
    <t>AQ0224</t>
  </si>
  <si>
    <t>WILLIE HO AQUA</t>
  </si>
  <si>
    <t>AQ0240</t>
  </si>
  <si>
    <t>DARSHITA PARTH CHOKSI AQUA</t>
  </si>
  <si>
    <t>AQ0241</t>
  </si>
  <si>
    <t>HARSHIT AGARWALL AQUA</t>
  </si>
  <si>
    <t>AQ0244</t>
  </si>
  <si>
    <t>BIMPAL KANTILAL PATEL AQUA</t>
  </si>
  <si>
    <t>AQ0245</t>
  </si>
  <si>
    <t>PERTINENT INFRA AND ENERGY LIMITED AQUA</t>
  </si>
  <si>
    <t>AQ0242</t>
  </si>
  <si>
    <t>SANDIP POPATLAL PARIKH AQUA</t>
  </si>
  <si>
    <t>AQ0246</t>
  </si>
  <si>
    <t>KANAK CHOWDHURY AQUA</t>
  </si>
  <si>
    <t>N026AQE</t>
  </si>
  <si>
    <t>TIRUPAT MEHTA NRE AQUA</t>
  </si>
  <si>
    <t>N025AQE</t>
  </si>
  <si>
    <t>PRAVEEN MALIK NRE AQUA</t>
  </si>
  <si>
    <t>AQ0247</t>
  </si>
  <si>
    <t>JIGAR LALIT SHAH AQUA</t>
  </si>
  <si>
    <t>AQ0249</t>
  </si>
  <si>
    <t>KAPASI INVESTMENTS AND TRADING COMPANY AQUA</t>
  </si>
  <si>
    <t>AQ0253</t>
  </si>
  <si>
    <t>KAVITHA NELLORE AQUA</t>
  </si>
  <si>
    <t>AQ0251</t>
  </si>
  <si>
    <t>ADITYA GOPIJANVALLABH SHASTRI AQUA</t>
  </si>
  <si>
    <t>AQ0255</t>
  </si>
  <si>
    <t>KUSHAL TANDON AQUA</t>
  </si>
  <si>
    <t>NEENA D SHETH NRE AQUA</t>
  </si>
  <si>
    <t>AQ0252</t>
  </si>
  <si>
    <t>KISHORSINH JAYSINH DESAI AQUA</t>
  </si>
  <si>
    <t>AQ0248</t>
  </si>
  <si>
    <t>PIYUSH SUBHASHCHANDRA NEMANI AQUA</t>
  </si>
  <si>
    <t>AQ0256</t>
  </si>
  <si>
    <t>CHI SHENG FAN AQUA</t>
  </si>
  <si>
    <t>AQ0258</t>
  </si>
  <si>
    <t>ADITYAKUMAR ALOKKUMAR AGRAWAL AQUA</t>
  </si>
  <si>
    <t>AQ0259</t>
  </si>
  <si>
    <t>ROHINI RAMESH GHATNEKAR AQUA</t>
  </si>
  <si>
    <t>AQ0260</t>
  </si>
  <si>
    <t>SAIBAL BISWAS AQUA</t>
  </si>
  <si>
    <t>AQ0257</t>
  </si>
  <si>
    <t>SUNITADEVI RAJENDRAKUMAR NEMANI AQUA</t>
  </si>
  <si>
    <t>AQ0263</t>
  </si>
  <si>
    <t>DIMPLE JAYANTILAL MISTRY AQUA</t>
  </si>
  <si>
    <t>AQ0264</t>
  </si>
  <si>
    <t>SANTHOSH RAGHAVAN AQUA</t>
  </si>
  <si>
    <t>N0018AQR</t>
  </si>
  <si>
    <t>VENKATA RAMANAN RAMACHANDRAN ARUNACHALA NRO AQUA</t>
  </si>
  <si>
    <t>AQ0265</t>
  </si>
  <si>
    <t>RAJESH ABHECHAND LAKDAWALA AQUA</t>
  </si>
  <si>
    <t>AQ0266</t>
  </si>
  <si>
    <t>NAMRATA SHREYANS CHOPRA AQUA</t>
  </si>
  <si>
    <t>AQ0267</t>
  </si>
  <si>
    <t>VELOCITY GLOBAL LOGISTICS PRIVATE LIMITED AQUA</t>
  </si>
  <si>
    <t>AQ0268</t>
  </si>
  <si>
    <t>JIGNESH BALDEVBHAI PATEL AQUA</t>
  </si>
  <si>
    <t>AQ0269</t>
  </si>
  <si>
    <t>SWETA HITESHKUMAR VALANI AQUA</t>
  </si>
  <si>
    <t>AQ0270</t>
  </si>
  <si>
    <t>JIGNESH KRISHNAKANT THAKKAR AQUA</t>
  </si>
  <si>
    <t>AQ0271</t>
  </si>
  <si>
    <t>SURESH THAKER AQUA</t>
  </si>
  <si>
    <t>AQ0272</t>
  </si>
  <si>
    <t>BHARAT BHATNAGAR AQUA</t>
  </si>
  <si>
    <t>AQ0273</t>
  </si>
  <si>
    <t>ATUL CHHAGANLAL CHAUDHARI AQUA</t>
  </si>
  <si>
    <t>N0020AQR</t>
  </si>
  <si>
    <t>RAKESH MAHAPATRA NRO AQUA</t>
  </si>
  <si>
    <t>AQ0275</t>
  </si>
  <si>
    <t>SONALI R PATEL AQUA</t>
  </si>
  <si>
    <t>AQ0281</t>
  </si>
  <si>
    <t>NIMISHA CHANDRAHAS DESAI AQUA</t>
  </si>
  <si>
    <t>AQ0277</t>
  </si>
  <si>
    <t>PATEL BHARAT JASHBHAI AQUA</t>
  </si>
  <si>
    <t>AQ0284</t>
  </si>
  <si>
    <t>MILAN MAHENDRAKUMAR MEHTA HUF AQUA</t>
  </si>
  <si>
    <t>AQ0283</t>
  </si>
  <si>
    <t>SHYAMSUNDAR KETANKUMAR THAKKAR AQUA</t>
  </si>
  <si>
    <t>AQ0279</t>
  </si>
  <si>
    <t>SANDEEP SRIRAM MATHUR AQUA</t>
  </si>
  <si>
    <t>AQ0274</t>
  </si>
  <si>
    <t>RASHI JAIN AQUA</t>
  </si>
  <si>
    <t>AQ0276</t>
  </si>
  <si>
    <t>RAJIV VASUDEVAN MENON AQUA</t>
  </si>
  <si>
    <t>AQ0278</t>
  </si>
  <si>
    <t>MONISH RASIKLAL SHAH AQUA</t>
  </si>
  <si>
    <t>AQ0280</t>
  </si>
  <si>
    <t>PREETI BIRENDRA PRASAD AQUA</t>
  </si>
  <si>
    <t>AQ0285</t>
  </si>
  <si>
    <t>LAKSHMANARAYA VENKATARAMANAIAH BANGALORE AQUA</t>
  </si>
  <si>
    <t>AQ0286</t>
  </si>
  <si>
    <t>VIJAY KANTILAL DOSHI AQUA</t>
  </si>
  <si>
    <t>AQ0287</t>
  </si>
  <si>
    <t>SHASHI KIRAN JANARDHAN SHETTY AQUA</t>
  </si>
  <si>
    <t>AQ0288</t>
  </si>
  <si>
    <t>JAYSHREEBEN RAJENDRABHAI PATEL AQUA</t>
  </si>
  <si>
    <t>AQ0289</t>
  </si>
  <si>
    <t>GREEN SQUARE AQUA</t>
  </si>
  <si>
    <t>AQ0290</t>
  </si>
  <si>
    <t>SANDEEP SHANKAR RAI AQUA</t>
  </si>
  <si>
    <t>AQ0291</t>
  </si>
  <si>
    <t>DHANRAJ SAMIRBHAI SHAH AQUA</t>
  </si>
  <si>
    <t>AQ0292</t>
  </si>
  <si>
    <t>JANAK DILIP SHAH AQUA</t>
  </si>
  <si>
    <t>AQ0294</t>
  </si>
  <si>
    <t>MANDIRA BANERJEE AQUA</t>
  </si>
  <si>
    <t>AQ0293</t>
  </si>
  <si>
    <t>ANJAN CHATTARAJ AQUA</t>
  </si>
  <si>
    <t>AQ0295</t>
  </si>
  <si>
    <t>VISHNUBHAI HIRABHAI PATEL AQUA</t>
  </si>
  <si>
    <t>N0022AQR</t>
  </si>
  <si>
    <t>SNEHAL NAVINCHANDRA CHANIYARA NRO AQUA</t>
  </si>
  <si>
    <t>N0021AQR</t>
  </si>
  <si>
    <t>SURESH KRISHNADAS MENON NRO AQUA</t>
  </si>
  <si>
    <t>N0019AQR</t>
  </si>
  <si>
    <t>AMISH JAYKAR MEHTA NRO AQUA</t>
  </si>
  <si>
    <t>AQ0296</t>
  </si>
  <si>
    <t>RAMESHCHANDRA JIVANLAL PATEL AQUA</t>
  </si>
  <si>
    <t>AQ0298</t>
  </si>
  <si>
    <t>NITABEN MUKESHBHAI SHAH AQUA</t>
  </si>
  <si>
    <t>AQ0301</t>
  </si>
  <si>
    <t>MAYANKKUMAR DHIRAJKUMAR PATEL AQUA</t>
  </si>
  <si>
    <t>AQ0305</t>
  </si>
  <si>
    <t>ANERI MEHUL SHAH AQUA</t>
  </si>
  <si>
    <t>AQ0299</t>
  </si>
  <si>
    <t>BINA VIJAY DAGLI AQUA</t>
  </si>
  <si>
    <t>AQ0300</t>
  </si>
  <si>
    <t>VIJAY DHIRAJLAL DAGLI AQUA</t>
  </si>
  <si>
    <t>AQ0306</t>
  </si>
  <si>
    <t>AMAR HARSHADBHAI PATEL AQUA</t>
  </si>
  <si>
    <t>AQ0304</t>
  </si>
  <si>
    <t>PATEL RATILAL RAOJIBHAI HUF AQUA</t>
  </si>
  <si>
    <t>AQ0307</t>
  </si>
  <si>
    <t>BHAGIRATH HARGOVINDBHAI SOLANKI AQUA</t>
  </si>
  <si>
    <t>AQ0308</t>
  </si>
  <si>
    <t>SHABRINA UTREJA AQUA</t>
  </si>
  <si>
    <t>AQ0310</t>
  </si>
  <si>
    <t>ASHOK KUMAR JAIN HUF AQUA</t>
  </si>
  <si>
    <t>AQ0311</t>
  </si>
  <si>
    <t>RAJESH KRISHNA PAI AQUA</t>
  </si>
  <si>
    <t>AQ0313</t>
  </si>
  <si>
    <t>SIPRA DAS AQUA</t>
  </si>
  <si>
    <t>AQ0314</t>
  </si>
  <si>
    <t>SHREYAS KUMAR DAS AQUA</t>
  </si>
  <si>
    <t>N029AQE</t>
  </si>
  <si>
    <t>HEMLATA NRE AQUA</t>
  </si>
  <si>
    <t>AQ0315</t>
  </si>
  <si>
    <t>VIPUL PRABHUDAS CHAVDA AQUA</t>
  </si>
  <si>
    <t>AQ0316</t>
  </si>
  <si>
    <t>SURESHKUMAR DHIRAJLAL PATEL AQUA</t>
  </si>
  <si>
    <t>AQ0317</t>
  </si>
  <si>
    <t>GHANSHYAM P PATEL HUF AQUA</t>
  </si>
  <si>
    <t>AQ0318</t>
  </si>
  <si>
    <t>AMIT GUPTA AQUA</t>
  </si>
  <si>
    <t>AQ0319</t>
  </si>
  <si>
    <t>RABI CHOWDHURY AQUA</t>
  </si>
  <si>
    <t>AQ0320</t>
  </si>
  <si>
    <t>SUCHETA NITIN NEMADE AQUA</t>
  </si>
  <si>
    <t>AQ0321</t>
  </si>
  <si>
    <t>SANDHYA TANDON AQUA</t>
  </si>
  <si>
    <t>AQ0322</t>
  </si>
  <si>
    <t>UMESH SHAMRAO BELSARE AQUA</t>
  </si>
  <si>
    <t>AQ0324</t>
  </si>
  <si>
    <t>SAMIR KISHORLAL DANIDHARIYA AQUA</t>
  </si>
  <si>
    <t>AQ0325</t>
  </si>
  <si>
    <t>JAGDISHCHANDRA GIRDHARLAL BHAVSAR AQUA</t>
  </si>
  <si>
    <t>AQ0326</t>
  </si>
  <si>
    <t>SANJAY ARJUN RANE AQUA</t>
  </si>
  <si>
    <t>AQ0327</t>
  </si>
  <si>
    <t>HARSHAD GHANSHYAMBHAI THAKKAR AQUA</t>
  </si>
  <si>
    <t>AQ0328</t>
  </si>
  <si>
    <t>ANIL KUMAR KHEMKA AQUA</t>
  </si>
  <si>
    <t>AQ0297</t>
  </si>
  <si>
    <t>SEJALBEN ABHAYKUMAR FOFARIA AQUA</t>
  </si>
  <si>
    <t>AQ0302</t>
  </si>
  <si>
    <t>SANJAYKUMAR RASIKLAL GANDHI AQUA</t>
  </si>
  <si>
    <t>AQ0309</t>
  </si>
  <si>
    <t>MANDARIN TRUST AQUA</t>
  </si>
  <si>
    <t>AQ0330</t>
  </si>
  <si>
    <t>ANIMESH SRIVASTAVA AQUA</t>
  </si>
  <si>
    <t>AQ0329</t>
  </si>
  <si>
    <t>HIREN DAHYABHAI PADHARIA AQUA</t>
  </si>
  <si>
    <t>AQ0331</t>
  </si>
  <si>
    <t>HIRAL HARDIKKUMAR SHAH AQUA</t>
  </si>
  <si>
    <t>N0024AQR</t>
  </si>
  <si>
    <t>ROSHAN H PANDEY NRO AQUA</t>
  </si>
  <si>
    <t>AQ0332</t>
  </si>
  <si>
    <t>VRUJLAL GORDHANBHAI CHANGELA AQUA</t>
  </si>
  <si>
    <t>AQ0333</t>
  </si>
  <si>
    <t>VIYOMI SAHIL SHAH AQUA</t>
  </si>
  <si>
    <t>AQ0334</t>
  </si>
  <si>
    <t>SAMIR DAS AQUA</t>
  </si>
  <si>
    <t>AQ0335</t>
  </si>
  <si>
    <t>RASHMI MACHAKANUR AQUA</t>
  </si>
  <si>
    <t>AQ0336</t>
  </si>
  <si>
    <t>MEENAKSHI PRAKASH KITKULE AQUA</t>
  </si>
  <si>
    <t>N030AQE</t>
  </si>
  <si>
    <t>PREETI ROSE MONTEIRO NRE AQUA</t>
  </si>
  <si>
    <t>AQ0337</t>
  </si>
  <si>
    <t>NISHITH JITENDRA SHAH AQUA</t>
  </si>
  <si>
    <t>AQ0338</t>
  </si>
  <si>
    <t>PATEL VIMLABEN RATILAL AQUA</t>
  </si>
  <si>
    <t>AQ0339</t>
  </si>
  <si>
    <t>RESHMA RASIKVAN GOSWAMI AQUA</t>
  </si>
  <si>
    <t>AQ0343</t>
  </si>
  <si>
    <t>MADHAV YOGESH SHUKLA AQUA</t>
  </si>
  <si>
    <t>AQ0340</t>
  </si>
  <si>
    <t>DIMPLE PRATIK PATEL AQUA</t>
  </si>
  <si>
    <t>AQ0341</t>
  </si>
  <si>
    <t>PRATIK SHIVJIBHAI PATEL AQUA</t>
  </si>
  <si>
    <t>AQ0342</t>
  </si>
  <si>
    <t>NEHA HET SHAH AQUA</t>
  </si>
  <si>
    <t>AQ0344</t>
  </si>
  <si>
    <t>POONAM BHARAT ALAGURE AQUA</t>
  </si>
  <si>
    <t>AQ0346</t>
  </si>
  <si>
    <t>BHANUBEN SANJAYBHAI PATEL AQUA</t>
  </si>
  <si>
    <t>AQ0348</t>
  </si>
  <si>
    <t>CHANDRIKABEN PRADIPBHAI PATEL AQUA</t>
  </si>
  <si>
    <t>AQ0349</t>
  </si>
  <si>
    <t>NALINBHAI RAVJIBHAI PATEL AQUA</t>
  </si>
  <si>
    <t>AQ0352</t>
  </si>
  <si>
    <t>CHETAN SUMAN DOSHI AQUA</t>
  </si>
  <si>
    <t>N028AQE</t>
  </si>
  <si>
    <t>YATENDRA KUMAR AGRAWAL NRE AQUA</t>
  </si>
  <si>
    <t>AQ0350</t>
  </si>
  <si>
    <t>TANUJABEN NALINBHAI PATEL AQUA</t>
  </si>
  <si>
    <t>AQ0345</t>
  </si>
  <si>
    <t>SANJAY PARSHOTTAM PATEL AQUA</t>
  </si>
  <si>
    <t>AQ0353</t>
  </si>
  <si>
    <t>HIRIYUR PUTTANNA UMA AQUA</t>
  </si>
  <si>
    <t>AQ0354</t>
  </si>
  <si>
    <t>MADHU BALA BHANDARI AQUA</t>
  </si>
  <si>
    <t>AQ0360</t>
  </si>
  <si>
    <t>CHANDRIKABEN JAYANTILAL RAJKOTIYA AQUA</t>
  </si>
  <si>
    <t>AQ0351</t>
  </si>
  <si>
    <t>MOHAN JAMBU CHOUGULE AQUA</t>
  </si>
  <si>
    <t>AQ0357</t>
  </si>
  <si>
    <t>BHAVESH KHANTILAL SHAH AQUA</t>
  </si>
  <si>
    <t>AQ0362</t>
  </si>
  <si>
    <t>LASER CUT (I) TECHNOLOGY PRIVATE LIMITED AQUA</t>
  </si>
  <si>
    <t>N0025AQR</t>
  </si>
  <si>
    <t>MOHIT HATHIRAMANI NRO AQUA</t>
  </si>
  <si>
    <t>AQ0363</t>
  </si>
  <si>
    <t>CHARANPREET SINGH AQUA</t>
  </si>
  <si>
    <t>AQ0347</t>
  </si>
  <si>
    <t>RAMOLA VINOD KHANNA AQUA</t>
  </si>
  <si>
    <t>AQ0358</t>
  </si>
  <si>
    <t>SURESH PRADYUMAN DAVE AQUA</t>
  </si>
  <si>
    <t>AQ0359</t>
  </si>
  <si>
    <t>BHAVESH PRAKASH JAIN AQUA</t>
  </si>
  <si>
    <t>AQ0361</t>
  </si>
  <si>
    <t>VINODKUMAR CHHAJURAM SHARMA AQUA</t>
  </si>
  <si>
    <t>AQ0364</t>
  </si>
  <si>
    <t>PANKAJ NANDLAL CHHEDA AQUA</t>
  </si>
  <si>
    <t>AQ0366</t>
  </si>
  <si>
    <t>SUNILKUMAR PURUSHOTTAMDAS SINGHAL AQUA</t>
  </si>
  <si>
    <t>AQ0367</t>
  </si>
  <si>
    <t>SANJAY GUPTA AQUA</t>
  </si>
  <si>
    <t>AQ0365</t>
  </si>
  <si>
    <t>DINESH VISWANATH AQUA</t>
  </si>
  <si>
    <t>AQ0356</t>
  </si>
  <si>
    <t>SHANTANU JAIN AQUA</t>
  </si>
  <si>
    <t>AQ0370</t>
  </si>
  <si>
    <t>SONALI ASHIT MEHTA AQUA</t>
  </si>
  <si>
    <t>AQ0371</t>
  </si>
  <si>
    <t>CHARANDA THIMMAIAH MANDANNA AQUA</t>
  </si>
  <si>
    <t>AQ0372</t>
  </si>
  <si>
    <t>MUKTA ARUN SIDDHA AQUA</t>
  </si>
  <si>
    <t>N033AQE</t>
  </si>
  <si>
    <t>SUDAMADIA MALIKSULTAN DINMAHMAD NRE AQUA</t>
  </si>
  <si>
    <t>N032AQE</t>
  </si>
  <si>
    <t>SUDAMADIYA MURADALI DINMAHAMAD NRE AQUA</t>
  </si>
  <si>
    <t>AQ0374</t>
  </si>
  <si>
    <t>RAMESHCHANDRA CHANDIRAM VARDE AQUA</t>
  </si>
  <si>
    <t>AQ0373</t>
  </si>
  <si>
    <t>JAIMIKABEN YOGESHBHAI PATEL AQUA</t>
  </si>
  <si>
    <t>AQ0368</t>
  </si>
  <si>
    <t>JITENDRA MANGALDAS SHETH AQUA</t>
  </si>
  <si>
    <t>AQ0377</t>
  </si>
  <si>
    <t>GOPAL J DAVE AQUA</t>
  </si>
  <si>
    <t>AQ0376</t>
  </si>
  <si>
    <t>VIPUL KANTILAL DUDANI AQUA</t>
  </si>
  <si>
    <t>AQ0375</t>
  </si>
  <si>
    <t>RUCHIKA SAXENA AQUA</t>
  </si>
  <si>
    <t>AQ0379</t>
  </si>
  <si>
    <t>PARAS KANWAR AQUA</t>
  </si>
  <si>
    <t>AQ0380</t>
  </si>
  <si>
    <t>CYRUS HOMI JALNAWALA AQUA</t>
  </si>
  <si>
    <t>AQ0378</t>
  </si>
  <si>
    <t>ANKIT DINESH KARNIYA AQUA</t>
  </si>
  <si>
    <t>AQ0382</t>
  </si>
  <si>
    <t>PREMCHAND GULABCHAND JAIN AQUA</t>
  </si>
  <si>
    <t>AQ0384</t>
  </si>
  <si>
    <t>ROHIT KEDIA AQUA</t>
  </si>
  <si>
    <t>AQ0385</t>
  </si>
  <si>
    <t>VINEET ARYA AQUA</t>
  </si>
  <si>
    <t>N0026AQR</t>
  </si>
  <si>
    <t>NITIN PRAVINCHANDRA MALDE NRO AQUA</t>
  </si>
  <si>
    <t>AQ0386</t>
  </si>
  <si>
    <t>KUMUD OMPRAKASH UPADHYAY AQUA</t>
  </si>
  <si>
    <t>AQ0387</t>
  </si>
  <si>
    <t>SANGHVI RAJESHKUMAR KESHAVLAL HUF AQUA</t>
  </si>
  <si>
    <t>AQ0388</t>
  </si>
  <si>
    <t>KRATI VALECHA AQUA</t>
  </si>
  <si>
    <t>N031AQE</t>
  </si>
  <si>
    <t>RABIN KUMAR CHAUDHURI NRE AQUA</t>
  </si>
  <si>
    <t>AQ0389</t>
  </si>
  <si>
    <t>SURESHBHAI PARBATBHAI RAJODIYA AQUA</t>
  </si>
  <si>
    <t>AL0013</t>
  </si>
  <si>
    <t>PERTINENT INFRA AND ENERGY LIMITED MADP ALPHA</t>
  </si>
  <si>
    <t>N036AQE</t>
  </si>
  <si>
    <t>SAJJAD HUSSAIN SIDDIQUI NRE AQUA</t>
  </si>
  <si>
    <t>AQ0390</t>
  </si>
  <si>
    <t>NIRAV PRAMOD SHAH AQUA</t>
  </si>
  <si>
    <t>AQ0391</t>
  </si>
  <si>
    <t>NILESH VASANTLAL SHAH AQUA</t>
  </si>
  <si>
    <t>AQ0392</t>
  </si>
  <si>
    <t>MOHSIN JABIR AQUA</t>
  </si>
  <si>
    <t>AQ0393</t>
  </si>
  <si>
    <t>MANJINDERKAUR BHUPENDRASINGH SAINI AQUA</t>
  </si>
  <si>
    <t>AQ0395</t>
  </si>
  <si>
    <t>HASUBEN BHARATKUMAR PANCHAL AQUA</t>
  </si>
  <si>
    <t>AQ0394</t>
  </si>
  <si>
    <t>JASH DEVANG SHAH AQUA</t>
  </si>
  <si>
    <t>AQ0396</t>
  </si>
  <si>
    <t>MANOJKUMAR BECHARBHAI PATEL AQUA</t>
  </si>
  <si>
    <t>N0023AQR</t>
  </si>
  <si>
    <t>MILIND SATCHIDANAND BARVE NRO AQUA</t>
  </si>
  <si>
    <t>N0027AQR</t>
  </si>
  <si>
    <t>HIRAL R MODI NRO AQUA</t>
  </si>
  <si>
    <t>AQ0399</t>
  </si>
  <si>
    <t>SHOBHA ASHWIN SHAH AQUA</t>
  </si>
  <si>
    <t>AQ0398</t>
  </si>
  <si>
    <t>DEEPAK CHANDRAKANT SHAH AQUA</t>
  </si>
  <si>
    <t>N040AQE</t>
  </si>
  <si>
    <t>RUPESH KUMAR MADHAV VARRIER NRE AQUA</t>
  </si>
  <si>
    <t>AQ0397</t>
  </si>
  <si>
    <t>GORDHANBHAI JADAVBHAI PATEL AQUA</t>
  </si>
  <si>
    <t>AQ0400</t>
  </si>
  <si>
    <t>PRIYA SREEJITH NAIR AQUA</t>
  </si>
  <si>
    <t>AQ0401</t>
  </si>
  <si>
    <t>PRASHANTO ROY AQUA</t>
  </si>
  <si>
    <t>AQ0402</t>
  </si>
  <si>
    <t>MEETA LATESH SHAH AQUA</t>
  </si>
  <si>
    <t>N486DR</t>
  </si>
  <si>
    <t>TULSI JAYESH SHAH NRO MADP</t>
  </si>
  <si>
    <t>N486AQR</t>
  </si>
  <si>
    <t>TULSI JAYESH SHAH NRO AQUA</t>
  </si>
  <si>
    <t>N0029AQR</t>
  </si>
  <si>
    <t>RAGHAVENDRA RAJU KA NRO AQUA</t>
  </si>
  <si>
    <t>N043AQE</t>
  </si>
  <si>
    <t>PUSHKAR AGARWAL NRE AQUA</t>
  </si>
  <si>
    <t>AQ0403</t>
  </si>
  <si>
    <t>PRANAV PURI AQUA</t>
  </si>
  <si>
    <t>AQ0407</t>
  </si>
  <si>
    <t>KHUSHAL RONAKKUMAR SHAH AQUA</t>
  </si>
  <si>
    <t>AQ0404</t>
  </si>
  <si>
    <t>NARESHKUMAR KARSANBHAI PATEL HUF AQUA</t>
  </si>
  <si>
    <t>AQ0406</t>
  </si>
  <si>
    <t>PARUL AGARWAL AQUA</t>
  </si>
  <si>
    <t>AQ0408</t>
  </si>
  <si>
    <t>ASHITA NISHITH KAPADIA AQUA</t>
  </si>
  <si>
    <t>AQ0405</t>
  </si>
  <si>
    <t>ABHIJIT CHATTERJEE AQUA</t>
  </si>
  <si>
    <t>MA088</t>
  </si>
  <si>
    <t>ASHITA NISHITH KAPADIA MADP</t>
  </si>
  <si>
    <t>N0028AQR</t>
  </si>
  <si>
    <t>VIVEK TRIVEDI NRO AQUA</t>
  </si>
  <si>
    <t>N045AQE</t>
  </si>
  <si>
    <t>JONATHAN NITHYANAND VEERAKUMAR NRE AQUA</t>
  </si>
  <si>
    <t>AQ0409</t>
  </si>
  <si>
    <t>SOHAN AAWARDAN CHARAN AQUA</t>
  </si>
  <si>
    <t>AQ0410</t>
  </si>
  <si>
    <t>SHUBHRA DAS AQUA</t>
  </si>
  <si>
    <t>N042AQE</t>
  </si>
  <si>
    <t>ASHISH NURDINBHAI THOBHANI NRE AQUA</t>
  </si>
  <si>
    <t>AQ0414</t>
  </si>
  <si>
    <t>BHAVIN ASHWIN SHAH AQUA</t>
  </si>
  <si>
    <t>AQ0413</t>
  </si>
  <si>
    <t>ASHOKKUMAR NATVERLAL BHOIWALA HUF AQUA</t>
  </si>
  <si>
    <t>AQ0416</t>
  </si>
  <si>
    <t>SHARDADEVI KAMALKUMAR PODDAR AQUA</t>
  </si>
  <si>
    <t>AQ0415</t>
  </si>
  <si>
    <t>HARSHIL DHARMESHKUMAR MODI AQUA</t>
  </si>
  <si>
    <t>AQ0418</t>
  </si>
  <si>
    <t>DIPAK MANTRI AQUA</t>
  </si>
  <si>
    <t>AQ0419</t>
  </si>
  <si>
    <t>SHASHI PRAJAPATI AQUA</t>
  </si>
  <si>
    <t>N047AQE</t>
  </si>
  <si>
    <t>HARSH MANOJKUMAR SAVLA NRE AQUA</t>
  </si>
  <si>
    <t>AQ0417</t>
  </si>
  <si>
    <t>NILOUFER ROHIN PAGDIWALA AQUA</t>
  </si>
  <si>
    <t>AQ0420</t>
  </si>
  <si>
    <t>VINAY SHARMA AQUA</t>
  </si>
  <si>
    <t>N041AQE</t>
  </si>
  <si>
    <t>ASMA ABBASBHAI KOTHAMBAWALA NRE AQUA</t>
  </si>
  <si>
    <t>N044AQE</t>
  </si>
  <si>
    <t>KAVITA BANTHIA NRE AQUA</t>
  </si>
  <si>
    <t>AQ0422</t>
  </si>
  <si>
    <t>SNEHAL MAHENDRABHAI PATEL AQUA</t>
  </si>
  <si>
    <t>AQ0421</t>
  </si>
  <si>
    <t>KINJAL PRAKASH KATKORIA AQUA</t>
  </si>
  <si>
    <t>AQ0425</t>
  </si>
  <si>
    <t>GAUTAM GULSHAN CHHATWAL AQUA</t>
  </si>
  <si>
    <t>AQ0424</t>
  </si>
  <si>
    <t>ARPAN NAVINCHANDRA SHAH AQUA</t>
  </si>
  <si>
    <t>AQ0426</t>
  </si>
  <si>
    <t>HARSHAL SHARAD SHAH HUF AQUA</t>
  </si>
  <si>
    <t>AQ0411</t>
  </si>
  <si>
    <t>KANCHAN OIL INDUSTRIES LIMITED AQUA</t>
  </si>
  <si>
    <t>AQ0412</t>
  </si>
  <si>
    <t>SHREE CHEMOPHARMA ANKLESHWAR PRIVATE LIMITED AQUA</t>
  </si>
  <si>
    <t>AQ0423</t>
  </si>
  <si>
    <t>GODAVARI ISPAT PRIVATE LIMITED AQUA</t>
  </si>
  <si>
    <t>AQ0432</t>
  </si>
  <si>
    <t>ANITA CHETAN SHAH AQUA</t>
  </si>
  <si>
    <t>AQ0429</t>
  </si>
  <si>
    <t>NAMITA JHUNJHUNWALA AQUA</t>
  </si>
  <si>
    <t>N048AQE</t>
  </si>
  <si>
    <t>PRITI JAIN NRE AQUA</t>
  </si>
  <si>
    <t>AQ0433</t>
  </si>
  <si>
    <t>NISHANT VYAS AQUA</t>
  </si>
  <si>
    <t>N0033AQR</t>
  </si>
  <si>
    <t>ALPANA NILESH MEHTA NRO AQUA</t>
  </si>
  <si>
    <t>N035AQE</t>
  </si>
  <si>
    <t>SYED MAHMOOD DURRAIZ NRE AQUA</t>
  </si>
  <si>
    <t>AQ0435</t>
  </si>
  <si>
    <t>MULTI B SECURITIES AQUA</t>
  </si>
  <si>
    <t>AQ0436</t>
  </si>
  <si>
    <t>NEHA RAJUBHAI PAREKH AQUA</t>
  </si>
  <si>
    <t>AQ0434</t>
  </si>
  <si>
    <t>VIRAF RUSTOM MEHTA AQUA</t>
  </si>
  <si>
    <t>AQ0437</t>
  </si>
  <si>
    <t>JAYSHREE KISHOR GADA AQUA</t>
  </si>
  <si>
    <t>N034AQE</t>
  </si>
  <si>
    <t>AJAY KUMAR SINHA NRE AQUA</t>
  </si>
  <si>
    <t>N049AQE</t>
  </si>
  <si>
    <t>SANDEEP KUMAR NRE AQUA</t>
  </si>
  <si>
    <t>AQ0439</t>
  </si>
  <si>
    <t>RAJENDRA KUMAR DUGAR AQUA</t>
  </si>
  <si>
    <t>AQ0440</t>
  </si>
  <si>
    <t>PRASHANT CHANDRAKANT AMIN AQUA</t>
  </si>
  <si>
    <t>AQ0441</t>
  </si>
  <si>
    <t>JASLEEN KAUR SABHARWAL AQUA</t>
  </si>
  <si>
    <t>AQ0442</t>
  </si>
  <si>
    <t>ANIL KOKILCHANDRA GANDHI AQUA</t>
  </si>
  <si>
    <t>AQ0443</t>
  </si>
  <si>
    <t>AMBUJ KUMAR AQUA</t>
  </si>
  <si>
    <t>N0034AQR</t>
  </si>
  <si>
    <t>SANJAY PRAVINCHANDRA MEHTA NRO AQUA</t>
  </si>
  <si>
    <t>AQ0444</t>
  </si>
  <si>
    <t>SUHAS H SHAH HUF AQUA</t>
  </si>
  <si>
    <t>N0037AQR</t>
  </si>
  <si>
    <t>RAKESH RAO NRO AQUA</t>
  </si>
  <si>
    <t>AQ0445</t>
  </si>
  <si>
    <t>MANISH SURESH BATRA AQUA</t>
  </si>
  <si>
    <t>AQ0446</t>
  </si>
  <si>
    <t>ASHABEN DILIPKUMAR VANWANI AQUA</t>
  </si>
  <si>
    <t>AQ0447</t>
  </si>
  <si>
    <t>SAMIR BHUPENDRA SHAH AQUA</t>
  </si>
  <si>
    <t>AQ0427</t>
  </si>
  <si>
    <t>TABASSUM WARSI AQUA</t>
  </si>
  <si>
    <t>AQ0448</t>
  </si>
  <si>
    <t>VALMIKEYA RASHMIKANT NAGRI AQUA</t>
  </si>
  <si>
    <t>AQ0449</t>
  </si>
  <si>
    <t>PRIYANTA RISHUBH SATIYA AQUA</t>
  </si>
  <si>
    <t>AQ0450</t>
  </si>
  <si>
    <t>SANKET SHANTILAL RAJAVADHA AQUA</t>
  </si>
  <si>
    <t>AQ0451</t>
  </si>
  <si>
    <t>ARUNACHALAM VINUTHA AQUA</t>
  </si>
  <si>
    <t>AQ0438</t>
  </si>
  <si>
    <t>NITA JAYESH SHAH AQUA</t>
  </si>
  <si>
    <t>AQ0452</t>
  </si>
  <si>
    <t>SANJAY ARJANBHAI DAVARIYA AQUA</t>
  </si>
  <si>
    <t>AQ0453</t>
  </si>
  <si>
    <t>SNEHAL JUMAKLAL SHAH AQUA</t>
  </si>
  <si>
    <t>AQ0454</t>
  </si>
  <si>
    <t>AKASHVANI RAO AQUA</t>
  </si>
  <si>
    <t>AQ0455</t>
  </si>
  <si>
    <t>RUCHI GUPTA AQUA</t>
  </si>
  <si>
    <t>AQ0457</t>
  </si>
  <si>
    <t>ABHIRAJ NARESH RAVESHIA AQUA</t>
  </si>
  <si>
    <t>AQ0458</t>
  </si>
  <si>
    <t>SHIVAPRASAD MENON AQUA</t>
  </si>
  <si>
    <t>AQ0459</t>
  </si>
  <si>
    <t>NARESH JAISUKH RAVESHIA AQUA</t>
  </si>
  <si>
    <t>AQ0460</t>
  </si>
  <si>
    <t>KANWAL NAIN NIRWANI AQUA</t>
  </si>
  <si>
    <t>AQ0461</t>
  </si>
  <si>
    <t>LAKSHMI DURGAMBA TUNGALA AQUA</t>
  </si>
  <si>
    <t>AQ0462</t>
  </si>
  <si>
    <t>NIDHI D PATEL AQUA</t>
  </si>
  <si>
    <t>AQ0463</t>
  </si>
  <si>
    <t>MILAN RATILAL MODI AQUA</t>
  </si>
  <si>
    <t>AQ0464</t>
  </si>
  <si>
    <t>OCEANDEEP ENERGIES PRIVATE LIMITED AQUA</t>
  </si>
  <si>
    <t>N0038AQR</t>
  </si>
  <si>
    <t>ASHISH GOEL NRO AQUA</t>
  </si>
  <si>
    <t>N039AQE</t>
  </si>
  <si>
    <t>MAHAK RAKESHBHAI ANAND NRE AQUA</t>
  </si>
  <si>
    <t>N059AQE</t>
  </si>
  <si>
    <t>NISARG PRABHAKAR LIMAYE NRE AQUA</t>
  </si>
  <si>
    <t>AQ0466</t>
  </si>
  <si>
    <t>DUTTA INFRASTRUCTURE DEVELOPMENT INDIA PRIVATE LIMITED AQUA</t>
  </si>
  <si>
    <t>AQ0467</t>
  </si>
  <si>
    <t>DR NEETAS WELLBEING CENTER LLP AQUA</t>
  </si>
  <si>
    <t>AQ0456</t>
  </si>
  <si>
    <t>NATHAPATTU RAMASWAMY BOOVARAHA AQUA</t>
  </si>
  <si>
    <t>N0030AQR</t>
  </si>
  <si>
    <t>PAGOTI MRUTYUNJAYA RAO NRO AQUA</t>
  </si>
  <si>
    <t>AQ0496</t>
  </si>
  <si>
    <t>AQ0473</t>
  </si>
  <si>
    <t>AQ0471</t>
  </si>
  <si>
    <t>AQ0500</t>
  </si>
  <si>
    <t>AQ0482</t>
  </si>
  <si>
    <t>AQ0493</t>
  </si>
  <si>
    <t>AQ0503</t>
  </si>
  <si>
    <t>AQ0468</t>
  </si>
  <si>
    <t>AQ0490</t>
  </si>
  <si>
    <t>AQ0478</t>
  </si>
  <si>
    <t>AQ0484</t>
  </si>
  <si>
    <t>AQ0477</t>
  </si>
  <si>
    <t>AQ0501</t>
  </si>
  <si>
    <t>N042AQR</t>
  </si>
  <si>
    <t>AQ0494</t>
  </si>
  <si>
    <t>AQ0498</t>
  </si>
  <si>
    <t>N0036AQR</t>
  </si>
  <si>
    <t>AQ0481</t>
  </si>
  <si>
    <t>AQ0486</t>
  </si>
  <si>
    <t>AQ0499</t>
  </si>
  <si>
    <t>AQ0508</t>
  </si>
  <si>
    <t>N041AQR</t>
  </si>
  <si>
    <t>N0032AQR</t>
  </si>
  <si>
    <t>AQ0475</t>
  </si>
  <si>
    <t>N0031AQR</t>
  </si>
  <si>
    <t>AQ0507</t>
  </si>
  <si>
    <t>N060AQE</t>
  </si>
  <si>
    <t>AQ0502</t>
  </si>
  <si>
    <t>AQ0476</t>
  </si>
  <si>
    <t>AQ0469</t>
  </si>
  <si>
    <t>AQ0492</t>
  </si>
  <si>
    <t>N040AQR</t>
  </si>
  <si>
    <t>N076AQE</t>
  </si>
  <si>
    <t>AQ0472</t>
  </si>
  <si>
    <t>N071AQE</t>
  </si>
  <si>
    <t>AQ0474</t>
  </si>
  <si>
    <t>AQ0505</t>
  </si>
  <si>
    <t>AQ0504</t>
  </si>
  <si>
    <t>N065AQE</t>
  </si>
  <si>
    <t>AQ0506</t>
  </si>
  <si>
    <t>AQ0488</t>
  </si>
  <si>
    <t>AQ0487</t>
  </si>
  <si>
    <t>AQ0489</t>
  </si>
  <si>
    <t>N039AQR</t>
  </si>
  <si>
    <t>N0035AQR</t>
  </si>
  <si>
    <t>N057AQE</t>
  </si>
  <si>
    <t>AQ0495</t>
  </si>
  <si>
    <t>AQ0465</t>
  </si>
  <si>
    <t>AQ0470</t>
  </si>
  <si>
    <t>N056AQE</t>
  </si>
  <si>
    <t>N055AQE</t>
  </si>
  <si>
    <t>AQ0491</t>
  </si>
  <si>
    <t>AQ0485</t>
  </si>
  <si>
    <t>AQ0497</t>
  </si>
  <si>
    <t>N073AQE</t>
  </si>
  <si>
    <t>N070AQE</t>
  </si>
  <si>
    <t>AQ0027</t>
  </si>
  <si>
    <t>N052AQE</t>
  </si>
  <si>
    <t>AQ0480</t>
  </si>
  <si>
    <t>AQ0483</t>
  </si>
  <si>
    <t>AQ0479</t>
  </si>
  <si>
    <t>AJOY KUMAR AQUA</t>
  </si>
  <si>
    <t>AMI GAURANGSINH ATODARIA AQUA</t>
  </si>
  <si>
    <t>ANIL SANGRA AQUA</t>
  </si>
  <si>
    <t>ANKIT BHARATBHAI PATEL HUF AQUA</t>
  </si>
  <si>
    <t>ANSHITA RAJIV AGGARWAL AQUA</t>
  </si>
  <si>
    <t>ANSUK VIRENDRA JAIN AQUA</t>
  </si>
  <si>
    <t>ANUPAMA GOYAL AQUA</t>
  </si>
  <si>
    <t>ANUPKUMAR VIJAI AQUA</t>
  </si>
  <si>
    <t>ARINDRAJIT DATTA AQUA</t>
  </si>
  <si>
    <t>ARTHAM FINOMETRY PRIVATE LIMITED AQUA</t>
  </si>
  <si>
    <t>ASHWIN B PATEL AQUA</t>
  </si>
  <si>
    <t>ASOK KUMAR KURUPPATH AQUA</t>
  </si>
  <si>
    <t>BHARATBHAI PATEL HUF AQUA</t>
  </si>
  <si>
    <t>BHAVINI BALDEVBHAI PATEL NRO AQUA</t>
  </si>
  <si>
    <t>BIPIN MOHANLAL TRIVEDI HUF AQUA</t>
  </si>
  <si>
    <t>DEVAANSH JALLAN AQUA</t>
  </si>
  <si>
    <t>DHANUBEN MOHANBHAI PATEL NRO AQUA</t>
  </si>
  <si>
    <t>DHAVANI PACHISIA AQUA</t>
  </si>
  <si>
    <t>DILIP KANTILAL SHAH AQUA</t>
  </si>
  <si>
    <t>ECOTECH ENGINEERING CONSULTANCY PRIVATE LIMITED AQUA</t>
  </si>
  <si>
    <t>HIRANI MANTHAN RAMESH AQUA</t>
  </si>
  <si>
    <t>HITESH SURESH VACHHARAJANI NRO AQUA</t>
  </si>
  <si>
    <t>HITESHKUMAR MANSUKHLAL SUMARIYA NRO AQUA</t>
  </si>
  <si>
    <t>INDIRABEN KISHORBHAI CHAVDA AQUA</t>
  </si>
  <si>
    <t>JATANKUMAR MANSUKHLAL SUMARIYA NRO AQUA</t>
  </si>
  <si>
    <t>JATIN PRAVINCHANDRA SHAH AQUA</t>
  </si>
  <si>
    <t>JAYKANT MAHESH PATIDAR NRE AQUA</t>
  </si>
  <si>
    <t>KADAM PARINA ANIRUDHA AQUA</t>
  </si>
  <si>
    <t>KANAKSINH TAPUBHA PARMAR AQUA</t>
  </si>
  <si>
    <t>KETAN DHIRAJ KAPASI AQUA</t>
  </si>
  <si>
    <t>KOTADIYA NARESHBHAI BHIKHABHAI AQUA</t>
  </si>
  <si>
    <t>KOTHARI NISHITKUMAR RAMESHBHAI NRO AQUA</t>
  </si>
  <si>
    <t>KUNAL RAMESHCHANDRA MEHTA NRE AQUA</t>
  </si>
  <si>
    <t>LOTUS TRADING AND SECURITIES PRIVATE LIMITED AQUA</t>
  </si>
  <si>
    <t>MADHAV VINAYAK SAMANT AQUA</t>
  </si>
  <si>
    <t>MAHENDRAKUMAR BHAGWANJI DESAI NRE AQUA</t>
  </si>
  <si>
    <t>MEGHA GOYAL AQUA</t>
  </si>
  <si>
    <t>MONA H DESAI AQUA</t>
  </si>
  <si>
    <t>MUKESHKUMAR PRABHULAL NAGDA NRE AQUA</t>
  </si>
  <si>
    <t>NILABHA BHATTACHARYA AQUA</t>
  </si>
  <si>
    <t>PATEL RAMESHBHAI PARSHOTTAMBHAI AQUA</t>
  </si>
  <si>
    <t>PRABHUDAS PARSOTAMBHAI PATEL AQUA</t>
  </si>
  <si>
    <t>PUSHPABEN SHANTILAL PATEL AQUA</t>
  </si>
  <si>
    <t>RAJENDRAKUMAR B BHAKTA NRO AQUA</t>
  </si>
  <si>
    <t>RAJESH SOMANI NRO AQUA</t>
  </si>
  <si>
    <t>RAKESH KUMAR SINGH NRE AQUA</t>
  </si>
  <si>
    <t>RAUNAK VIRENDRA JAIN AQUA</t>
  </si>
  <si>
    <t>RAVI JAIN AQUA</t>
  </si>
  <si>
    <t>RITA RAMASHRA ANAND AQUA</t>
  </si>
  <si>
    <t>SACHIN BADRIPRAKASH SHAHA NRE AQUA</t>
  </si>
  <si>
    <t>SAMIR SHANTILAL SHAH NRE AQUA</t>
  </si>
  <si>
    <t>SARITA RAKESH UDASI AQUA</t>
  </si>
  <si>
    <t>SATHI PAL AQUA</t>
  </si>
  <si>
    <t>SHAH SURBHIT MUKESHBHAI AQUA</t>
  </si>
  <si>
    <t>SHAILESHKUMAR K MEHTA NRE AQUA</t>
  </si>
  <si>
    <t>SIMRAN SABHARWAL NRE AQUA</t>
  </si>
  <si>
    <t>SURYAKALA KIRIT SHAH NRE AQUA</t>
  </si>
  <si>
    <t>VIVEK VASUDEO MALEKAR AQUA</t>
  </si>
  <si>
    <t>NARENDRA KANCHANLAL TALSANIA AQUA</t>
  </si>
  <si>
    <t>SUCHARITHA NAGARAJAN AQUA</t>
  </si>
  <si>
    <t>AMISHKUMAR SHIRISHCHANDRA SHAH</t>
  </si>
  <si>
    <t>Soumyajit Roy</t>
  </si>
  <si>
    <t>ClientId</t>
  </si>
  <si>
    <t>ClientName</t>
  </si>
  <si>
    <t>Client Status</t>
  </si>
  <si>
    <t>Active Date</t>
  </si>
  <si>
    <t>Close Date</t>
  </si>
  <si>
    <t>Distributor</t>
  </si>
  <si>
    <t>RM Name</t>
  </si>
  <si>
    <t>ManagementFee_Distributor excl GST</t>
  </si>
  <si>
    <t>ManagementFee_TOTAL</t>
  </si>
  <si>
    <t>PerformanceFee_Distributor</t>
  </si>
  <si>
    <t>PerformanceFee_TOTAL</t>
  </si>
  <si>
    <t>Sum of ManagementFee_Distributor excl GST</t>
  </si>
  <si>
    <t>Sum of ManagementFee_TOTAL</t>
  </si>
  <si>
    <t>Sum of PerformanceFee_Distributor</t>
  </si>
  <si>
    <t>Sum of PerformanceFee_TOTAL</t>
  </si>
  <si>
    <t>Details awaited</t>
  </si>
  <si>
    <t>Jaykar Shantilal Mehta</t>
  </si>
  <si>
    <t>Avg. AUM</t>
  </si>
  <si>
    <t>No. of days</t>
  </si>
  <si>
    <t>Revised Aum</t>
  </si>
  <si>
    <t>Performance Fee %</t>
  </si>
  <si>
    <t>Hurdle %</t>
  </si>
  <si>
    <t>Mgmt Fee %</t>
  </si>
  <si>
    <t>Remarks</t>
  </si>
  <si>
    <t>PF %_Distributor</t>
  </si>
  <si>
    <t>MF %_Distributor</t>
  </si>
  <si>
    <t>Distributor Name</t>
  </si>
  <si>
    <t>Fee Type</t>
  </si>
  <si>
    <t>Direct/SB</t>
  </si>
  <si>
    <t>Type</t>
  </si>
  <si>
    <t>PF Yeild%</t>
  </si>
  <si>
    <t>MF Yeild%</t>
  </si>
  <si>
    <t>(blank)</t>
  </si>
  <si>
    <t>AQ0510</t>
  </si>
  <si>
    <t>MA089</t>
  </si>
  <si>
    <t>N078AQE</t>
  </si>
  <si>
    <t>N043AQR</t>
  </si>
  <si>
    <t>AQ0514</t>
  </si>
  <si>
    <t>PND00016</t>
  </si>
  <si>
    <t>AQ0513</t>
  </si>
  <si>
    <t>N0014DR</t>
  </si>
  <si>
    <t>N072AQE</t>
  </si>
  <si>
    <t>AQ0525</t>
  </si>
  <si>
    <t>AQ0516</t>
  </si>
  <si>
    <t>N075AQE</t>
  </si>
  <si>
    <t>AQ0515</t>
  </si>
  <si>
    <t>AQ0522</t>
  </si>
  <si>
    <t>AQ0521</t>
  </si>
  <si>
    <t>AQ0512</t>
  </si>
  <si>
    <t>AQ0517</t>
  </si>
  <si>
    <t>AQ0511</t>
  </si>
  <si>
    <t>AQ0520</t>
  </si>
  <si>
    <t>N047AQR</t>
  </si>
  <si>
    <t>AQ0524</t>
  </si>
  <si>
    <t>N067AQE</t>
  </si>
  <si>
    <t>AQ0509</t>
  </si>
  <si>
    <t>AQ0519</t>
  </si>
  <si>
    <t>N044AQR</t>
  </si>
  <si>
    <t>N045AQR</t>
  </si>
  <si>
    <t>AQ0518</t>
  </si>
  <si>
    <t>AQ0523</t>
  </si>
  <si>
    <t>AMIT PATHAK AQUA</t>
  </si>
  <si>
    <t>ANSHITA RAJIV AGGARWAL MADP</t>
  </si>
  <si>
    <t>ARTI AGGARWAL NRE AQUA</t>
  </si>
  <si>
    <t>CHANDRU HATHIRAMANI NRO AQUA</t>
  </si>
  <si>
    <t>DHRUMILL GAUTAM SHAH AQUA</t>
  </si>
  <si>
    <t>GRAYQUEST EDUCATION FINANCE PVT LTD NDPMS</t>
  </si>
  <si>
    <t>HARSHAD AMRUTLAL MEHTA HUF AQUA</t>
  </si>
  <si>
    <t>JATISH BHARMAL KUMBHA SHAH NRO MADP</t>
  </si>
  <si>
    <t>JYOTI BHAVESH MALDE NRE AQUA</t>
  </si>
  <si>
    <t>KALPESHKUMAR MAHENDRABHAI SHAH AQUA</t>
  </si>
  <si>
    <t>KHUNT RAVJIBHAI VALJIBHAI AQUA</t>
  </si>
  <si>
    <t>KRIPALI PARESH JANKHARIA NRE AQUA</t>
  </si>
  <si>
    <t>MANITT G SHAH AQUA</t>
  </si>
  <si>
    <t>MILINKUMAR KANAIYALAL SHAH AQUA</t>
  </si>
  <si>
    <t>MILINKUMAR KANAIYALAL SHAH HUF AQUA</t>
  </si>
  <si>
    <t>NARESH SHANTILAL SHAH AQUA</t>
  </si>
  <si>
    <t>NIKHIL ANILBHAI AGRAWAL AQUA</t>
  </si>
  <si>
    <t>NISHIT NITIN KAPADIA AQUA</t>
  </si>
  <si>
    <t>PARULBEN MILINKUMAR SHAH AQUA</t>
  </si>
  <si>
    <t>PIYUSH RAI NRO AQUA</t>
  </si>
  <si>
    <t>PRASANNA KUMAR PANDA AQUA</t>
  </si>
  <si>
    <t>RISHIKESH DHUMAL AQUA</t>
  </si>
  <si>
    <t>SACHIN MANSUKH VISHARIYA NRE AQUA</t>
  </si>
  <si>
    <t>SANJIVKUMAR DHANABHAI PATEL AQUA</t>
  </si>
  <si>
    <t>SHAH AKASH DIPESHKUMAR AQUA</t>
  </si>
  <si>
    <t>SHIVAM JAYESH SHAH NRO AQUA</t>
  </si>
  <si>
    <t>SHIVAM JAYESH SHAH NRO MADP</t>
  </si>
  <si>
    <t>SHRUTIKA ANKUSH ASHTIKAR AQUA</t>
  </si>
  <si>
    <t>VANYA GUPTA AQUA</t>
  </si>
  <si>
    <t>Email id</t>
  </si>
  <si>
    <t>A</t>
  </si>
  <si>
    <t>C</t>
  </si>
  <si>
    <t>DIRECT</t>
  </si>
  <si>
    <t>PRABHUDAS LILLADHER PRIVATE LIMITED</t>
  </si>
  <si>
    <t>DEVASHISH SECURITIES PVT LTD</t>
  </si>
  <si>
    <t>Mehul Hasmukhbhai Shah</t>
  </si>
  <si>
    <t>My alternates Financial Services Pvt Ltd</t>
  </si>
  <si>
    <t>JAYKAR SHANTILAL MEHTA</t>
  </si>
  <si>
    <t>SOUMYAJIT ROY</t>
  </si>
  <si>
    <t>EBONY WEALTH PRIVATE LIMITED</t>
  </si>
  <si>
    <t>PL WEALTH PRIVATE LIMITED</t>
  </si>
  <si>
    <t>SBM Bank India Limited</t>
  </si>
  <si>
    <t>SAROJ NARENDRA MEHTA</t>
  </si>
  <si>
    <t>AIF AND PMS EXPERTS INDIA PVT LTD</t>
  </si>
  <si>
    <t>PHD CAPITAL PRIVATE LIMITED</t>
  </si>
  <si>
    <t>KIRIT KAMPANI</t>
  </si>
  <si>
    <t>ROHIN DARA PAGDIWALA</t>
  </si>
  <si>
    <t>RAVEE MAYAANI</t>
  </si>
  <si>
    <t>SHIVANTI FINSERV PVT. LTD.</t>
  </si>
  <si>
    <t>HITESH RASIKLAL SHETH</t>
  </si>
  <si>
    <t>ANURAJ INVESTMENTS</t>
  </si>
  <si>
    <t>RAJESH RAMNIKLAL KHANDOL</t>
  </si>
  <si>
    <t>HARSHAD NAVNITRAI MEHTA</t>
  </si>
  <si>
    <t>G VENKATAKRISHNAN IYER HUF</t>
  </si>
  <si>
    <t>ARYAN CHIRAG MEHTA</t>
  </si>
  <si>
    <t>MEENU KHANNA</t>
  </si>
  <si>
    <t>AXANOUN INVESTMENT SERVICES</t>
  </si>
  <si>
    <t>SANJOY SAHA</t>
  </si>
  <si>
    <t>Real Value Enterprises Pvt Ltd</t>
  </si>
  <si>
    <t>VEENA ANAND KASHIKAR</t>
  </si>
  <si>
    <t>SAIBAL BISWAS</t>
  </si>
  <si>
    <t>ANIRUDH KANORIA HUF</t>
  </si>
  <si>
    <t>LETS PROFIT FINANCIAL SERVICES</t>
  </si>
  <si>
    <t>S-CUBE ASSOCIATES</t>
  </si>
  <si>
    <t>Nupur Patel - Mumbai</t>
  </si>
  <si>
    <t>Venil Shah - Mumbai</t>
  </si>
  <si>
    <t>Ajay Pandey - Mumbai</t>
  </si>
  <si>
    <t>Drishti Desai - Mumbai</t>
  </si>
  <si>
    <t>Parag Orpe - Mumbai</t>
  </si>
  <si>
    <t>Vikram Kasat - Mumbai</t>
  </si>
  <si>
    <t>Siddharth Sathu - Mumbai</t>
  </si>
  <si>
    <t>Renuka Talla - Mumbai</t>
  </si>
  <si>
    <t>Vikas Vaid - Mumbai</t>
  </si>
  <si>
    <t>Mohanraj RD - Chennai</t>
  </si>
  <si>
    <t>Satyamkumar dubey</t>
  </si>
  <si>
    <t>Pankaj Shrestha - Mumbai</t>
  </si>
  <si>
    <t>Varun Jhunjhunwala</t>
  </si>
  <si>
    <t>Vinay Chola - Delhi</t>
  </si>
  <si>
    <t>Siddharth Vora - Mumbai</t>
  </si>
  <si>
    <t>Sourav Chaterjee - Kolkata</t>
  </si>
  <si>
    <t>Nupur Patel</t>
  </si>
  <si>
    <t>Sangita Marfatia - Mumbai</t>
  </si>
  <si>
    <t>Amrita Ghosh - Kolkata</t>
  </si>
  <si>
    <t>Paresh Shah - Ahmedabad</t>
  </si>
  <si>
    <t>Santhosh U - Bangalore</t>
  </si>
  <si>
    <t>Kapil Thosare - Mumbai</t>
  </si>
  <si>
    <t>Siddharth Vora</t>
  </si>
  <si>
    <t>Direct</t>
  </si>
  <si>
    <t>Sandip Raichura - Mumbai</t>
  </si>
  <si>
    <t>Vijay Shah - Mumbai</t>
  </si>
  <si>
    <t>Mitesh Shah - Mumbai</t>
  </si>
  <si>
    <t>Vinny Gonsalves - Baroda Branch</t>
  </si>
  <si>
    <t>Ankit Vaishnav - Mumbai</t>
  </si>
  <si>
    <t>Parag Orpe</t>
  </si>
  <si>
    <t>Asif Fruitwala - Mumbai</t>
  </si>
  <si>
    <t>Siddharth Sathu</t>
  </si>
  <si>
    <t>Srinivas VP - Bangalore</t>
  </si>
  <si>
    <t>Madhulina Ghosh - Kolkata</t>
  </si>
  <si>
    <t>Ketan Bavishi - Kolkata</t>
  </si>
  <si>
    <t>Sachin Pawaskar - Mumbai</t>
  </si>
  <si>
    <t>Rajashekar Ke - Bangalore</t>
  </si>
  <si>
    <t>Siddhant Vaidya - Mumbai</t>
  </si>
  <si>
    <t>Meera Khandol - Mumbai</t>
  </si>
  <si>
    <t>Ankit Agarwal - Kolkata</t>
  </si>
  <si>
    <t>Bhavesh Maniar - Ahmedabad</t>
  </si>
  <si>
    <t>Mauresh Raval - Mumbai</t>
  </si>
  <si>
    <t>Rakesh Talwar - Delhi</t>
  </si>
  <si>
    <t>Mehul Bhadada - Mumbai</t>
  </si>
  <si>
    <t>Gautam Deora - Kolkata</t>
  </si>
  <si>
    <t>Nupur PAtel - Mumbai</t>
  </si>
  <si>
    <t>Selvaraj R - Chennai</t>
  </si>
  <si>
    <t>Laxman Rao Gourneni - Hyderabad</t>
  </si>
  <si>
    <t>Kiransinh Chauhan - Bharuch</t>
  </si>
  <si>
    <t>Arivazhagan N - Chennai</t>
  </si>
  <si>
    <t>BhanuPrakash DS - Bangalore</t>
  </si>
  <si>
    <t>Alok Pathak - Delhi</t>
  </si>
  <si>
    <t>Nadeem Ansari - Mumbai</t>
  </si>
  <si>
    <t>Premkumar R - Banglore</t>
  </si>
  <si>
    <t>Sumedh Desai - Mumbai</t>
  </si>
  <si>
    <t>Lalit Bahadur - Chandigarh</t>
  </si>
  <si>
    <t>Arun Kumar - Delhi</t>
  </si>
  <si>
    <t>Shaili Vora</t>
  </si>
  <si>
    <t>Martin Luther</t>
  </si>
  <si>
    <t>SIDDHARTH VORA</t>
  </si>
  <si>
    <t xml:space="preserve">DHIREN PRABHUDAS SHETH </t>
  </si>
  <si>
    <t>PL Management AV</t>
  </si>
  <si>
    <t>Drishti Desai</t>
  </si>
  <si>
    <t>Niraj Vora - Mumbai</t>
  </si>
  <si>
    <t>Darshana Sawant</t>
  </si>
  <si>
    <t>Samir Satyam</t>
  </si>
  <si>
    <t>Sub-Distributor/Introducer</t>
  </si>
  <si>
    <t>Upfront paid %</t>
  </si>
  <si>
    <t>Variable Fees Only</t>
  </si>
  <si>
    <t>Fixed Fee Only</t>
  </si>
  <si>
    <t>Fixed + Variable</t>
  </si>
  <si>
    <t>Zero Fee</t>
  </si>
  <si>
    <t>As per approval due performance of fund</t>
  </si>
  <si>
    <t>stand plan, invested in Aqua as well</t>
  </si>
  <si>
    <t>currently investing in debt investment</t>
  </si>
  <si>
    <t>Referal Sharing %</t>
  </si>
  <si>
    <t>Referal Sharing Amt</t>
  </si>
  <si>
    <t>Ghalla Bhansali Stock Brokers Private Ltd</t>
  </si>
  <si>
    <t>Vinayak Kedia</t>
  </si>
  <si>
    <t>SB</t>
  </si>
  <si>
    <t>Finolutions Wealthcare LLP</t>
  </si>
  <si>
    <t>including previous Quarter Sharing</t>
  </si>
  <si>
    <t>Parekh Shares N Securities</t>
  </si>
  <si>
    <t>Bhavin Patel (K52)</t>
  </si>
  <si>
    <t>Daksh Vijaykumar Parekh</t>
  </si>
  <si>
    <t>Dipak Infin Pvt Ltd</t>
  </si>
  <si>
    <t>Ronald Carnal DSA</t>
  </si>
  <si>
    <t>Satyamkumar Dubey</t>
  </si>
  <si>
    <t>Nidhi Garg (A237)</t>
  </si>
  <si>
    <t>Nishil Chandrakant Shah</t>
  </si>
  <si>
    <t>Madhuram Investments</t>
  </si>
  <si>
    <t>Ankit Yogeshbhai Gandhi</t>
  </si>
  <si>
    <t>Shrey Investments</t>
  </si>
  <si>
    <t>Karan Shah (K59)</t>
  </si>
  <si>
    <t>Pyrramid Wealth Distributors</t>
  </si>
  <si>
    <t>Vodara Branch</t>
  </si>
  <si>
    <t>Nayana Sarawade</t>
  </si>
  <si>
    <t>Aura Investment (Dhrumil Parekh)</t>
  </si>
  <si>
    <t>Sky Kid Financial Advisory LLP</t>
  </si>
  <si>
    <t>AAFM</t>
  </si>
  <si>
    <t>Sunita Agrawal (A656)</t>
  </si>
  <si>
    <t>Sadanand Raghunath Phadol</t>
  </si>
  <si>
    <t>Kishan Dhumal</t>
  </si>
  <si>
    <t>Sheth Hiren Rajnikant(HUF)</t>
  </si>
  <si>
    <t>Vijay Shah</t>
  </si>
  <si>
    <t>RC Business (A34)</t>
  </si>
  <si>
    <t>Yogesh Shah Securities Pvt Ltd</t>
  </si>
  <si>
    <t>Pramod Singh</t>
  </si>
  <si>
    <t>Akvira Pardesi (M369)</t>
  </si>
  <si>
    <t>Sheth Miren</t>
  </si>
  <si>
    <t>Rakesh Agrawal (PP)</t>
  </si>
  <si>
    <t>Pushkar Investments</t>
  </si>
  <si>
    <t>S P Wealth MFD Private Limited</t>
  </si>
  <si>
    <t>Kuheli Banerjee -Kolkata</t>
  </si>
  <si>
    <t xml:space="preserve">Prabhudas Lilladher Pvt Ltd </t>
  </si>
  <si>
    <t>Additional Sharing to PLPL</t>
  </si>
  <si>
    <t>Sum of Referal Sharing Amt</t>
  </si>
  <si>
    <t>Total Sharing</t>
  </si>
  <si>
    <t>Total Income</t>
  </si>
  <si>
    <t>Sum of Total Income</t>
  </si>
  <si>
    <t>Sum of Total Sharing</t>
  </si>
  <si>
    <t>Lets Profit Financial ServiceS</t>
  </si>
  <si>
    <t>Name</t>
  </si>
  <si>
    <t>24AARFH3208A1ZU</t>
  </si>
  <si>
    <t>27AADFW8087C1ZW</t>
  </si>
  <si>
    <t>24AAFFW0361F1ZH</t>
  </si>
  <si>
    <t>27AAECP7953L1ZS</t>
  </si>
  <si>
    <t>27AAACP2733Q3Z0</t>
  </si>
  <si>
    <t>24AGGPS1933GIZH</t>
  </si>
  <si>
    <t>27AAKPG5794P1ZT</t>
  </si>
  <si>
    <t>vikas@aifpms.com, consult@aifpms.com</t>
  </si>
  <si>
    <t>AMITJHAA@GMAIL.COM</t>
  </si>
  <si>
    <t>kanoria.anirudh@gmail.com</t>
  </si>
  <si>
    <t> gokanibipin@gmail.com</t>
  </si>
  <si>
    <t>mumukshu@arthamfinometry.com</t>
  </si>
  <si>
    <t>DHARMESH@DIR.ARTHAMFINSERVE.COM</t>
  </si>
  <si>
    <t>info@bofs.co.in</t>
  </si>
  <si>
    <t>choicesec@gmail.com</t>
  </si>
  <si>
    <t>ashish@devashish.com;viral@devashish.com</t>
  </si>
  <si>
    <t>CLIENTSERVICES@EBONYWEALTH.IN</t>
  </si>
  <si>
    <t>EVERWELFINP@GMAIL.COM</t>
  </si>
  <si>
    <t>URVISH@FINOPTICAL.COM</t>
  </si>
  <si>
    <t>nehal.mota@finnovate.in</t>
  </si>
  <si>
    <t>DEEPALM73@GMAIL.COM</t>
  </si>
  <si>
    <t>ADVISORYHBS@GMAIL.COM</t>
  </si>
  <si>
    <t>hsheth07@gmail.com</t>
  </si>
  <si>
    <t>kaimaassets@gmail.com</t>
  </si>
  <si>
    <t>KKETAN@REDIFFMAIL.COM</t>
  </si>
  <si>
    <t>H11-kirit@pp.plindia.com</t>
  </si>
  <si>
    <t>LAUREL.ADVISORY@GMAIL.COM</t>
  </si>
  <si>
    <t>info@leadercare.in</t>
  </si>
  <si>
    <t>info@letsprofit.co.in</t>
  </si>
  <si>
    <t>sneha@madhuvan.com</t>
  </si>
  <si>
    <t>MANABHANJANDASH@GMAIL.COM</t>
  </si>
  <si>
    <t>MEENU.SHIVA@HOTMAIL.COM</t>
  </si>
  <si>
    <t>rajesh.kumar@pmsbazaar.com; info@pmsbazaar.com; Laijin@pmsbazaar.com; john@pmsbazaar.com;</t>
  </si>
  <si>
    <t>neeraj_chowdhury@yahoo.co.uk</t>
  </si>
  <si>
    <t>THENINECUBE@GMAIL.COM</t>
  </si>
  <si>
    <t>RUMA@OPULENCEFINSERVE.COM</t>
  </si>
  <si>
    <t>pms@phdcapital.in</t>
  </si>
  <si>
    <t>PRERNA FINSERVE@GMAIL.COM</t>
  </si>
  <si>
    <t>info@prudentcorporate.com ; customersupport@prudentcorporate.com</t>
  </si>
  <si>
    <t>RAJESH.FALOR@GMAIL.COM</t>
  </si>
  <si>
    <t>CAPITALSPROUTINDIA@GMAIL.COM</t>
  </si>
  <si>
    <t>PIYUSH_RAKHECHA@LIVE.COM</t>
  </si>
  <si>
    <t>RUCHIKA@REALVALUEFIN.COM</t>
  </si>
  <si>
    <t>ROHINPAGDIWALA@GMAIL.COM</t>
  </si>
  <si>
    <t>CS@RUCARE.IN</t>
  </si>
  <si>
    <t>saibalbiswas11@gmail.com</t>
  </si>
  <si>
    <t>SANJOYSAHA900@GMAIL.COM; e74-sanjoysaha@pp.plindia.com</t>
  </si>
  <si>
    <t>CONNECT@SAPIENTFINSERV.COM</t>
  </si>
  <si>
    <t>deepti_mehta10@yahoo.com</t>
  </si>
  <si>
    <t>INVESTMENT@SBMBANK.CO.IN</t>
  </si>
  <si>
    <t>SUPPORT@SHIVANTIFINSERV.IN</t>
  </si>
  <si>
    <t>CAPITALSA2000@GMAIL.COM</t>
  </si>
  <si>
    <t>SWAPNASREEGHOSH2008@GMAIL.COM</t>
  </si>
  <si>
    <t>info@waterfrontcapital.in;jay@waterfrontcapital.in ;piyush@waterfrontcapital.in; shikha@waterfrontcapital.in</t>
  </si>
  <si>
    <t>WEALTHMINECONSULTANTS@GMAIL.COM</t>
  </si>
  <si>
    <t>AMISH1903@HOTMAIL.COM</t>
  </si>
  <si>
    <t>PLPMSSOUMYAJIT@GMAIL.COM</t>
  </si>
  <si>
    <t>WEALTHTEAM@PLINDIA.COM</t>
  </si>
  <si>
    <t>SandipRaichura@plindia.com</t>
  </si>
  <si>
    <t>JIGS143@GMAIL.COM</t>
  </si>
  <si>
    <t>anurajinvestments@gmail.com</t>
  </si>
  <si>
    <t>AXANOUNOPS@GMAIL.COM</t>
  </si>
  <si>
    <t>MUTUALFUND@RIQR.IN</t>
  </si>
  <si>
    <t>SCUBE.MUM@GMAIL.COM</t>
  </si>
  <si>
    <t>MANDAR.KASHIKAR@GMAIL.COM</t>
  </si>
  <si>
    <t>777705220523</t>
  </si>
  <si>
    <t>20801006806</t>
  </si>
  <si>
    <t>13721930002085</t>
  </si>
  <si>
    <t>12460200000463</t>
  </si>
  <si>
    <t>60021841169</t>
  </si>
  <si>
    <t>10402001000136</t>
  </si>
  <si>
    <t>6811620246</t>
  </si>
  <si>
    <t>20100027174707</t>
  </si>
  <si>
    <t>2310267286</t>
  </si>
  <si>
    <t>WATERFRONT FAMILY OFFICE  LLP</t>
  </si>
  <si>
    <t>371205000731</t>
  </si>
  <si>
    <t>ICIC0003712</t>
  </si>
  <si>
    <t>KALINA</t>
  </si>
  <si>
    <t>SBI BANK</t>
  </si>
  <si>
    <t>SBIN0012211</t>
  </si>
  <si>
    <t>JAMNAGAR</t>
  </si>
  <si>
    <t>AMISHKUMAR SHIRISHCHANDRA</t>
  </si>
  <si>
    <t>EMIRATES NBD</t>
  </si>
  <si>
    <t>IBAN-AE480260001015783350601</t>
  </si>
  <si>
    <t>694701515492</t>
  </si>
  <si>
    <t>ICIC0006947</t>
  </si>
  <si>
    <t>000405103539</t>
  </si>
  <si>
    <t>ICIC0000004</t>
  </si>
  <si>
    <t>NARIMAN POINT MUMBAI</t>
  </si>
  <si>
    <t>000405001416</t>
  </si>
  <si>
    <t>2430192841</t>
  </si>
  <si>
    <t>455104000044314</t>
  </si>
  <si>
    <t>IDBI BANK</t>
  </si>
  <si>
    <t>IBKL000455</t>
  </si>
  <si>
    <t>397001010230966</t>
  </si>
  <si>
    <t>HDFC0000067</t>
  </si>
  <si>
    <t>SURAT GUJARAT</t>
  </si>
  <si>
    <t>2200238457</t>
  </si>
  <si>
    <t>MEHUL M SHAH, RAKSHA M SHAH</t>
  </si>
  <si>
    <t>ICIC0006245</t>
  </si>
  <si>
    <t>VASNA ROAD,VADODARA</t>
  </si>
  <si>
    <t>AXIS BANK</t>
  </si>
  <si>
    <t>UTIB0003105</t>
  </si>
  <si>
    <t>CHANDIVALI MUM MH</t>
  </si>
  <si>
    <t>4850367313</t>
  </si>
  <si>
    <t>KKBK0002062</t>
  </si>
  <si>
    <t>ANANDVALLI</t>
  </si>
  <si>
    <t>NASHIK</t>
  </si>
  <si>
    <t>Referal Distributors</t>
  </si>
  <si>
    <t>Sum of Avg. AUM</t>
  </si>
  <si>
    <t>Sum of PF Yeild%</t>
  </si>
  <si>
    <t>Sum of MF Yeild%</t>
  </si>
  <si>
    <t>Particulars</t>
  </si>
  <si>
    <t>Subroker</t>
  </si>
  <si>
    <t>Q1 Avg AUM</t>
  </si>
  <si>
    <t>Sharing</t>
  </si>
  <si>
    <t>Net to PLAM</t>
  </si>
  <si>
    <t>Gross Perf. Fees</t>
  </si>
  <si>
    <t>Gross Fees</t>
  </si>
  <si>
    <t>% to Total Aum</t>
  </si>
  <si>
    <t>% of Total fees</t>
  </si>
  <si>
    <t>To Amisha Madam</t>
  </si>
  <si>
    <t>Gross Mgmt. Fees</t>
  </si>
  <si>
    <t>Sharing &amp; Referral</t>
  </si>
  <si>
    <t>Gross Yield (Annualised)</t>
  </si>
  <si>
    <t>Final Net Yield (Annualised)</t>
  </si>
  <si>
    <t>% of Net Fees</t>
  </si>
  <si>
    <t>% of Total Fees</t>
  </si>
  <si>
    <t>Net Yield (Annualised)</t>
  </si>
  <si>
    <t>Minimum yeild MF</t>
  </si>
  <si>
    <t>as per email dated 25.06.25 (former SWAPNASREE GHOSH)</t>
  </si>
  <si>
    <t>Tistaa Finserv LLP</t>
  </si>
  <si>
    <t>19AAVFT3850G1ZL</t>
  </si>
  <si>
    <t>502000911101273</t>
  </si>
  <si>
    <t>TISTAA FINSERV LLP</t>
  </si>
  <si>
    <t>OLD Name of Tistaa Finserv LLP</t>
  </si>
  <si>
    <t>HDFC0007837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</si>
</sst>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D8AAD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164" fontId="3" fillId="0" borderId="1" xfId="0" applyNumberFormat="1" applyFont="1" applyBorder="1"/>
    <xf numFmtId="164" fontId="3" fillId="0" borderId="0" xfId="0" applyNumberFormat="1" applyFont="1"/>
    <xf numFmtId="4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4" fillId="0" borderId="0" xfId="0" applyNumberFormat="1" applyFont="1" applyAlignment="1">
      <alignment horizontal="left"/>
    </xf>
    <xf numFmtId="4" fontId="4" fillId="0" borderId="0" xfId="1" applyNumberFormat="1" applyFont="1"/>
    <xf numFmtId="4" fontId="2" fillId="3" borderId="2" xfId="0" applyNumberFormat="1" applyFont="1" applyFill="1" applyBorder="1" applyAlignment="1">
      <alignment horizontal="center" vertical="center"/>
    </xf>
    <xf numFmtId="10" fontId="0" fillId="0" borderId="0" xfId="2" applyNumberFormat="1" applyFont="1"/>
    <xf numFmtId="4" fontId="2" fillId="3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" fontId="2" fillId="5" borderId="3" xfId="0" applyNumberFormat="1" applyFont="1" applyFill="1" applyBorder="1" applyAlignment="1">
      <alignment horizontal="center" vertical="center"/>
    </xf>
    <xf numFmtId="4" fontId="0" fillId="0" borderId="0" xfId="2" applyNumberFormat="1" applyFont="1"/>
    <xf numFmtId="0" fontId="0" fillId="0" borderId="0" xfId="0" applyAlignment="1">
      <alignment wrapText="1"/>
    </xf>
    <xf numFmtId="0" fontId="4" fillId="0" borderId="0" xfId="0" quotePrefix="1" applyFont="1"/>
    <xf numFmtId="1" fontId="4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4" fontId="6" fillId="0" borderId="2" xfId="0" applyNumberFormat="1" applyFont="1" applyBorder="1" applyAlignment="1">
      <alignment vertical="center"/>
    </xf>
    <xf numFmtId="4" fontId="0" fillId="0" borderId="2" xfId="0" applyNumberFormat="1" applyBorder="1"/>
    <xf numFmtId="10" fontId="6" fillId="0" borderId="2" xfId="2" applyNumberFormat="1" applyFont="1" applyBorder="1" applyAlignment="1">
      <alignment vertical="center"/>
    </xf>
    <xf numFmtId="10" fontId="0" fillId="0" borderId="2" xfId="2" applyNumberFormat="1" applyFont="1" applyBorder="1"/>
    <xf numFmtId="0" fontId="2" fillId="0" borderId="2" xfId="0" applyFont="1" applyBorder="1"/>
    <xf numFmtId="43" fontId="0" fillId="0" borderId="0" xfId="3" applyFont="1"/>
  </cellXfs>
  <cellStyles count="4">
    <cellStyle name="Comma" xfId="3" builtinId="3"/>
    <cellStyle name="Comma 2" xfId="1" xr:uid="{04010941-E7A2-4EB5-9950-EBD15C5FE170}"/>
    <cellStyle name="Normal" xfId="0" builtinId="0"/>
    <cellStyle name="Percent" xfId="2" builtinId="5"/>
  </cellStyles>
  <dxfs count="5"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Seksaria" refreshedDate="45864.737791782405" createdVersion="8" refreshedVersion="8" minRefreshableVersion="3" recordCount="611" xr:uid="{2D9996D2-BB56-4512-AD9B-18ECC861A741}">
  <cacheSource type="worksheet">
    <worksheetSource ref="A1:AE1048576" sheet="Distributor Report"/>
  </cacheSource>
  <cacheFields count="31">
    <cacheField name="ClientId" numFmtId="0">
      <sharedItems containsBlank="1"/>
    </cacheField>
    <cacheField name="ClientName" numFmtId="0">
      <sharedItems containsBlank="1"/>
    </cacheField>
    <cacheField name="Client Status" numFmtId="0">
      <sharedItems containsBlank="1"/>
    </cacheField>
    <cacheField name="Active Date" numFmtId="0">
      <sharedItems containsNonDate="0" containsDate="1" containsString="0" containsBlank="1" minDate="2021-06-18T00:00:00" maxDate="2025-06-25T00:00:00"/>
    </cacheField>
    <cacheField name="Close Date" numFmtId="0">
      <sharedItems containsNonDate="0" containsDate="1" containsString="0" containsBlank="1" minDate="2025-04-04T00:00:00" maxDate="2025-06-28T00:00:00"/>
    </cacheField>
    <cacheField name="Distributor" numFmtId="0">
      <sharedItems containsBlank="1" count="65">
        <s v="DIRECT"/>
        <s v="SUBIR BANERJEE"/>
        <s v="PRABHUDAS LILLADHER PRIVATE LIMITED"/>
        <s v="DEVASHISH SECURITIES PVT LTD"/>
        <s v="Mehul Hasmukhbhai Shah"/>
        <s v="RAJESH FALOR"/>
        <s v="WATERFRONT FAMILY OFFICE LLP"/>
        <s v="My alternates Financial Services Pvt Ltd"/>
        <s v="Prudent Corporate Advisory Services Ltd"/>
        <s v="JAYKAR SHANTILAL MEHTA"/>
        <s v="AMISHKUMAR SHIRISHCHANDRA SHAH"/>
        <s v="SOUMYAJIT ROY"/>
        <s v="AMIT KUMAR JHA"/>
        <s v="EBONY WEALTH PRIVATE LIMITED"/>
        <s v="RUHI FINANCIAL SERVICES PVT LTD"/>
        <s v="Kaima Asset Private Limited"/>
        <s v="Tistaa Finserv LLP"/>
        <s v="PL WEALTH PRIVATE LIMITED"/>
        <s v="ARTHAM FINOMETRY PRIVATE LIMITED"/>
        <s v="SBM Bank India Limited"/>
        <s v="SAROJ NARENDRA MEHTA"/>
        <s v="ARTHAM FINSERVE PRIVATE LIMITED"/>
        <s v="HBS ADVISORY"/>
        <s v="FIN OPTICAL"/>
        <s v="NINECUBE"/>
        <s v="AIF AND PMS EXPERTS INDIA PVT LTD"/>
        <s v="Neeraj Chowdhury"/>
        <s v="Choice Securities Private Limited"/>
        <s v="LEADER CARE FINANCE"/>
        <s v="RAKHECHA FINSERV LLP"/>
        <s v="PHD CAPITAL PRIVATE LIMITED"/>
        <s v="KIRIT KAMPANI"/>
        <s v="ROHIN DARA PAGDIWALA"/>
        <s v="KETANKUMAR PRABHULAL SHAH"/>
        <s v="RAVEE MAYAANI"/>
        <s v="MANABHANJAN DASH"/>
        <s v="SAPIENT FINSERV PVT LTD"/>
        <s v="SHIVANTI FINSERV PVT. LTD."/>
        <s v="PRERNA FINSERVE PVT LTD"/>
        <s v="WEALTH MINE INVESTMENTS"/>
        <s v="HITESH RASIKLAL SHETH"/>
        <s v="ANURAJ INVESTMENTS"/>
        <s v="RAJESH RAMNIKLAL KHANDOL"/>
        <s v="LAURELMF FINMART PVT LTD"/>
        <s v="HARSHAD NAVNITRAI MEHTA"/>
        <s v="EVERWEL FINCAP PRIVATE LIMITED"/>
        <s v="Blue Ocean Financial Services Pvt Ltd"/>
        <s v="G VENKATAKRISHNAN IYER HUF"/>
        <s v="ARYAN CHIRAG MEHTA"/>
        <s v="MEENU KHANNA"/>
        <s v="AXANOUN INVESTMENT SERVICES"/>
        <s v="SANJOY SAHA"/>
        <s v="Real Value Enterprises Pvt Ltd"/>
        <s v="VEENA ANAND KASHIKAR"/>
        <s v="FINNOVATE FINANCIAL SERVICES PVT LTD"/>
        <s v="SAIBAL BISWAS"/>
        <s v="OPULENCE FINSERVE"/>
        <s v="ANMOL INVESTMENTS"/>
        <s v="ANIRUDH KANORIA HUF"/>
        <s v="LETS PROFIT FINANCIAL SERVICES"/>
        <s v="MADHUVAN SECURITIES PRIVATE LIMITED"/>
        <s v="S-CUBE ASSOCIATES"/>
        <m/>
        <s v="Tistaa Finserver LLP" u="1"/>
        <s v="SWAPNASREE GHOSH" u="1"/>
      </sharedItems>
    </cacheField>
    <cacheField name="Sub-Distributor/Introducer" numFmtId="0">
      <sharedItems containsBlank="1"/>
    </cacheField>
    <cacheField name="Direct/SB" numFmtId="0">
      <sharedItems containsBlank="1"/>
    </cacheField>
    <cacheField name="RM Name" numFmtId="0">
      <sharedItems containsBlank="1"/>
    </cacheField>
    <cacheField name="Fee Type" numFmtId="0">
      <sharedItems containsBlank="1"/>
    </cacheField>
    <cacheField name="Avg. AUM" numFmtId="4">
      <sharedItems containsString="0" containsBlank="1" containsNumber="1" minValue="741413.55" maxValue="101813500.55"/>
    </cacheField>
    <cacheField name="No. of days" numFmtId="4">
      <sharedItems containsString="0" containsBlank="1" containsNumber="1" containsInteger="1" minValue="4" maxValue="91"/>
    </cacheField>
    <cacheField name="Revised Aum" numFmtId="4">
      <sharedItems containsString="0" containsBlank="1" containsNumber="1" minValue="39282.054945054944" maxValue="101813500.55"/>
    </cacheField>
    <cacheField name="Mgmt Fee %" numFmtId="0">
      <sharedItems containsString="0" containsBlank="1" containsNumber="1" minValue="0" maxValue="2.5000000000000001E-2"/>
    </cacheField>
    <cacheField name="MF Yeild%" numFmtId="0">
      <sharedItems containsString="0" containsBlank="1" containsNumber="1" minValue="-2.9421064165029709E-2" maxValue="2.5000043694527428E-2"/>
    </cacheField>
    <cacheField name="Total Income" numFmtId="4">
      <sharedItems containsString="0" containsBlank="1" containsNumber="1" minValue="-30666.780000000002" maxValue="446907.48"/>
    </cacheField>
    <cacheField name="Total Sharing" numFmtId="0">
      <sharedItems containsString="0" containsBlank="1" containsNumber="1" minValue="-15333.390000000001" maxValue="312835.23599999998"/>
    </cacheField>
    <cacheField name="Upfront paid %" numFmtId="0">
      <sharedItems containsString="0" containsBlank="1" containsNumber="1" minValue="0" maxValue="0.04"/>
    </cacheField>
    <cacheField name="MF %_Distributor" numFmtId="0">
      <sharedItems containsString="0" containsBlank="1" containsNumber="1" minValue="0" maxValue="0.8"/>
    </cacheField>
    <cacheField name="Minimum yeild MF" numFmtId="0">
      <sharedItems containsString="0" containsBlank="1" containsNumber="1" minValue="0" maxValue="1"/>
    </cacheField>
    <cacheField name="ManagementFee_Distributor excl GST" numFmtId="0">
      <sharedItems containsString="0" containsBlank="1" containsNumber="1" minValue="-15333.390000000001" maxValue="312835.23599999998"/>
    </cacheField>
    <cacheField name="ManagementFee_TOTAL" numFmtId="0">
      <sharedItems containsString="0" containsBlank="1" containsNumber="1" minValue="-30666.780000000002" maxValue="446907.48"/>
    </cacheField>
    <cacheField name="Hurdle %" numFmtId="0">
      <sharedItems containsString="0" containsBlank="1" containsNumber="1" minValue="0" maxValue="0.16"/>
    </cacheField>
    <cacheField name="Performance Fee %" numFmtId="0">
      <sharedItems containsString="0" containsBlank="1" containsNumber="1" minValue="0" maxValue="0.3"/>
    </cacheField>
    <cacheField name="PF Yeild%" numFmtId="0">
      <sharedItems containsString="0" containsBlank="1" containsNumber="1" minValue="0" maxValue="2.4571508745909579E-2"/>
    </cacheField>
    <cacheField name="PF %_Distributor" numFmtId="0">
      <sharedItems containsString="0" containsBlank="1" containsNumber="1" minValue="0" maxValue="0.5"/>
    </cacheField>
    <cacheField name="PerformanceFee_Distributor" numFmtId="0">
      <sharedItems containsString="0" containsBlank="1" containsNumber="1" minValue="0" maxValue="16139.68"/>
    </cacheField>
    <cacheField name="PerformanceFee_TOTAL" numFmtId="0">
      <sharedItems containsString="0" containsBlank="1" containsNumber="1" minValue="0" maxValue="32279.360000000001"/>
    </cacheField>
    <cacheField name="Referal Sharing %" numFmtId="0">
      <sharedItems containsString="0" containsBlank="1" containsNumber="1" minValue="0" maxValue="0.96426457191971471"/>
    </cacheField>
    <cacheField name="Referal Sharing Amt" numFmtId="4">
      <sharedItems containsString="0" containsBlank="1" containsNumber="1" minValue="0" maxValue="26240.98500000000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">
  <r>
    <s v="AQ0068"/>
    <s v="A S INVESTMENTS AQUA"/>
    <s v="A"/>
    <d v="2023-10-05T00:00:00"/>
    <m/>
    <x v="0"/>
    <s v="Shaili Vora"/>
    <s v="Direct"/>
    <s v="Nupur Patel - Mumbai"/>
    <s v="Fixed + Variable"/>
    <n v="5926442.8600000003"/>
    <n v="91"/>
    <n v="5926442.8600000003"/>
    <n v="1.2500000000000001E-2"/>
    <n v="1.2500004165999914E-2"/>
    <n v="18469.400000000001"/>
    <n v="0"/>
    <n v="0"/>
    <n v="0"/>
    <n v="0"/>
    <n v="0"/>
    <n v="18469.400000000001"/>
    <n v="0.1"/>
    <n v="0.15"/>
    <n v="0"/>
    <n v="0"/>
    <n v="0"/>
    <n v="0"/>
    <m/>
    <m/>
    <m/>
  </r>
  <r>
    <s v="AQ0405"/>
    <s v="ABHIJIT CHATTERJEE AQUA"/>
    <s v="A"/>
    <d v="2024-10-23T00:00:00"/>
    <m/>
    <x v="1"/>
    <s v="Soumyajit Roy"/>
    <s v="SB"/>
    <s v="Nupur Patel - Mumbai"/>
    <s v="Fixed Fee Only"/>
    <n v="4325256.05"/>
    <n v="91"/>
    <n v="4325256.05"/>
    <n v="2.5000000000000001E-2"/>
    <n v="2.5000002124628076E-2"/>
    <n v="26958.79"/>
    <n v="18871.152999999998"/>
    <n v="0"/>
    <n v="0.6"/>
    <n v="0"/>
    <n v="16175.273999999999"/>
    <n v="26958.79"/>
    <n v="0"/>
    <n v="0"/>
    <n v="0"/>
    <n v="0"/>
    <n v="0"/>
    <n v="0"/>
    <n v="0.25"/>
    <n v="2695.8790000000004"/>
    <m/>
  </r>
  <r>
    <s v="AQ0457"/>
    <s v="ABHIRAJ NARESH RAVESHIA AQUA"/>
    <s v="A"/>
    <d v="2024-12-24T00:00:00"/>
    <m/>
    <x v="0"/>
    <s v="Siddharth Vora"/>
    <s v="Direct"/>
    <s v="Venil Shah - Mumbai"/>
    <s v="Fixed Fee Only"/>
    <n v="6246540.1100000003"/>
    <n v="91"/>
    <n v="6246540.1100000003"/>
    <n v="1.4999999999999999E-2"/>
    <n v="1.500000087934393E-2"/>
    <n v="23360.35"/>
    <n v="0"/>
    <n v="0"/>
    <n v="0"/>
    <n v="0"/>
    <n v="0"/>
    <n v="23360.35"/>
    <n v="0"/>
    <n v="0"/>
    <n v="0"/>
    <n v="0"/>
    <n v="0"/>
    <n v="0"/>
    <m/>
    <m/>
    <m/>
  </r>
  <r>
    <s v="N0015AQR"/>
    <s v="ABHISHEK GANESH NRO AQUA"/>
    <s v="A"/>
    <d v="2024-02-26T00:00:00"/>
    <m/>
    <x v="2"/>
    <s v="Parekh Shares N Securities"/>
    <s v="SB"/>
    <s v="Ajay Pandey - Mumbai"/>
    <s v="Fixed + Variable"/>
    <n v="4865059.18"/>
    <n v="91"/>
    <n v="4865059.18"/>
    <n v="1.4999999999999999E-2"/>
    <n v="1.500000128591323E-2"/>
    <n v="18193.990000000002"/>
    <n v="10916.394"/>
    <n v="0"/>
    <n v="0.6"/>
    <n v="0.6"/>
    <n v="10916.394"/>
    <n v="18193.990000000002"/>
    <n v="0.12"/>
    <n v="0.15"/>
    <n v="0"/>
    <n v="0"/>
    <n v="0"/>
    <n v="0"/>
    <m/>
    <m/>
    <m/>
  </r>
  <r>
    <s v="N431MR"/>
    <s v="ADIL R VASANIA NRO AQUA"/>
    <s v="A"/>
    <d v="2023-07-24T00:00:00"/>
    <m/>
    <x v="3"/>
    <m/>
    <s v="SB"/>
    <s v="Nupur Patel - Mumbai"/>
    <s v="Fixed + Variable"/>
    <n v="17438479.789999999"/>
    <n v="91"/>
    <n v="17438479.789999999"/>
    <n v="0.02"/>
    <n v="2.0000000997037207E-2"/>
    <n v="86953.52"/>
    <n v="52172.112000000001"/>
    <n v="0"/>
    <n v="0.6"/>
    <n v="0"/>
    <n v="52172.112000000001"/>
    <n v="86953.52"/>
    <n v="0.12"/>
    <n v="0.2"/>
    <n v="0"/>
    <n v="0"/>
    <n v="0"/>
    <n v="0"/>
    <m/>
    <m/>
    <m/>
  </r>
  <r>
    <s v="AQ0222"/>
    <s v="ADITYA ANIRUDDHA DESHPANDE AQUA"/>
    <s v="A"/>
    <d v="2024-05-31T00:00:00"/>
    <m/>
    <x v="0"/>
    <s v="Siddharth Vora"/>
    <s v="Direct"/>
    <s v="Drishti Desai - Mumbai"/>
    <s v="Fixed + Variable"/>
    <n v="4539955.82"/>
    <n v="91"/>
    <n v="4539955.82"/>
    <n v="5.0000000000000001E-3"/>
    <n v="5.0000115020241136E-3"/>
    <n v="5659.41"/>
    <n v="0"/>
    <n v="0"/>
    <n v="0"/>
    <n v="0"/>
    <n v="0"/>
    <n v="5659.41"/>
    <n v="0.1"/>
    <n v="0.2"/>
    <n v="0"/>
    <n v="0"/>
    <n v="0"/>
    <n v="0"/>
    <m/>
    <m/>
    <m/>
  </r>
  <r>
    <s v="AQ0251"/>
    <s v="ADITYA GOPIJANVALLABH SHASTRI AQUA"/>
    <s v="A"/>
    <d v="2024-07-01T00:00:00"/>
    <m/>
    <x v="4"/>
    <s v="Prabhudas Lilladher Pvt Ltd "/>
    <s v="SB"/>
    <s v="Parag Orpe - Mumbai"/>
    <s v="Fixed Fee Only"/>
    <n v="4340206.9800000004"/>
    <n v="91"/>
    <n v="4340206.9800000004"/>
    <n v="0.02"/>
    <n v="1.9999999990885125E-2"/>
    <n v="21641.58"/>
    <n v="12984.948"/>
    <n v="0"/>
    <n v="0.5"/>
    <n v="0"/>
    <n v="10820.79"/>
    <n v="21641.58"/>
    <n v="0"/>
    <n v="0"/>
    <n v="0"/>
    <n v="0"/>
    <n v="0"/>
    <n v="0"/>
    <n v="0.1"/>
    <n v="2164.1580000000004"/>
    <m/>
  </r>
  <r>
    <s v="AQ0258"/>
    <s v="ADITYAKUMAR ALOKKUMAR AGRAWAL AQUA"/>
    <s v="A"/>
    <d v="2024-07-05T00:00:00"/>
    <m/>
    <x v="0"/>
    <s v="Shaili Vora"/>
    <s v="Direct"/>
    <s v="Nupur Patel - Mumbai"/>
    <s v="Fixed Fee Only"/>
    <n v="4237472.07"/>
    <n v="91"/>
    <n v="4237472.07"/>
    <n v="2.5000000000000001E-2"/>
    <n v="2.4999999068359119E-2"/>
    <n v="26411.64"/>
    <n v="0"/>
    <n v="0"/>
    <n v="0"/>
    <n v="0"/>
    <n v="0"/>
    <n v="26411.64"/>
    <n v="0"/>
    <n v="0"/>
    <n v="0"/>
    <n v="0"/>
    <n v="0"/>
    <n v="0"/>
    <m/>
    <m/>
    <m/>
  </r>
  <r>
    <s v="N034AQE"/>
    <s v="AJAY KUMAR SINHA NRE AQUA"/>
    <s v="A"/>
    <d v="2024-11-25T00:00:00"/>
    <m/>
    <x v="2"/>
    <s v="Bhavin Patel (K52)"/>
    <s v="SB"/>
    <s v="Ajay Pandey - Mumbai"/>
    <s v="Fixed Fee Only"/>
    <n v="4500556.78"/>
    <n v="91"/>
    <n v="4500556.78"/>
    <n v="2.1000000000000001E-2"/>
    <n v="2.1000000838528727E-2"/>
    <n v="23563.19"/>
    <n v="12342.623333333333"/>
    <n v="0"/>
    <n v="0.52380952380952384"/>
    <n v="1"/>
    <n v="12342.623333333333"/>
    <n v="23563.19"/>
    <n v="0"/>
    <n v="0"/>
    <n v="0"/>
    <n v="0"/>
    <n v="0"/>
    <n v="0"/>
    <m/>
    <m/>
    <m/>
  </r>
  <r>
    <s v="AQ0496"/>
    <s v="AJOY KUMAR AQUA"/>
    <s v="A"/>
    <d v="2025-02-27T00:00:00"/>
    <m/>
    <x v="5"/>
    <s v="Soumyajit Roy"/>
    <s v="SB"/>
    <s v="Nupur Patel - Mumbai"/>
    <s v="Fixed Fee Only"/>
    <n v="5208919.59"/>
    <n v="91"/>
    <n v="5208919.59"/>
    <n v="2.5000000000000001E-2"/>
    <n v="2.4999997221060055E-2"/>
    <n v="32466.55"/>
    <n v="20291.59375"/>
    <n v="0"/>
    <n v="0.5"/>
    <n v="0"/>
    <n v="16233.275"/>
    <n v="32466.55"/>
    <n v="0"/>
    <n v="0"/>
    <n v="0"/>
    <n v="0"/>
    <n v="0"/>
    <n v="0"/>
    <n v="0.25"/>
    <n v="4058.3187499999999"/>
    <m/>
  </r>
  <r>
    <s v="AQ0215"/>
    <s v="AKANKSHA RISHABH NEMANI AQUA"/>
    <s v="A"/>
    <d v="2024-05-14T00:00:00"/>
    <m/>
    <x v="0"/>
    <m/>
    <s v="Direct"/>
    <s v="Nupur Patel - Mumbai"/>
    <s v="Variable Fees Only"/>
    <n v="24172408.98"/>
    <n v="91"/>
    <n v="24172408.979999997"/>
    <n v="0"/>
    <n v="0"/>
    <n v="0"/>
    <n v="0"/>
    <n v="0"/>
    <n v="0"/>
    <n v="0"/>
    <n v="0"/>
    <n v="0"/>
    <n v="0.15"/>
    <n v="0.2"/>
    <n v="0"/>
    <n v="0"/>
    <n v="0"/>
    <n v="0"/>
    <m/>
    <m/>
    <m/>
  </r>
  <r>
    <s v="AQ0454"/>
    <s v="AKASHVANI RAO AQUA"/>
    <s v="A"/>
    <d v="2024-12-24T00:00:00"/>
    <m/>
    <x v="6"/>
    <m/>
    <s v="SB"/>
    <s v="Nupur Patel - Mumbai"/>
    <s v="Fixed Fee Only"/>
    <n v="5049460.95"/>
    <n v="91"/>
    <n v="5049460.95"/>
    <n v="2.5000000000000001E-2"/>
    <n v="2.5000001934163588E-2"/>
    <n v="31472.67"/>
    <n v="22030.868999999999"/>
    <n v="0"/>
    <n v="0.7"/>
    <n v="0"/>
    <n v="22030.868999999999"/>
    <n v="31472.67"/>
    <n v="0"/>
    <n v="0"/>
    <n v="0"/>
    <n v="0"/>
    <n v="0"/>
    <n v="0"/>
    <m/>
    <m/>
    <m/>
  </r>
  <r>
    <s v="N0033AQR"/>
    <s v="ALPANA NILESH MEHTA NRO AQUA"/>
    <s v="A"/>
    <d v="2024-11-21T00:00:00"/>
    <m/>
    <x v="0"/>
    <m/>
    <s v="Direct"/>
    <s v="Nupur Patel - Mumbai"/>
    <s v="Fixed + Variable"/>
    <n v="4569925.17"/>
    <n v="91"/>
    <n v="4569925.17"/>
    <n v="1.4999999999999999E-2"/>
    <n v="1.5000001666293186E-2"/>
    <n v="17090.27"/>
    <n v="0"/>
    <n v="0"/>
    <n v="0"/>
    <n v="0"/>
    <n v="0"/>
    <n v="17090.27"/>
    <n v="0.12"/>
    <n v="0.15"/>
    <n v="0"/>
    <n v="0"/>
    <n v="0"/>
    <n v="0"/>
    <m/>
    <m/>
    <m/>
  </r>
  <r>
    <s v="AQ0306"/>
    <s v="AMAR HARSHADBHAI PATEL AQUA"/>
    <s v="A"/>
    <d v="2024-08-08T00:00:00"/>
    <m/>
    <x v="2"/>
    <m/>
    <s v="Direct"/>
    <s v="Vikram Kasat - Mumbai"/>
    <s v="Fixed + Variable"/>
    <n v="4332345.7300000004"/>
    <n v="91"/>
    <n v="4332345.7300000004"/>
    <n v="1.4999999999999999E-2"/>
    <n v="1.5000003623522364E-2"/>
    <n v="16201.79"/>
    <n v="9721.0740000000023"/>
    <n v="0"/>
    <n v="0.60000000000000009"/>
    <n v="0.6"/>
    <n v="9721.0740000000023"/>
    <n v="16201.79"/>
    <n v="0.12"/>
    <n v="0.15"/>
    <n v="0"/>
    <n v="0"/>
    <n v="0"/>
    <n v="0"/>
    <m/>
    <m/>
    <m/>
  </r>
  <r>
    <s v="AQ0443"/>
    <s v="AMBUJ KUMAR AQUA"/>
    <s v="A"/>
    <d v="2024-12-02T00:00:00"/>
    <m/>
    <x v="7"/>
    <m/>
    <s v="SB"/>
    <s v="Nupur Patel - Mumbai"/>
    <s v="Fixed Fee Only"/>
    <n v="4346930.43"/>
    <n v="91"/>
    <n v="4346930.43"/>
    <n v="1.6500000000000001E-2"/>
    <n v="1.6499998380453736E-2"/>
    <n v="17881.96"/>
    <n v="7044.4084848484836"/>
    <n v="0"/>
    <n v="0.39393939393939387"/>
    <n v="1"/>
    <n v="7044.4084848484836"/>
    <n v="17881.96"/>
    <n v="0"/>
    <n v="0"/>
    <n v="0"/>
    <n v="0"/>
    <n v="0"/>
    <n v="0"/>
    <m/>
    <m/>
    <m/>
  </r>
  <r>
    <s v="N450ME"/>
    <s v="AMEE HARESHBHAI BORKHATARIYA NRE AQUA"/>
    <s v="A"/>
    <d v="2023-07-24T00:00:00"/>
    <m/>
    <x v="2"/>
    <s v="Daksh Vijaykumar Parekh"/>
    <s v="SB"/>
    <s v="Ajay Pandey - Mumbai"/>
    <s v="Fixed + Variable"/>
    <n v="6018822.9100000001"/>
    <n v="91"/>
    <n v="6018822.9100000011"/>
    <n v="1.2500000000000001E-2"/>
    <n v="1.2499999616359217E-2"/>
    <n v="18757.29"/>
    <n v="9753.7908000000007"/>
    <n v="0"/>
    <n v="0.52"/>
    <n v="0.6"/>
    <n v="9753.7908000000007"/>
    <n v="18757.29"/>
    <n v="0.12"/>
    <n v="0.2"/>
    <n v="0"/>
    <n v="0"/>
    <n v="0"/>
    <n v="0"/>
    <m/>
    <m/>
    <m/>
  </r>
  <r>
    <s v="AQ0473"/>
    <s v="AMI GAURANGSINH ATODARIA AQUA"/>
    <s v="A"/>
    <d v="2025-01-14T00:00:00"/>
    <m/>
    <x v="8"/>
    <m/>
    <s v="SB"/>
    <s v="Nupur Patel - Mumbai"/>
    <s v="Fixed Fee Only"/>
    <n v="4719786.13"/>
    <n v="91"/>
    <n v="4719786.13"/>
    <n v="2.5000000000000001E-2"/>
    <n v="2.5000004200809643E-2"/>
    <n v="29417.85"/>
    <n v="23534.28"/>
    <n v="0"/>
    <n v="0.8"/>
    <n v="0.5"/>
    <n v="23534.28"/>
    <n v="29417.85"/>
    <n v="0"/>
    <n v="0"/>
    <n v="0"/>
    <n v="0"/>
    <n v="0"/>
    <n v="0"/>
    <m/>
    <m/>
    <m/>
  </r>
  <r>
    <s v="N0019AQR"/>
    <s v="AMISH JAYKAR MEHTA NRO AQUA"/>
    <s v="A"/>
    <d v="2024-08-05T00:00:00"/>
    <m/>
    <x v="9"/>
    <m/>
    <s v="SB"/>
    <s v="Siddharth Sathu - Mumbai"/>
    <s v="Fixed + Variable"/>
    <n v="4421542.8"/>
    <n v="91"/>
    <n v="4421542.8"/>
    <n v="1.4999999999999999E-2"/>
    <n v="1.5000001187989689E-2"/>
    <n v="16535.36"/>
    <n v="8267.68"/>
    <n v="0"/>
    <n v="0.5"/>
    <n v="0"/>
    <n v="8267.68"/>
    <n v="16535.36"/>
    <n v="0.12"/>
    <n v="0.15"/>
    <n v="0"/>
    <n v="0"/>
    <n v="0"/>
    <n v="0"/>
    <m/>
    <m/>
    <m/>
  </r>
  <r>
    <s v="N010AQE"/>
    <s v="AMISHKUMAR SHIRISHCHANDRA SHAH NRE AQUA"/>
    <s v="A"/>
    <d v="2023-11-20T00:00:00"/>
    <m/>
    <x v="10"/>
    <m/>
    <s v="SB"/>
    <s v="Nupur Patel - Mumbai"/>
    <s v="Fixed + Variable"/>
    <n v="5340930.41"/>
    <n v="91"/>
    <n v="5340930.41"/>
    <n v="1.4999999999999999E-2"/>
    <n v="1.50000026549064E-2"/>
    <n v="19973.62"/>
    <n v="5992.0859999999993"/>
    <n v="0"/>
    <n v="0.3"/>
    <n v="0"/>
    <n v="5992.0859999999993"/>
    <n v="19973.62"/>
    <n v="0.12"/>
    <n v="0.15"/>
    <n v="0"/>
    <n v="0"/>
    <n v="0"/>
    <n v="0"/>
    <m/>
    <m/>
    <m/>
  </r>
  <r>
    <s v="AQ0154"/>
    <s v="AMIT DHIRAJLAL SHAH AQUA"/>
    <s v="A"/>
    <d v="2024-02-19T00:00:00"/>
    <m/>
    <x v="6"/>
    <m/>
    <s v="SB"/>
    <s v="Nupur Patel - Mumbai"/>
    <s v="Fixed Fee Only"/>
    <n v="14409269.93"/>
    <n v="91"/>
    <n v="14409269.929999998"/>
    <n v="0.02"/>
    <n v="2.000000211814195E-2"/>
    <n v="71848.97"/>
    <n v="50294.278999999995"/>
    <n v="0"/>
    <n v="0.7"/>
    <n v="0"/>
    <n v="50294.278999999995"/>
    <n v="71848.97"/>
    <n v="0"/>
    <n v="0"/>
    <n v="0"/>
    <n v="0"/>
    <n v="0"/>
    <n v="0"/>
    <m/>
    <m/>
    <m/>
  </r>
  <r>
    <s v="AQ0023"/>
    <s v="AMIT GORDHANDAS ASHAR AQUA"/>
    <s v="A"/>
    <d v="2023-07-27T00:00:00"/>
    <m/>
    <x v="0"/>
    <m/>
    <s v="Direct"/>
    <s v="Nupur Patel - Mumbai"/>
    <s v="Fixed + Variable"/>
    <n v="11934346.890000001"/>
    <n v="91"/>
    <n v="11934346.890000001"/>
    <n v="1.4999999999999999E-2"/>
    <n v="1.5000000778204514E-2"/>
    <n v="44631.19"/>
    <n v="0"/>
    <n v="0"/>
    <n v="0"/>
    <n v="0"/>
    <n v="0"/>
    <n v="44631.19"/>
    <n v="0.12"/>
    <n v="0.2"/>
    <n v="0"/>
    <n v="0"/>
    <n v="0"/>
    <n v="0"/>
    <m/>
    <m/>
    <m/>
  </r>
  <r>
    <s v="AQ0318"/>
    <s v="AMIT GUPTA AQUA"/>
    <s v="A"/>
    <d v="2024-08-20T00:00:00"/>
    <m/>
    <x v="8"/>
    <m/>
    <s v="SB"/>
    <s v="Nupur Patel - Mumbai"/>
    <s v="Fixed Fee Only"/>
    <n v="4212747.83"/>
    <n v="91"/>
    <n v="4212747.83"/>
    <n v="2.5000000000000001E-2"/>
    <n v="2.5000002052248262E-2"/>
    <n v="26257.54"/>
    <n v="21006.031999999999"/>
    <n v="0"/>
    <n v="0.79999999999999993"/>
    <n v="0.5"/>
    <n v="21006.031999999999"/>
    <n v="26257.54"/>
    <n v="0"/>
    <n v="0"/>
    <n v="0"/>
    <n v="0"/>
    <n v="0"/>
    <n v="0"/>
    <m/>
    <m/>
    <m/>
  </r>
  <r>
    <s v="AQ0005"/>
    <s v="AMIT HASMUKHRAI MEHTA AQUA"/>
    <s v="A"/>
    <d v="2023-06-19T00:00:00"/>
    <m/>
    <x v="0"/>
    <m/>
    <s v="Direct"/>
    <s v="Nupur Patel - Mumbai"/>
    <s v="Fixed + Variable"/>
    <n v="5213496.12"/>
    <n v="91"/>
    <n v="5213496.12"/>
    <n v="0.02"/>
    <n v="2.0000005504732413E-2"/>
    <n v="25996.07"/>
    <n v="0"/>
    <n v="0"/>
    <n v="0"/>
    <n v="0"/>
    <n v="0"/>
    <n v="25996.07"/>
    <n v="0.12"/>
    <n v="0.2"/>
    <n v="0"/>
    <n v="0"/>
    <n v="0"/>
    <n v="0"/>
    <m/>
    <m/>
    <m/>
  </r>
  <r>
    <s v="AQ0510"/>
    <s v="AMIT PATHAK AQUA"/>
    <s v="A"/>
    <d v="2025-04-03T00:00:00"/>
    <m/>
    <x v="7"/>
    <m/>
    <s v="SB"/>
    <s v="Nupur Patel - Mumbai"/>
    <s v="Fixed Fee Only"/>
    <n v="5151678.3600000003"/>
    <n v="89"/>
    <n v="5038454.6597802201"/>
    <n v="0.02"/>
    <n v="1.9999997315590663E-2"/>
    <n v="25123.25"/>
    <n v="12561.625"/>
    <n v="0"/>
    <n v="0.5"/>
    <n v="1"/>
    <n v="12561.625"/>
    <n v="25123.25"/>
    <n v="0"/>
    <n v="0"/>
    <n v="0"/>
    <n v="0"/>
    <n v="0"/>
    <n v="0"/>
    <m/>
    <m/>
    <m/>
  </r>
  <r>
    <s v="MA071"/>
    <s v="AMITKUMAR PATHAK MADP"/>
    <s v="A"/>
    <d v="2022-10-21T00:00:00"/>
    <m/>
    <x v="2"/>
    <s v="Dipak Infin Pvt Ltd"/>
    <s v="SB"/>
    <s v="Renuka Talla - Mumbai"/>
    <s v="Fixed + Variable"/>
    <n v="5267326.67"/>
    <n v="91"/>
    <n v="5267326.67"/>
    <n v="1.2500000000000001E-2"/>
    <n v="1.2500008476212096E-2"/>
    <n v="16415.310000000001"/>
    <n v="10177.492200000002"/>
    <n v="0"/>
    <n v="0.52"/>
    <n v="0.6"/>
    <n v="8535.9612000000016"/>
    <n v="16415.310000000001"/>
    <n v="0.1"/>
    <n v="0.15"/>
    <n v="0"/>
    <n v="0"/>
    <n v="0"/>
    <n v="0"/>
    <m/>
    <n v="1641.5310000000002"/>
    <s v="Additional Sharing to PLPL"/>
  </r>
  <r>
    <s v="AQ0080"/>
    <s v="AMRATA PANDYA AQUA"/>
    <s v="C"/>
    <d v="2023-11-03T00:00:00"/>
    <d v="2025-04-04T00:00:00"/>
    <x v="0"/>
    <m/>
    <s v="Direct"/>
    <s v="Nupur Patel - Mumbai"/>
    <s v="Fixed + Variable"/>
    <n v="893666.75"/>
    <n v="4"/>
    <n v="39282.054945054944"/>
    <n v="2.5000000000000001E-2"/>
    <n v="2.4999979019024707E-2"/>
    <n v="244.84"/>
    <n v="0"/>
    <n v="0"/>
    <n v="0"/>
    <n v="0"/>
    <n v="0"/>
    <n v="244.84"/>
    <n v="0.12"/>
    <n v="0.2"/>
    <n v="0"/>
    <n v="0"/>
    <n v="0"/>
    <n v="0"/>
    <m/>
    <m/>
    <m/>
  </r>
  <r>
    <s v="AQ0196"/>
    <s v="AMRITESH KAMALKISHORE VAID HUF AQUA"/>
    <s v="A"/>
    <d v="2024-04-19T00:00:00"/>
    <m/>
    <x v="0"/>
    <m/>
    <s v="Direct"/>
    <s v="Nupur Patel - Mumbai"/>
    <s v="Fixed Fee Only"/>
    <n v="5056413.1399999997"/>
    <n v="91"/>
    <n v="5056413.1399999997"/>
    <n v="2.5000000000000001E-2"/>
    <n v="2.5000000231454517E-2"/>
    <n v="31516"/>
    <n v="0"/>
    <n v="0"/>
    <n v="0"/>
    <n v="0"/>
    <n v="0"/>
    <n v="31516"/>
    <n v="0"/>
    <n v="0"/>
    <n v="0"/>
    <n v="0"/>
    <n v="0"/>
    <n v="0"/>
    <m/>
    <m/>
    <m/>
  </r>
  <r>
    <s v="AQ0053"/>
    <s v="ANANTHA KRISHNAN SUBRAMANIAN AQUA"/>
    <s v="A"/>
    <d v="2023-09-06T00:00:00"/>
    <m/>
    <x v="2"/>
    <s v="Ronald Carnal DSA"/>
    <s v="SB"/>
    <s v="Vikas Vaid - Mumbai"/>
    <s v="Fixed Fee Only"/>
    <n v="6455536.8200000003"/>
    <n v="91"/>
    <n v="6455536.8200000003"/>
    <n v="0.02"/>
    <n v="1.9999998702195924E-2"/>
    <n v="32189.25"/>
    <n v="16094.625"/>
    <n v="0"/>
    <n v="0.5"/>
    <n v="1"/>
    <n v="16094.625"/>
    <n v="32189.25"/>
    <n v="0"/>
    <n v="0"/>
    <n v="0"/>
    <n v="0"/>
    <n v="0"/>
    <n v="0"/>
    <m/>
    <m/>
    <m/>
  </r>
  <r>
    <s v="AQ0305"/>
    <s v="ANERI MEHUL SHAH AQUA"/>
    <s v="A"/>
    <d v="2024-08-08T00:00:00"/>
    <m/>
    <x v="2"/>
    <s v="Dipak Infin Pvt Ltd"/>
    <s v="SB"/>
    <s v="Renuka Talla - Mumbai"/>
    <s v="Fixed Fee Only"/>
    <n v="4298878.47"/>
    <n v="91"/>
    <n v="4298878.47"/>
    <n v="2.5000000000000001E-2"/>
    <n v="2.4999991131727347E-2"/>
    <n v="26794.37"/>
    <n v="18756.059000000001"/>
    <n v="0"/>
    <n v="0.6"/>
    <n v="1"/>
    <n v="16076.621999999999"/>
    <n v="26794.37"/>
    <n v="0"/>
    <n v="0"/>
    <n v="0"/>
    <n v="0"/>
    <n v="0"/>
    <n v="0"/>
    <m/>
    <n v="2679.4369999999999"/>
    <s v="Additional Sharing to PLPL"/>
  </r>
  <r>
    <s v="AQ0442"/>
    <s v="ANIL KOKILCHANDRA GANDHI AQUA"/>
    <s v="A"/>
    <d v="2024-11-29T00:00:00"/>
    <m/>
    <x v="8"/>
    <m/>
    <s v="SB"/>
    <s v="Nupur Patel - Mumbai"/>
    <s v="Fixed Fee Only"/>
    <n v="4853641.4000000004"/>
    <n v="91"/>
    <n v="4853641.4000000004"/>
    <n v="2.5000000000000001E-2"/>
    <n v="2.5000001279202707E-2"/>
    <n v="30252.15"/>
    <n v="24201.72"/>
    <n v="0"/>
    <n v="0.8"/>
    <n v="0.5"/>
    <n v="24201.72"/>
    <n v="30252.15"/>
    <n v="0"/>
    <n v="0"/>
    <n v="0"/>
    <n v="0"/>
    <n v="0"/>
    <n v="0"/>
    <m/>
    <m/>
    <m/>
  </r>
  <r>
    <s v="AQ0081"/>
    <s v="ANIL KUMAR GARG AQUA"/>
    <s v="A"/>
    <d v="2023-11-02T00:00:00"/>
    <m/>
    <x v="11"/>
    <m/>
    <s v="SB"/>
    <s v="Nupur Patel"/>
    <s v="Fixed + Variable"/>
    <n v="5835580.8899999997"/>
    <n v="91"/>
    <n v="5835580.8899999997"/>
    <n v="1.4999999999999999E-2"/>
    <n v="1.4999997429844272E-2"/>
    <n v="21823.47"/>
    <n v="5455.8675000000003"/>
    <n v="0"/>
    <n v="0.25"/>
    <n v="0"/>
    <n v="5455.8675000000003"/>
    <n v="21823.47"/>
    <n v="0.15"/>
    <n v="0.2"/>
    <n v="0"/>
    <n v="0"/>
    <n v="0"/>
    <n v="0"/>
    <m/>
    <m/>
    <m/>
  </r>
  <r>
    <s v="AQ0328"/>
    <s v="ANIL KUMAR KHEMKA AQUA"/>
    <s v="A"/>
    <d v="2024-08-20T00:00:00"/>
    <m/>
    <x v="12"/>
    <s v="Soumyajit Roy"/>
    <s v="SB"/>
    <s v="Nupur Patel - Mumbai"/>
    <s v="Fixed Fee Only"/>
    <n v="4239667.8099999996"/>
    <n v="91"/>
    <n v="4239667.8099999996"/>
    <n v="2.5000000000000001E-2"/>
    <n v="2.500000306433401E-2"/>
    <n v="26425.33"/>
    <n v="19488.680875000002"/>
    <n v="0"/>
    <n v="0.65"/>
    <n v="0"/>
    <n v="17176.464500000002"/>
    <n v="26425.33"/>
    <n v="0"/>
    <n v="0"/>
    <n v="0"/>
    <n v="0"/>
    <n v="0"/>
    <n v="0"/>
    <n v="0.25"/>
    <n v="2312.216375"/>
    <m/>
  </r>
  <r>
    <s v="AQ0471"/>
    <s v="ANIL SANGRA AQUA"/>
    <s v="A"/>
    <d v="2025-01-07T00:00:00"/>
    <m/>
    <x v="13"/>
    <s v="Prabhudas Lilladher Pvt Ltd "/>
    <s v="SB"/>
    <s v="Mohanraj RD - Chennai"/>
    <s v="Fixed Fee Only"/>
    <n v="4369316.2699999996"/>
    <n v="91"/>
    <n v="4369316.2699999996"/>
    <n v="2.5000000000000001E-2"/>
    <n v="2.5000000341416861E-2"/>
    <n v="27233.41"/>
    <n v="20425.057500000003"/>
    <n v="0"/>
    <n v="0.65000000000000013"/>
    <n v="0"/>
    <n v="17701.716500000002"/>
    <n v="27233.41"/>
    <n v="0"/>
    <n v="0"/>
    <n v="0"/>
    <n v="0"/>
    <n v="0"/>
    <n v="0"/>
    <n v="0.10000000000000002"/>
    <n v="2723.3410000000003"/>
    <m/>
  </r>
  <r>
    <s v="AQ0330"/>
    <s v="ANIMESH SRIVASTAVA AQUA"/>
    <s v="A"/>
    <d v="2024-08-22T00:00:00"/>
    <m/>
    <x v="8"/>
    <m/>
    <s v="SB"/>
    <s v="Nupur Patel - Mumbai"/>
    <s v="Fixed Fee Only"/>
    <n v="4190584.38"/>
    <n v="91"/>
    <n v="4190584.38"/>
    <n v="2.5000000000000001E-2"/>
    <n v="2.5000004026556884E-2"/>
    <n v="26119.4"/>
    <n v="20895.52"/>
    <n v="0"/>
    <n v="0.79999999999999993"/>
    <n v="0.5"/>
    <n v="20895.52"/>
    <n v="26119.4"/>
    <n v="0"/>
    <n v="0"/>
    <n v="0"/>
    <n v="0"/>
    <n v="0"/>
    <n v="0"/>
    <m/>
    <m/>
    <m/>
  </r>
  <r>
    <s v="AQ0432"/>
    <s v="ANITA CHETAN SHAH AQUA"/>
    <s v="A"/>
    <d v="2024-11-18T00:00:00"/>
    <m/>
    <x v="1"/>
    <s v="Soumyajit Roy"/>
    <s v="SB"/>
    <s v="Nupur Patel - Mumbai"/>
    <s v="Fixed Fee Only"/>
    <n v="4809284.6900000004"/>
    <n v="91"/>
    <n v="4809284.6900000004"/>
    <n v="0.02"/>
    <n v="1.9999997633241048E-2"/>
    <n v="23980.54"/>
    <n v="16786.378000000001"/>
    <n v="0"/>
    <n v="0.6"/>
    <n v="0"/>
    <n v="14388.324000000001"/>
    <n v="23980.54"/>
    <n v="0"/>
    <n v="0"/>
    <n v="0"/>
    <n v="0"/>
    <n v="0"/>
    <n v="0"/>
    <n v="0.25"/>
    <n v="2398.0540000000001"/>
    <m/>
  </r>
  <r>
    <s v="AQ0293"/>
    <s v="ANJAN CHATTARAJ AQUA"/>
    <s v="A"/>
    <d v="2024-08-02T00:00:00"/>
    <m/>
    <x v="1"/>
    <s v="Soumyajit Roy"/>
    <s v="SB"/>
    <s v="Nupur Patel - Mumbai"/>
    <s v="Fixed Fee Only"/>
    <n v="4324222.7699999996"/>
    <n v="91"/>
    <n v="4324222.7699999996"/>
    <n v="2.5000000000000001E-2"/>
    <n v="2.5000002409757832E-2"/>
    <n v="26952.35"/>
    <n v="18866.644999999997"/>
    <n v="0"/>
    <n v="0.6"/>
    <n v="0"/>
    <n v="16171.409999999998"/>
    <n v="26952.35"/>
    <n v="0"/>
    <n v="0"/>
    <n v="0"/>
    <n v="0"/>
    <n v="0"/>
    <n v="0"/>
    <n v="0.25"/>
    <n v="2695.2350000000001"/>
    <m/>
  </r>
  <r>
    <s v="AQ0500"/>
    <s v="ANKIT BHARATBHAI PATEL HUF AQUA"/>
    <s v="A"/>
    <d v="2025-03-07T00:00:00"/>
    <m/>
    <x v="0"/>
    <m/>
    <s v="Direct"/>
    <s v="Nupur Patel - Mumbai"/>
    <s v="Fixed Fee Only"/>
    <n v="6473163.21"/>
    <n v="91"/>
    <n v="6473163.21"/>
    <n v="2.2499999999999999E-2"/>
    <n v="2.2500002847810268E-2"/>
    <n v="36311.79"/>
    <n v="0"/>
    <n v="0"/>
    <n v="0"/>
    <n v="0"/>
    <n v="0"/>
    <n v="36311.79"/>
    <n v="0"/>
    <n v="0"/>
    <n v="0"/>
    <n v="0"/>
    <n v="0"/>
    <n v="0"/>
    <m/>
    <m/>
    <m/>
  </r>
  <r>
    <s v="AQ0378"/>
    <s v="ANKIT DINESH KARNIYA AQUA"/>
    <s v="A"/>
    <d v="2024-09-26T00:00:00"/>
    <m/>
    <x v="8"/>
    <m/>
    <s v="SB"/>
    <s v="Nupur Patel - Mumbai"/>
    <s v="Fixed Fee Only"/>
    <n v="4093844.35"/>
    <n v="91"/>
    <n v="4093844.35"/>
    <n v="2.5000000000000001E-2"/>
    <n v="2.5000002828556567E-2"/>
    <n v="25516.43"/>
    <n v="20413.144"/>
    <n v="0"/>
    <n v="0.8"/>
    <n v="0.5"/>
    <n v="20413.144"/>
    <n v="25516.43"/>
    <n v="0"/>
    <n v="0"/>
    <n v="0"/>
    <n v="0"/>
    <n v="0"/>
    <n v="0"/>
    <m/>
    <m/>
    <m/>
  </r>
  <r>
    <s v="AQ0482"/>
    <s v="ANSHITA RAJIV AGGARWAL AQUA"/>
    <s v="A"/>
    <d v="2025-01-31T00:00:00"/>
    <m/>
    <x v="14"/>
    <s v="Prabhudas Lilladher Pvt Ltd "/>
    <s v="SB"/>
    <s v="Ajay Pandey - Mumbai"/>
    <s v="Fixed + Variable"/>
    <n v="4954484.75"/>
    <n v="91"/>
    <n v="4954484.75"/>
    <n v="1.4999999999999999E-2"/>
    <n v="1.5000003584830694E-2"/>
    <n v="18528.419999999998"/>
    <n v="12969.893999999998"/>
    <n v="0"/>
    <n v="0.6"/>
    <n v="0"/>
    <n v="11117.051999999998"/>
    <n v="18528.419999999998"/>
    <n v="0.12"/>
    <n v="0.15"/>
    <n v="0"/>
    <n v="0"/>
    <n v="0"/>
    <n v="0"/>
    <n v="0.1"/>
    <n v="1852.8419999999999"/>
    <m/>
  </r>
  <r>
    <s v="MA089"/>
    <s v="ANSHITA RAJIV AGGARWAL MADP"/>
    <s v="A"/>
    <d v="2025-04-01T00:00:00"/>
    <m/>
    <x v="14"/>
    <s v="Prabhudas Lilladher Pvt Ltd "/>
    <s v="SB"/>
    <s v="Ajay Pandey - Mumbai"/>
    <s v="Fixed + Variable"/>
    <n v="5208691.95"/>
    <n v="91"/>
    <n v="5208691.95"/>
    <n v="1.4999999999999999E-2"/>
    <n v="1.4999999342287046E-2"/>
    <n v="19479.080000000002"/>
    <n v="13635.356"/>
    <n v="0"/>
    <n v="0.6"/>
    <n v="0"/>
    <n v="11687.448"/>
    <n v="19479.080000000002"/>
    <n v="0.12"/>
    <n v="0.15"/>
    <n v="0"/>
    <n v="0"/>
    <n v="0"/>
    <n v="0"/>
    <n v="0.1"/>
    <n v="1947.9080000000004"/>
    <m/>
  </r>
  <r>
    <s v="AQ0218"/>
    <s v="ANSHUL SUDHIR SHAH AQUA"/>
    <s v="A"/>
    <d v="2024-05-28T00:00:00"/>
    <m/>
    <x v="0"/>
    <s v="Shaili Vora"/>
    <s v="Direct"/>
    <s v="Nupur Patel - Mumbai"/>
    <s v="Fixed + Variable"/>
    <n v="6252129.2199999997"/>
    <n v="91"/>
    <n v="6252129.2199999997"/>
    <n v="1.2500000000000001E-2"/>
    <n v="1.2499996594127328E-2"/>
    <n v="19484.37"/>
    <n v="0"/>
    <n v="0"/>
    <n v="0"/>
    <n v="0"/>
    <n v="0"/>
    <n v="19484.37"/>
    <n v="0.1"/>
    <n v="0.15"/>
    <n v="0"/>
    <n v="0"/>
    <n v="0"/>
    <n v="0"/>
    <m/>
    <m/>
    <m/>
  </r>
  <r>
    <s v="AQ0493"/>
    <s v="ANSUK VIRENDRA JAIN AQUA"/>
    <s v="A"/>
    <d v="2025-02-27T00:00:00"/>
    <m/>
    <x v="0"/>
    <m/>
    <s v="Direct"/>
    <s v="Siddharth Sathu - Mumbai"/>
    <s v="Variable Fees Only"/>
    <n v="5174452.43"/>
    <n v="91"/>
    <n v="5174452.43"/>
    <n v="0"/>
    <n v="0"/>
    <n v="0"/>
    <n v="0"/>
    <n v="0"/>
    <n v="0"/>
    <n v="0"/>
    <n v="0"/>
    <n v="0"/>
    <n v="0.1"/>
    <n v="0.25"/>
    <n v="0"/>
    <n v="0"/>
    <n v="0"/>
    <n v="0"/>
    <m/>
    <m/>
    <m/>
  </r>
  <r>
    <s v="AQ0503"/>
    <s v="ANUPAMA GOYAL AQUA"/>
    <s v="A"/>
    <d v="2025-03-19T00:00:00"/>
    <m/>
    <x v="15"/>
    <m/>
    <s v="SB"/>
    <s v="Nupur Patel - Mumbai"/>
    <s v="Fixed Fee Only"/>
    <n v="9711072.5099999998"/>
    <n v="91"/>
    <n v="9711072.5099999998"/>
    <n v="0.02"/>
    <n v="1.9999998282010926E-2"/>
    <n v="48422.33"/>
    <n v="29053.398000000001"/>
    <n v="0"/>
    <n v="0.6"/>
    <n v="0"/>
    <n v="29053.398000000001"/>
    <n v="48422.33"/>
    <n v="0"/>
    <n v="0"/>
    <n v="0"/>
    <n v="0"/>
    <n v="0"/>
    <n v="0"/>
    <m/>
    <m/>
    <m/>
  </r>
  <r>
    <s v="AQ0468"/>
    <s v="ANUPKUMAR VIJAI AQUA"/>
    <s v="A"/>
    <d v="2025-01-06T00:00:00"/>
    <m/>
    <x v="2"/>
    <s v="Satyamkumar Dubey"/>
    <s v="Direct"/>
    <s v="Siddharth Sathu - Mumbai"/>
    <s v="Fixed Fee Only"/>
    <n v="4448150.13"/>
    <n v="91"/>
    <n v="4448150.13"/>
    <n v="2.2499999999999999E-2"/>
    <n v="2.250000520978394E-2"/>
    <n v="24952.3"/>
    <n v="13862.388888888889"/>
    <n v="0"/>
    <n v="0.55555555555555558"/>
    <n v="1"/>
    <n v="13862.388888888889"/>
    <n v="24952.3"/>
    <n v="0"/>
    <n v="0"/>
    <n v="0"/>
    <n v="0"/>
    <n v="0"/>
    <n v="0"/>
    <m/>
    <m/>
    <m/>
  </r>
  <r>
    <s v="N180PE"/>
    <s v="APARNA V KHANDEKAR NRE AQUA"/>
    <s v="A"/>
    <d v="2024-02-08T00:00:00"/>
    <m/>
    <x v="0"/>
    <m/>
    <s v="Direct"/>
    <s v="Nupur Patel - Mumbai"/>
    <s v="Variable Fees Only"/>
    <n v="19709521.140000001"/>
    <n v="91"/>
    <n v="19709521.140000001"/>
    <n v="0"/>
    <n v="0"/>
    <n v="0"/>
    <n v="0"/>
    <n v="0"/>
    <n v="0"/>
    <n v="0"/>
    <n v="0"/>
    <n v="0"/>
    <n v="0"/>
    <n v="0.15"/>
    <n v="0"/>
    <n v="0"/>
    <n v="0"/>
    <n v="0"/>
    <m/>
    <m/>
    <m/>
  </r>
  <r>
    <s v="AQ0229"/>
    <s v="ARIJIT ROY AQUA"/>
    <s v="A"/>
    <d v="2024-06-04T00:00:00"/>
    <m/>
    <x v="16"/>
    <s v="Soumyajit Roy"/>
    <s v="SB"/>
    <s v="Nupur Patel - Mumbai"/>
    <s v="Fixed Fee Only"/>
    <n v="4511919.95"/>
    <n v="91"/>
    <n v="4511919.95"/>
    <n v="2.5000000000000001E-2"/>
    <n v="2.4999999302823539E-2"/>
    <n v="28122.240000000002"/>
    <n v="17576.400000000001"/>
    <n v="0"/>
    <n v="0.5"/>
    <n v="0"/>
    <n v="14061.12"/>
    <n v="28122.240000000002"/>
    <n v="0"/>
    <n v="0"/>
    <n v="0"/>
    <n v="0"/>
    <n v="0"/>
    <n v="0"/>
    <n v="0.25"/>
    <n v="3515.28"/>
    <s v="as per email dated 25.06.25 (former SWAPNASREE GHOSH)"/>
  </r>
  <r>
    <s v="AQ0490"/>
    <s v="ARINDRAJIT DATTA AQUA"/>
    <s v="A"/>
    <d v="2025-02-05T00:00:00"/>
    <m/>
    <x v="2"/>
    <m/>
    <s v="Direct"/>
    <s v="Satyamkumar dubey"/>
    <s v="Fixed Fee Only"/>
    <n v="4960255.72"/>
    <n v="91"/>
    <n v="4960255.72"/>
    <n v="2.5000000000000001E-2"/>
    <n v="2.499999808809928E-2"/>
    <n v="30916.66"/>
    <n v="18549.995999999999"/>
    <n v="0"/>
    <n v="0.6"/>
    <n v="1"/>
    <n v="18549.995999999999"/>
    <n v="30916.66"/>
    <n v="0"/>
    <n v="0"/>
    <n v="0"/>
    <n v="0"/>
    <n v="0"/>
    <n v="0"/>
    <m/>
    <m/>
    <m/>
  </r>
  <r>
    <s v="N0013AQR"/>
    <s v="ARJUN JAYESH SHAH NRO AQUA"/>
    <s v="A"/>
    <d v="2024-02-06T00:00:00"/>
    <m/>
    <x v="17"/>
    <m/>
    <s v="Direct"/>
    <s v="Pankaj Shrestha - Mumbai"/>
    <s v="Fixed + Variable"/>
    <n v="35019268"/>
    <n v="91"/>
    <n v="35019268"/>
    <n v="0.01"/>
    <n v="9.9999997709267364E-3"/>
    <n v="87308.31"/>
    <n v="48019.570499999994"/>
    <n v="0"/>
    <n v="0.54999999999999993"/>
    <n v="0.45"/>
    <n v="48019.570499999994"/>
    <n v="87308.31"/>
    <n v="0.1"/>
    <n v="0.2"/>
    <n v="0"/>
    <n v="0"/>
    <n v="0"/>
    <n v="0"/>
    <m/>
    <m/>
    <m/>
  </r>
  <r>
    <s v="AQ0424"/>
    <s v="ARPAN NAVINCHANDRA SHAH AQUA"/>
    <s v="A"/>
    <d v="2024-11-07T00:00:00"/>
    <m/>
    <x v="8"/>
    <m/>
    <s v="SB"/>
    <s v="Nupur Patel - Mumbai"/>
    <s v="Fixed Fee Only"/>
    <n v="4459982.8600000003"/>
    <n v="91"/>
    <n v="4459982.8600000003"/>
    <n v="1.7500000000000002E-2"/>
    <n v="1.7500003315072118E-2"/>
    <n v="19458.97"/>
    <n v="13899.264285714286"/>
    <n v="0"/>
    <n v="0.71428571428571419"/>
    <n v="0.5"/>
    <n v="13899.264285714286"/>
    <n v="19458.97"/>
    <n v="0"/>
    <n v="0"/>
    <n v="0"/>
    <n v="0"/>
    <n v="0"/>
    <n v="0"/>
    <m/>
    <m/>
    <m/>
  </r>
  <r>
    <s v="AQ0478"/>
    <s v="ARTHAM FINOMETRY PRIVATE LIMITED AQUA"/>
    <s v="A"/>
    <d v="2025-01-22T00:00:00"/>
    <m/>
    <x v="18"/>
    <s v="Finolutions Wealthcare LLP"/>
    <s v="SB"/>
    <s v="Nupur Patel - Mumbai"/>
    <s v="Fixed Fee Only"/>
    <n v="4986317.1500000004"/>
    <n v="91"/>
    <n v="4986317.1500000004"/>
    <n v="2.5000000000000001E-2"/>
    <n v="2.4999999964187707E-2"/>
    <n v="31079.1"/>
    <n v="20956.519999999997"/>
    <n v="0"/>
    <n v="0.5"/>
    <n v="0"/>
    <n v="15539.55"/>
    <n v="31079.1"/>
    <n v="0"/>
    <n v="0"/>
    <n v="0"/>
    <n v="0"/>
    <n v="0"/>
    <n v="0"/>
    <n v="0.34859246245869407"/>
    <n v="5416.9699999999993"/>
    <s v="including previous Quarter Sharing"/>
  </r>
  <r>
    <s v="N078AQE"/>
    <s v="ARTI AGGARWAL NRE AQUA"/>
    <s v="A"/>
    <d v="2025-04-22T00:00:00"/>
    <m/>
    <x v="7"/>
    <m/>
    <s v="SB"/>
    <s v="Nupur Patel - Mumbai"/>
    <s v="Fixed Fee Only"/>
    <n v="5180087.75"/>
    <n v="70"/>
    <n v="3984682.8846153845"/>
    <n v="1.7500000000000002E-2"/>
    <n v="1.7500004016065447E-2"/>
    <n v="17385.23"/>
    <n v="7450.812857142857"/>
    <n v="0"/>
    <n v="0.42857142857142855"/>
    <n v="1"/>
    <n v="7450.812857142857"/>
    <n v="17385.23"/>
    <n v="0"/>
    <n v="0"/>
    <n v="0"/>
    <n v="0"/>
    <n v="0"/>
    <n v="0"/>
    <m/>
    <m/>
    <m/>
  </r>
  <r>
    <s v="AQ0451"/>
    <s v="ARUNACHALAM VINUTHA AQUA"/>
    <s v="A"/>
    <d v="2024-12-06T00:00:00"/>
    <m/>
    <x v="13"/>
    <s v="Prabhudas Lilladher Pvt Ltd "/>
    <s v="SB"/>
    <s v="Mohanraj RD - Chennai"/>
    <s v="Fixed Fee Only"/>
    <n v="4393525.24"/>
    <n v="91"/>
    <n v="4393525.24"/>
    <n v="2.5000000000000001E-2"/>
    <n v="2.499999894700192E-2"/>
    <n v="27384.3"/>
    <n v="20538.225000000002"/>
    <n v="0"/>
    <n v="0.65000000000000013"/>
    <n v="0"/>
    <n v="17799.795000000002"/>
    <n v="27384.3"/>
    <n v="0"/>
    <n v="0"/>
    <n v="0"/>
    <n v="0"/>
    <n v="0"/>
    <n v="0"/>
    <n v="0.10000000000000002"/>
    <n v="2738.4300000000003"/>
    <m/>
  </r>
  <r>
    <s v="MA049"/>
    <s v="ARUNKUMAR VIDYA KAMATH MADP"/>
    <s v="A"/>
    <d v="2022-01-20T00:00:00"/>
    <m/>
    <x v="0"/>
    <m/>
    <s v="Direct"/>
    <s v="Nupur Patel - Mumbai"/>
    <s v="Fixed + Variable"/>
    <n v="6928518.1600000001"/>
    <n v="91"/>
    <n v="6928518.1600000011"/>
    <n v="0.01"/>
    <n v="1.0000000118002492E-2"/>
    <n v="17273.84"/>
    <n v="0"/>
    <n v="0"/>
    <n v="0"/>
    <n v="0"/>
    <n v="0"/>
    <n v="17273.84"/>
    <n v="0.12"/>
    <n v="0.15"/>
    <n v="0"/>
    <n v="0"/>
    <n v="0"/>
    <n v="0"/>
    <m/>
    <m/>
    <m/>
  </r>
  <r>
    <s v="AQ0198"/>
    <s v="ARUNODAY HOLDINGS PRIVATE LIMITED AQUA"/>
    <s v="A"/>
    <d v="2024-04-22T00:00:00"/>
    <m/>
    <x v="17"/>
    <m/>
    <s v="Direct"/>
    <s v="Varun Jhunjhunwala"/>
    <s v="Fixed Fee Only"/>
    <n v="5184859.07"/>
    <n v="91"/>
    <n v="5184859.07"/>
    <n v="2.5000000000000001E-2"/>
    <n v="2.5000002046851655E-2"/>
    <n v="32316.59"/>
    <n v="0"/>
    <n v="0.03"/>
    <n v="0"/>
    <n v="0"/>
    <n v="0"/>
    <n v="32316.59"/>
    <n v="0"/>
    <n v="0"/>
    <n v="0"/>
    <n v="0"/>
    <n v="0"/>
    <n v="0"/>
    <m/>
    <m/>
    <m/>
  </r>
  <r>
    <s v="AQ0446"/>
    <s v="ASHABEN DILIPKUMAR VANWANI AQUA"/>
    <s v="A"/>
    <d v="2024-12-03T00:00:00"/>
    <m/>
    <x v="8"/>
    <m/>
    <s v="SB"/>
    <s v="Nupur Patel - Mumbai"/>
    <s v="Fixed Fee Only"/>
    <n v="4330982.54"/>
    <n v="91"/>
    <n v="4330982.54"/>
    <n v="2.5000000000000001E-2"/>
    <n v="2.4999999800821786E-2"/>
    <n v="26994.48"/>
    <n v="21595.583999999999"/>
    <n v="0"/>
    <n v="0.79999999999999993"/>
    <n v="0.5"/>
    <n v="21595.583999999999"/>
    <n v="26994.48"/>
    <n v="0"/>
    <n v="0"/>
    <n v="0"/>
    <n v="0"/>
    <n v="0"/>
    <n v="0"/>
    <m/>
    <m/>
    <m/>
  </r>
  <r>
    <s v="N0038AQR"/>
    <s v="ASHISH GOEL NRO AQUA"/>
    <s v="A"/>
    <d v="2024-12-27T00:00:00"/>
    <m/>
    <x v="7"/>
    <m/>
    <s v="SB"/>
    <s v="Nupur Patel - Mumbai"/>
    <s v="Fixed Fee Only"/>
    <n v="5387987.0999999996"/>
    <n v="91"/>
    <n v="5387987.0999999996"/>
    <n v="0.02"/>
    <n v="2.0000001892692396E-2"/>
    <n v="26866.13"/>
    <n v="13433.065000000001"/>
    <n v="0"/>
    <n v="0.5"/>
    <n v="1"/>
    <n v="13433.065000000001"/>
    <n v="26866.13"/>
    <n v="0"/>
    <n v="0"/>
    <n v="0"/>
    <n v="0"/>
    <n v="0"/>
    <n v="0"/>
    <m/>
    <m/>
    <m/>
  </r>
  <r>
    <s v="N042AQE"/>
    <s v="ASHISH NURDINBHAI THOBHANI NRE AQUA"/>
    <s v="A"/>
    <d v="2024-10-25T00:00:00"/>
    <m/>
    <x v="8"/>
    <m/>
    <s v="SB"/>
    <s v="Nupur Patel - Mumbai"/>
    <s v="Fixed Fee Only"/>
    <n v="4752596.68"/>
    <n v="91"/>
    <n v="4752596.68"/>
    <n v="2.5000000000000001E-2"/>
    <n v="2.5000000700600232E-2"/>
    <n v="29622.35"/>
    <n v="23697.879999999997"/>
    <n v="0"/>
    <n v="0.79999999999999993"/>
    <n v="0.5"/>
    <n v="23697.879999999997"/>
    <n v="29622.35"/>
    <n v="0"/>
    <n v="0"/>
    <n v="0"/>
    <n v="0"/>
    <n v="0"/>
    <n v="0"/>
    <m/>
    <m/>
    <m/>
  </r>
  <r>
    <s v="AQ0114"/>
    <s v="ASHISH SOPARKAR AQUA"/>
    <s v="A"/>
    <d v="2023-12-20T00:00:00"/>
    <m/>
    <x v="19"/>
    <m/>
    <s v="SB"/>
    <s v="Nupur Patel - Mumbai"/>
    <s v="Fixed Fee Only"/>
    <n v="101813500.55"/>
    <n v="91"/>
    <n v="101813500.55"/>
    <n v="1.6500000000000001E-2"/>
    <n v="1.6500000088955476E-2"/>
    <n v="418830.06"/>
    <n v="293181.04199999996"/>
    <n v="0"/>
    <n v="0.7"/>
    <n v="0"/>
    <n v="293181.04199999996"/>
    <n v="418830.06"/>
    <n v="0"/>
    <n v="0"/>
    <n v="0"/>
    <n v="0"/>
    <n v="0"/>
    <n v="0"/>
    <m/>
    <m/>
    <m/>
  </r>
  <r>
    <s v="AQ0408"/>
    <s v="ASHITA NISHITH KAPADIA AQUA"/>
    <s v="A"/>
    <d v="2024-10-23T00:00:00"/>
    <m/>
    <x v="17"/>
    <m/>
    <s v="Direct"/>
    <s v="Pankaj Shrestha - Mumbai"/>
    <s v="Fixed Fee Only"/>
    <n v="4333829.33"/>
    <n v="91"/>
    <n v="4333829.33"/>
    <n v="2.5000000000000001E-2"/>
    <n v="2.4999996384817851E-2"/>
    <n v="27012.22"/>
    <n v="18908.554"/>
    <n v="0"/>
    <n v="0.7"/>
    <n v="0.75"/>
    <n v="18908.554"/>
    <n v="27012.22"/>
    <n v="0"/>
    <n v="0"/>
    <n v="0"/>
    <n v="0"/>
    <n v="0"/>
    <n v="0"/>
    <m/>
    <m/>
    <m/>
  </r>
  <r>
    <s v="MA088"/>
    <s v="ASHITA NISHITH KAPADIA MADP"/>
    <s v="A"/>
    <d v="2024-10-25T00:00:00"/>
    <m/>
    <x v="17"/>
    <m/>
    <s v="Direct"/>
    <s v="Pankaj Shrestha - Mumbai"/>
    <s v="Fixed Fee Only"/>
    <n v="3021088.55"/>
    <n v="91"/>
    <n v="3021088.5500000003"/>
    <n v="2.5000000000000001E-2"/>
    <n v="2.500000999839742E-2"/>
    <n v="18830.080000000002"/>
    <n v="13181.056"/>
    <n v="0"/>
    <n v="0.7"/>
    <n v="0.75"/>
    <n v="13181.056"/>
    <n v="18830.080000000002"/>
    <n v="0"/>
    <n v="0"/>
    <n v="0"/>
    <n v="0"/>
    <n v="0"/>
    <n v="0"/>
    <m/>
    <m/>
    <m/>
  </r>
  <r>
    <s v="AQ0310"/>
    <s v="ASHOK KUMAR JAIN HUF AQUA"/>
    <s v="C"/>
    <d v="2024-08-13T00:00:00"/>
    <d v="2025-05-22T00:00:00"/>
    <x v="2"/>
    <s v="Nidhi Garg (A237)"/>
    <s v="SB"/>
    <s v="Vinay Chola - Delhi"/>
    <s v="Fixed Fee Only"/>
    <n v="12318533.08"/>
    <n v="52"/>
    <n v="7039161.7599999998"/>
    <n v="2.2499999999999999E-2"/>
    <n v="2.2499997340467554E-2"/>
    <n v="39486.800000000003"/>
    <n v="21937.111111111113"/>
    <n v="0"/>
    <n v="0.55555555555555558"/>
    <n v="1"/>
    <n v="21937.111111111113"/>
    <n v="39486.800000000003"/>
    <n v="0"/>
    <n v="0"/>
    <n v="0"/>
    <n v="0"/>
    <n v="0"/>
    <n v="0"/>
    <m/>
    <m/>
    <m/>
  </r>
  <r>
    <s v="AQ0082"/>
    <s v="ASHOKKUMAR JAYANTILAL MEHTA AQUA"/>
    <s v="A"/>
    <d v="2023-11-07T00:00:00"/>
    <m/>
    <x v="20"/>
    <m/>
    <s v="SB"/>
    <s v="Nupur Patel - Mumbai"/>
    <s v="Fixed + Variable"/>
    <n v="4443909.8899999997"/>
    <n v="91"/>
    <n v="4443909.8899999997"/>
    <n v="1.4999999999999999E-2"/>
    <n v="1.5000004080531993E-2"/>
    <n v="16619.009999999998"/>
    <n v="8309.5049999999992"/>
    <n v="0"/>
    <n v="0.5"/>
    <n v="0"/>
    <n v="8309.5049999999992"/>
    <n v="16619.009999999998"/>
    <n v="0.12"/>
    <n v="0.15"/>
    <n v="0"/>
    <n v="0"/>
    <n v="0"/>
    <n v="0"/>
    <m/>
    <m/>
    <m/>
  </r>
  <r>
    <s v="AQ0413"/>
    <s v="ASHOKKUMAR NATVERLAL BHOIWALA HUF AQUA"/>
    <s v="A"/>
    <d v="2024-10-30T00:00:00"/>
    <m/>
    <x v="21"/>
    <m/>
    <s v="SB"/>
    <s v="Nupur Patel - Mumbai"/>
    <s v="Fixed Fee Only"/>
    <n v="4343361.5599999996"/>
    <n v="91"/>
    <n v="4343361.5599999996"/>
    <n v="2.5000000000000001E-2"/>
    <n v="2.5000002659104105E-2"/>
    <n v="27071.64"/>
    <n v="14889.402"/>
    <n v="0"/>
    <n v="0.55000000000000004"/>
    <n v="0"/>
    <n v="14889.402"/>
    <n v="27071.64"/>
    <n v="0"/>
    <n v="0"/>
    <n v="0"/>
    <n v="0"/>
    <n v="0"/>
    <n v="0"/>
    <m/>
    <m/>
    <m/>
  </r>
  <r>
    <s v="AQ0484"/>
    <s v="ASHWIN B PATEL AQUA"/>
    <s v="A"/>
    <d v="2025-01-31T00:00:00"/>
    <m/>
    <x v="8"/>
    <m/>
    <s v="SB"/>
    <s v="Nupur Patel - Mumbai"/>
    <s v="Fixed Fee Only"/>
    <n v="4950150.99"/>
    <n v="91"/>
    <n v="4950150.99"/>
    <n v="2.5000000000000001E-2"/>
    <n v="2.4999999329024795E-2"/>
    <n v="30853.68"/>
    <n v="24682.944"/>
    <n v="0"/>
    <n v="0.79999999999999993"/>
    <n v="0.5"/>
    <n v="24682.944"/>
    <n v="30853.68"/>
    <n v="0"/>
    <n v="0"/>
    <n v="0"/>
    <n v="0"/>
    <n v="0"/>
    <n v="0"/>
    <m/>
    <m/>
    <m/>
  </r>
  <r>
    <s v="AQ0194"/>
    <s v="ASHWIN KANTILAL MEHTA AQUA"/>
    <s v="A"/>
    <d v="2024-04-19T00:00:00"/>
    <m/>
    <x v="2"/>
    <m/>
    <s v="Direct"/>
    <s v="Vikas Vaid - Mumbai"/>
    <s v="Fixed Fee Only"/>
    <n v="4997097.53"/>
    <n v="91"/>
    <n v="4997097.53"/>
    <n v="2.5000000000000001E-2"/>
    <n v="2.5000005759937011E-2"/>
    <n v="31146.3"/>
    <n v="18687.78"/>
    <n v="0"/>
    <n v="0.6"/>
    <n v="1"/>
    <n v="18687.78"/>
    <n v="31146.3"/>
    <n v="0"/>
    <n v="0"/>
    <n v="0"/>
    <n v="0"/>
    <n v="0"/>
    <n v="0"/>
    <m/>
    <m/>
    <m/>
  </r>
  <r>
    <s v="N041AQE"/>
    <s v="ASMA ABBASBHAI KOTHAMBAWALA NRE AQUA"/>
    <s v="A"/>
    <d v="2024-11-05T00:00:00"/>
    <m/>
    <x v="0"/>
    <m/>
    <s v="Direct"/>
    <s v="Siddharth Sathu - Mumbai"/>
    <s v="Fixed Fee Only"/>
    <n v="6826851.2400000002"/>
    <n v="91"/>
    <n v="6826851.2400000002"/>
    <n v="2.5000000000000001E-2"/>
    <n v="2.4999998758940659E-2"/>
    <n v="42550.92"/>
    <n v="0"/>
    <n v="0"/>
    <n v="0"/>
    <n v="0"/>
    <n v="0"/>
    <n v="42550.92"/>
    <n v="0"/>
    <n v="0"/>
    <n v="0"/>
    <n v="0"/>
    <n v="0"/>
    <n v="0"/>
    <m/>
    <m/>
    <m/>
  </r>
  <r>
    <s v="AQ0477"/>
    <s v="ASOK KUMAR KURUPPATH AQUA"/>
    <s v="A"/>
    <d v="2025-01-20T00:00:00"/>
    <m/>
    <x v="13"/>
    <s v="Prabhudas Lilladher Pvt Ltd "/>
    <s v="SB"/>
    <s v="Mohanraj RD - Chennai"/>
    <s v="Fixed Fee Only"/>
    <n v="4966416.33"/>
    <n v="91"/>
    <n v="4966416.33"/>
    <n v="2.5000000000000001E-2"/>
    <n v="2.5000007521398356E-2"/>
    <n v="30955.07"/>
    <n v="23216.302500000002"/>
    <n v="0"/>
    <n v="0.65"/>
    <n v="0"/>
    <n v="20120.7955"/>
    <n v="30955.07"/>
    <n v="0"/>
    <n v="0"/>
    <n v="0"/>
    <n v="0"/>
    <n v="0"/>
    <n v="0"/>
    <n v="0.1"/>
    <n v="3095.5070000000001"/>
    <m/>
  </r>
  <r>
    <s v="AQ0273"/>
    <s v="ATUL CHHAGANLAL CHAUDHARI AQUA"/>
    <s v="A"/>
    <d v="2024-07-22T00:00:00"/>
    <m/>
    <x v="8"/>
    <m/>
    <s v="SB"/>
    <s v="Nupur Patel - Mumbai"/>
    <s v="Fixed Fee Only"/>
    <n v="4304009.51"/>
    <n v="91"/>
    <n v="4304009.51"/>
    <n v="2.5000000000000001E-2"/>
    <n v="2.4999999399358937E-2"/>
    <n v="26826.36"/>
    <n v="21461.088"/>
    <n v="0"/>
    <n v="0.79999999999999993"/>
    <n v="0.5"/>
    <n v="21461.088"/>
    <n v="26826.36"/>
    <n v="0"/>
    <n v="0"/>
    <n v="0"/>
    <n v="0"/>
    <n v="0"/>
    <n v="0"/>
    <m/>
    <m/>
    <m/>
  </r>
  <r>
    <s v="AQ0028"/>
    <s v="AVIK ANJAN CHATTERJEE AQUA"/>
    <s v="C"/>
    <d v="2023-08-21T00:00:00"/>
    <d v="2025-05-05T00:00:00"/>
    <x v="0"/>
    <m/>
    <s v="Direct"/>
    <s v="Siddharth Vora - Mumbai"/>
    <s v="Fixed + Variable"/>
    <n v="10139129.59"/>
    <n v="35"/>
    <n v="3899665.2269230764"/>
    <n v="5.0000000000000001E-3"/>
    <n v="5.0000035837113989E-3"/>
    <n v="4861.2299999999996"/>
    <n v="0"/>
    <n v="0"/>
    <n v="0"/>
    <n v="0"/>
    <n v="0"/>
    <n v="4861.2299999999996"/>
    <n v="0.1"/>
    <n v="0.15"/>
    <n v="0"/>
    <n v="0"/>
    <n v="0"/>
    <n v="0"/>
    <m/>
    <m/>
    <m/>
  </r>
  <r>
    <s v="AQ0039"/>
    <s v="BABITA KEDIA AQUA"/>
    <s v="A"/>
    <d v="2023-08-21T00:00:00"/>
    <m/>
    <x v="2"/>
    <m/>
    <s v="Direct"/>
    <s v="Sourav Chaterjee - Kolkata"/>
    <s v="Fixed Fee Only"/>
    <n v="5410989.8499999996"/>
    <n v="91"/>
    <n v="5410989.8499999996"/>
    <n v="2.2499999999999999E-2"/>
    <n v="2.2500000471415444E-2"/>
    <n v="30353.43"/>
    <n v="0"/>
    <n v="0.04"/>
    <n v="0"/>
    <n v="0"/>
    <n v="0"/>
    <n v="30353.43"/>
    <n v="0"/>
    <n v="0"/>
    <n v="0"/>
    <n v="0"/>
    <n v="0"/>
    <n v="0"/>
    <m/>
    <m/>
    <m/>
  </r>
  <r>
    <s v="AQ0209"/>
    <s v="BADRINATH INDUSTRIES LIMITED AQUA"/>
    <s v="A"/>
    <d v="2024-05-03T00:00:00"/>
    <m/>
    <x v="17"/>
    <m/>
    <s v="Direct"/>
    <s v="Varun Jhunjhunwala"/>
    <s v="Fixed Fee Only"/>
    <n v="9896774.5"/>
    <n v="91"/>
    <n v="9896774.5"/>
    <n v="0.02"/>
    <n v="1.9999999900067341E-2"/>
    <n v="49348.3"/>
    <n v="30842.6875"/>
    <n v="0"/>
    <n v="0.625"/>
    <n v="0.75"/>
    <n v="30842.6875"/>
    <n v="49348.3"/>
    <n v="0"/>
    <n v="0"/>
    <n v="0"/>
    <n v="0"/>
    <n v="0"/>
    <n v="0"/>
    <m/>
    <m/>
    <m/>
  </r>
  <r>
    <s v="N014AQE"/>
    <s v="BAHRAINWALA MOHAMADI SHABBIR NRE AQUA"/>
    <s v="A"/>
    <d v="2024-02-20T00:00:00"/>
    <m/>
    <x v="19"/>
    <m/>
    <s v="SB"/>
    <s v="Nupur Patel - Mumbai"/>
    <s v="Fixed Fee Only"/>
    <n v="11151105.67"/>
    <n v="91"/>
    <n v="11151105.67"/>
    <n v="1.8000000000000002E-2"/>
    <n v="1.800000139200704E-2"/>
    <n v="50042.5"/>
    <n v="35029.75"/>
    <n v="0"/>
    <n v="0.7"/>
    <n v="0"/>
    <n v="35029.75"/>
    <n v="50042.5"/>
    <n v="0"/>
    <n v="0"/>
    <n v="0"/>
    <n v="0"/>
    <n v="0"/>
    <n v="0"/>
    <m/>
    <m/>
    <m/>
  </r>
  <r>
    <s v="AQ0307"/>
    <s v="BHAGIRATH HARGOVINDBHAI SOLANKI AQUA"/>
    <s v="A"/>
    <d v="2024-08-09T00:00:00"/>
    <m/>
    <x v="8"/>
    <m/>
    <s v="SB"/>
    <s v="Nupur Patel - Mumbai"/>
    <s v="Fixed Fee Only"/>
    <n v="4266131.7300000004"/>
    <n v="91"/>
    <n v="4266131.7300000004"/>
    <n v="2.5000000000000001E-2"/>
    <n v="2.4999997074452916E-2"/>
    <n v="26590.27"/>
    <n v="21272.216"/>
    <n v="0"/>
    <n v="0.8"/>
    <n v="0.5"/>
    <n v="21272.216"/>
    <n v="26590.27"/>
    <n v="0"/>
    <n v="0"/>
    <n v="0"/>
    <n v="0"/>
    <n v="0"/>
    <n v="0"/>
    <m/>
    <m/>
    <m/>
  </r>
  <r>
    <s v="AQ0057"/>
    <s v="BHAIRAVI AKSHAY KOTHARI AQUA"/>
    <s v="A"/>
    <d v="2023-09-14T00:00:00"/>
    <m/>
    <x v="17"/>
    <m/>
    <s v="Direct"/>
    <s v="Pankaj Shrestha - Mumbai"/>
    <s v="Fixed Fee Only"/>
    <n v="5461898.1399999997"/>
    <n v="91"/>
    <n v="5461898.1399999997"/>
    <n v="0.02"/>
    <n v="1.9999999869626292E-2"/>
    <n v="27234.67"/>
    <n v="17021.668749999997"/>
    <n v="0"/>
    <n v="0.62499999999999989"/>
    <n v="0.75"/>
    <n v="17021.668749999997"/>
    <n v="27234.67"/>
    <n v="0"/>
    <n v="0"/>
    <n v="0"/>
    <n v="0"/>
    <n v="0"/>
    <n v="0"/>
    <m/>
    <m/>
    <m/>
  </r>
  <r>
    <s v="AQ0346"/>
    <s v="BHANUBEN SANJAYBHAI PATEL AQUA"/>
    <s v="C"/>
    <d v="2024-09-03T00:00:00"/>
    <d v="2025-06-17T00:00:00"/>
    <x v="22"/>
    <m/>
    <s v="SB"/>
    <s v="Nupur Patel - Mumbai"/>
    <s v="Fixed Fee Only"/>
    <n v="4059003.75"/>
    <n v="78"/>
    <n v="3479146.0714285714"/>
    <n v="2.5000000000000001E-2"/>
    <n v="2.5000001697713544E-2"/>
    <n v="21685.09"/>
    <n v="13011.054"/>
    <n v="0"/>
    <n v="0.6"/>
    <n v="0"/>
    <n v="13011.054"/>
    <n v="21685.09"/>
    <n v="0"/>
    <n v="0"/>
    <n v="0"/>
    <n v="0"/>
    <n v="0"/>
    <n v="0"/>
    <m/>
    <m/>
    <m/>
  </r>
  <r>
    <s v="AQ0272"/>
    <s v="BHARAT BHATNAGAR AQUA"/>
    <s v="A"/>
    <d v="2024-07-22T00:00:00"/>
    <m/>
    <x v="8"/>
    <m/>
    <s v="SB"/>
    <s v="Nupur Patel - Mumbai"/>
    <s v="Fixed Fee Only"/>
    <n v="7768157.8300000001"/>
    <n v="91"/>
    <n v="7768157.8300000001"/>
    <n v="2.5000000000000001E-2"/>
    <n v="2.4999999981256252E-2"/>
    <n v="48417.97"/>
    <n v="38734.376000000004"/>
    <n v="0"/>
    <n v="0.8"/>
    <n v="0.5"/>
    <n v="38734.376000000004"/>
    <n v="48417.97"/>
    <n v="0"/>
    <n v="0"/>
    <n v="0"/>
    <n v="0"/>
    <n v="0"/>
    <n v="0"/>
    <m/>
    <m/>
    <m/>
  </r>
  <r>
    <s v="AQ0501"/>
    <s v="BHARATBHAI PATEL HUF AQUA"/>
    <s v="A"/>
    <d v="2025-03-07T00:00:00"/>
    <m/>
    <x v="0"/>
    <m/>
    <s v="Direct"/>
    <s v="Nupur Patel - Mumbai"/>
    <s v="Fixed Fee Only"/>
    <n v="6412252.1100000003"/>
    <n v="91"/>
    <n v="6412252.1100000003"/>
    <n v="2.2499999999999999E-2"/>
    <n v="2.2500000522308817E-2"/>
    <n v="35970.1"/>
    <n v="0"/>
    <n v="0"/>
    <n v="0"/>
    <n v="0"/>
    <n v="0"/>
    <n v="35970.1"/>
    <n v="0"/>
    <n v="0"/>
    <n v="0"/>
    <n v="0"/>
    <n v="0"/>
    <n v="0"/>
    <m/>
    <m/>
    <m/>
  </r>
  <r>
    <s v="AQ0015"/>
    <s v="BHARTIBEN PARESH DESAI AQUA"/>
    <s v="A"/>
    <d v="2023-07-12T00:00:00"/>
    <m/>
    <x v="3"/>
    <m/>
    <s v="SB"/>
    <s v="Nupur Patel - Mumbai"/>
    <s v="Fixed Fee Only"/>
    <n v="5707966.3099999996"/>
    <n v="91"/>
    <n v="5707966.3099999996"/>
    <n v="0.02"/>
    <n v="1.9999999837897658E-2"/>
    <n v="28461.64"/>
    <n v="17076.984"/>
    <n v="0"/>
    <n v="0.6"/>
    <n v="0"/>
    <n v="17076.984"/>
    <n v="28461.64"/>
    <n v="0"/>
    <n v="0"/>
    <n v="0"/>
    <n v="0"/>
    <n v="0"/>
    <n v="0"/>
    <m/>
    <m/>
    <m/>
  </r>
  <r>
    <s v="AQ0357"/>
    <s v="BHAVESH KHANTILAL SHAH AQUA"/>
    <s v="A"/>
    <d v="2024-09-10T00:00:00"/>
    <m/>
    <x v="2"/>
    <s v="Dipak Infin Pvt Ltd"/>
    <s v="SB"/>
    <s v="Renuka Talla - Mumbai"/>
    <s v="Fixed Fee Only"/>
    <n v="4089603.69"/>
    <n v="91"/>
    <n v="4089603.6900000004"/>
    <n v="2.5000000000000001E-2"/>
    <n v="2.5000004313403261E-2"/>
    <n v="25490"/>
    <n v="17843"/>
    <n v="0"/>
    <n v="0.6"/>
    <n v="1"/>
    <n v="15294"/>
    <n v="25490"/>
    <n v="0"/>
    <n v="0"/>
    <n v="0"/>
    <n v="0"/>
    <n v="0"/>
    <n v="0"/>
    <m/>
    <n v="2549"/>
    <s v="Additional Sharing to PLPL"/>
  </r>
  <r>
    <s v="AQ0359"/>
    <s v="BHAVESH PRAKASH JAIN AQUA"/>
    <s v="A"/>
    <d v="2024-09-12T00:00:00"/>
    <m/>
    <x v="2"/>
    <s v="Dipak Infin Pvt Ltd"/>
    <s v="SB"/>
    <s v="Renuka Talla - Mumbai"/>
    <s v="Fixed Fee Only"/>
    <n v="4047754.53"/>
    <n v="91"/>
    <n v="4047754.5299999993"/>
    <n v="2.5000000000000001E-2"/>
    <n v="2.4999985188504818E-2"/>
    <n v="25229.14"/>
    <n v="17660.397999999997"/>
    <n v="0"/>
    <n v="0.6"/>
    <n v="1"/>
    <n v="15137.483999999999"/>
    <n v="25229.14"/>
    <n v="0"/>
    <n v="0"/>
    <n v="0"/>
    <n v="0"/>
    <n v="0"/>
    <n v="0"/>
    <m/>
    <n v="2522.9140000000002"/>
    <s v="Additional Sharing to PLPL"/>
  </r>
  <r>
    <s v="N012AQE"/>
    <s v="BHAVESH PRAKASH SONI NRE AQUA"/>
    <s v="A"/>
    <d v="2024-01-23T00:00:00"/>
    <m/>
    <x v="7"/>
    <m/>
    <s v="SB"/>
    <s v="Nupur Patel - Mumbai"/>
    <s v="Fixed Fee Only"/>
    <n v="5022625.32"/>
    <n v="91"/>
    <n v="5022625.32"/>
    <n v="1.7500000000000002E-2"/>
    <n v="1.7499997544955386E-2"/>
    <n v="21913.78"/>
    <n v="9391.619999999999"/>
    <n v="0"/>
    <n v="0.42857142857142855"/>
    <n v="1"/>
    <n v="9391.619999999999"/>
    <n v="21913.78"/>
    <n v="0"/>
    <n v="0"/>
    <n v="0"/>
    <n v="0"/>
    <n v="0"/>
    <n v="0"/>
    <m/>
    <m/>
    <m/>
  </r>
  <r>
    <s v="AQ0414"/>
    <s v="BHAVIN ASHWIN SHAH AQUA"/>
    <s v="A"/>
    <d v="2024-10-28T00:00:00"/>
    <m/>
    <x v="2"/>
    <s v="Nishil Chandrakant Shah"/>
    <s v="SB"/>
    <s v="Parag Orpe - Mumbai"/>
    <s v="Fixed Fee Only"/>
    <n v="4365211.59"/>
    <n v="91"/>
    <n v="4365211.59"/>
    <n v="2.5000000000000001E-2"/>
    <n v="2.4999994795891906E-2"/>
    <n v="27207.82"/>
    <n v="16324.691999999999"/>
    <n v="0"/>
    <n v="0.6"/>
    <n v="1"/>
    <n v="16324.691999999999"/>
    <n v="27207.82"/>
    <n v="0"/>
    <n v="0"/>
    <n v="0"/>
    <n v="0"/>
    <n v="0"/>
    <n v="0"/>
    <m/>
    <m/>
    <m/>
  </r>
  <r>
    <s v="N042AQR"/>
    <s v="BHAVINI BALDEVBHAI PATEL NRO AQUA"/>
    <s v="A"/>
    <d v="2025-02-20T00:00:00"/>
    <m/>
    <x v="8"/>
    <m/>
    <s v="SB"/>
    <s v="Nupur Patel - Mumbai"/>
    <s v="Fixed Fee Only"/>
    <n v="5160063.25"/>
    <n v="91"/>
    <n v="5160063.25"/>
    <n v="2.5000000000000001E-2"/>
    <n v="2.5000001504049203E-2"/>
    <n v="32162.04"/>
    <n v="25729.632000000001"/>
    <n v="0"/>
    <n v="0.8"/>
    <n v="0.5"/>
    <n v="25729.632000000001"/>
    <n v="32162.04"/>
    <n v="0"/>
    <n v="0"/>
    <n v="0"/>
    <n v="0"/>
    <n v="0"/>
    <n v="0"/>
    <m/>
    <m/>
    <m/>
  </r>
  <r>
    <s v="AQ0095"/>
    <s v="BHAVNA ANISH KAPADIA AQUA"/>
    <s v="A"/>
    <d v="2023-11-23T00:00:00"/>
    <m/>
    <x v="23"/>
    <m/>
    <s v="SB"/>
    <s v="Nupur Patel - Mumbai"/>
    <s v="Fixed Fee Only"/>
    <n v="4370245.87"/>
    <n v="91"/>
    <n v="4370245.87"/>
    <n v="2.5000000000000001E-2"/>
    <n v="2.4999996594729776E-2"/>
    <n v="27239.200000000001"/>
    <n v="13619.6"/>
    <n v="0"/>
    <n v="0.5"/>
    <n v="0"/>
    <n v="13619.6"/>
    <n v="27239.200000000001"/>
    <n v="0"/>
    <n v="0"/>
    <n v="0"/>
    <n v="0"/>
    <n v="0"/>
    <n v="0"/>
    <m/>
    <m/>
    <m/>
  </r>
  <r>
    <s v="AQ0064"/>
    <s v="BHOLANATH GHOSHAL AQUA"/>
    <s v="A"/>
    <d v="2023-10-04T00:00:00"/>
    <m/>
    <x v="17"/>
    <m/>
    <s v="Direct"/>
    <s v="Varun Jhunjhunwala"/>
    <s v="Fixed Fee Only"/>
    <n v="7402134.9800000004"/>
    <n v="91"/>
    <n v="7402134.9800000004"/>
    <n v="2.5000000000000001E-2"/>
    <n v="2.4999997432430702E-2"/>
    <n v="46136.59"/>
    <n v="0"/>
    <n v="0.04"/>
    <n v="0"/>
    <n v="0"/>
    <n v="0"/>
    <n v="46136.59"/>
    <n v="0"/>
    <n v="0"/>
    <n v="0"/>
    <n v="0"/>
    <n v="0"/>
    <n v="0"/>
    <m/>
    <m/>
    <m/>
  </r>
  <r>
    <s v="AQ0244"/>
    <s v="BIMPAL KANTILAL PATEL AQUA"/>
    <s v="A"/>
    <d v="2024-06-21T00:00:00"/>
    <m/>
    <x v="8"/>
    <m/>
    <s v="SB"/>
    <s v="Nupur Patel - Mumbai"/>
    <s v="Fixed Fee Only"/>
    <n v="4362340.84"/>
    <n v="91"/>
    <n v="4362340.84"/>
    <n v="2.5000000000000001E-2"/>
    <n v="2.4999997579180547E-2"/>
    <n v="27189.93"/>
    <n v="21751.944"/>
    <n v="0"/>
    <n v="0.79999999999999993"/>
    <n v="0.5"/>
    <n v="21751.944"/>
    <n v="27189.93"/>
    <n v="0"/>
    <n v="0"/>
    <n v="0"/>
    <n v="0"/>
    <n v="0"/>
    <n v="0"/>
    <m/>
    <m/>
    <m/>
  </r>
  <r>
    <s v="AQ0299"/>
    <s v="BINA VIJAY DAGLI AQUA"/>
    <s v="A"/>
    <d v="2024-08-08T00:00:00"/>
    <m/>
    <x v="2"/>
    <s v="Parekh Shares N Securities"/>
    <s v="SB"/>
    <s v="Ajay Pandey - Mumbai"/>
    <s v="Fixed + Variable"/>
    <n v="4332503.93"/>
    <n v="91"/>
    <n v="4332503.93"/>
    <n v="1.4999999999999999E-2"/>
    <n v="1.4999992861397827E-2"/>
    <n v="16202.37"/>
    <n v="9721.4220000000005"/>
    <n v="0"/>
    <n v="0.6"/>
    <n v="0.6"/>
    <n v="9721.4220000000005"/>
    <n v="16202.37"/>
    <n v="0.12"/>
    <n v="0.15"/>
    <n v="0"/>
    <n v="0"/>
    <n v="0"/>
    <n v="0"/>
    <m/>
    <m/>
    <m/>
  </r>
  <r>
    <s v="N336PR"/>
    <s v="BINDU MATHEWS NRO AQUA"/>
    <s v="A"/>
    <d v="2023-10-18T00:00:00"/>
    <m/>
    <x v="24"/>
    <m/>
    <s v="SB"/>
    <s v="Nupur Patel - Mumbai"/>
    <s v="Fixed + Variable"/>
    <n v="3413808.54"/>
    <n v="91"/>
    <n v="3413808.54"/>
    <n v="0.02"/>
    <n v="2.0000002115519347E-2"/>
    <n v="17022.28"/>
    <n v="8511.14"/>
    <n v="0"/>
    <n v="0.5"/>
    <n v="0"/>
    <n v="8511.14"/>
    <n v="17022.28"/>
    <n v="0.12"/>
    <n v="0.2"/>
    <n v="0"/>
    <n v="0"/>
    <n v="0"/>
    <n v="0"/>
    <m/>
    <m/>
    <m/>
  </r>
  <r>
    <s v="AQ0494"/>
    <s v="BIPIN MOHANLAL TRIVEDI HUF AQUA"/>
    <s v="A"/>
    <d v="2025-02-27T00:00:00"/>
    <m/>
    <x v="21"/>
    <m/>
    <s v="SB"/>
    <s v="Nupur Patel"/>
    <s v="Fixed Fee Only"/>
    <n v="5206730.5199999996"/>
    <n v="91"/>
    <n v="5206730.5199999996"/>
    <n v="2.5000000000000001E-2"/>
    <n v="2.5000000457987098E-2"/>
    <n v="32452.91"/>
    <n v="17849.1005"/>
    <n v="0"/>
    <n v="0.55000000000000004"/>
    <n v="0"/>
    <n v="17849.1005"/>
    <n v="32452.91"/>
    <n v="0"/>
    <n v="0"/>
    <n v="0"/>
    <n v="0"/>
    <n v="0"/>
    <n v="0"/>
    <m/>
    <m/>
    <m/>
  </r>
  <r>
    <s v="N013AQE"/>
    <s v="BIPINCHANDRA SURENDRA DUGAM NRE AQUA"/>
    <s v="A"/>
    <d v="2024-01-18T00:00:00"/>
    <m/>
    <x v="25"/>
    <m/>
    <s v="SB"/>
    <s v="Nupur Patel - Mumbai"/>
    <s v="Fixed Fee Only"/>
    <n v="4783733.8499999996"/>
    <n v="91"/>
    <n v="4783733.8499999996"/>
    <n v="2.5000000000000001E-2"/>
    <n v="2.4999997223305592E-2"/>
    <n v="29816.42"/>
    <n v="19321.040159999997"/>
    <n v="0"/>
    <n v="0.64799999999999991"/>
    <n v="0.88"/>
    <n v="19321.040159999997"/>
    <n v="29816.42"/>
    <n v="0"/>
    <n v="0"/>
    <n v="0"/>
    <n v="0"/>
    <n v="0"/>
    <n v="0"/>
    <m/>
    <m/>
    <m/>
  </r>
  <r>
    <s v="AQ0098"/>
    <s v="BRIJLAL KISANCHAND MOTWANI AQUA"/>
    <s v="C"/>
    <d v="2023-11-24T00:00:00"/>
    <d v="2025-04-30T00:00:00"/>
    <x v="0"/>
    <m/>
    <s v="Direct"/>
    <s v="Nupur Patel - Mumbai"/>
    <s v="Fixed Fee Only"/>
    <n v="7816202.2300000004"/>
    <n v="30"/>
    <n v="2576769.9659340661"/>
    <n v="1.4999999999999999E-2"/>
    <n v="1.5000009793758878E-2"/>
    <n v="9636.42"/>
    <n v="0"/>
    <n v="0"/>
    <n v="0"/>
    <n v="0"/>
    <n v="0"/>
    <n v="9636.42"/>
    <n v="0"/>
    <n v="0"/>
    <n v="0"/>
    <n v="0"/>
    <n v="0"/>
    <n v="0"/>
    <m/>
    <m/>
    <m/>
  </r>
  <r>
    <s v="AQ0167"/>
    <s v="CHAMPAK RAICHAND DALAL AQUA"/>
    <s v="A"/>
    <d v="2024-02-28T00:00:00"/>
    <m/>
    <x v="0"/>
    <s v="Siddharth Vora"/>
    <s v="Direct"/>
    <s v="Drishti Desai - Mumbai"/>
    <s v="Variable Fees Only"/>
    <n v="5102845.63"/>
    <n v="91"/>
    <n v="5102845.63"/>
    <n v="0"/>
    <n v="0"/>
    <n v="0"/>
    <n v="0"/>
    <n v="0"/>
    <n v="0"/>
    <n v="0"/>
    <n v="0"/>
    <n v="0"/>
    <n v="0.12"/>
    <n v="0.2"/>
    <n v="0"/>
    <n v="0"/>
    <n v="0"/>
    <n v="0"/>
    <m/>
    <m/>
    <m/>
  </r>
  <r>
    <s v="AQ0227"/>
    <s v="CHANDRAKANT DAYALJI THAKKER HUF AQUA"/>
    <s v="A"/>
    <d v="2024-05-31T00:00:00"/>
    <m/>
    <x v="2"/>
    <s v="Madhuram Investments"/>
    <s v="SB"/>
    <s v="Ajay Pandey - Mumbai"/>
    <s v="Fixed Fee Only"/>
    <n v="4555469.54"/>
    <n v="91"/>
    <n v="4555469.54"/>
    <n v="1.7500000000000002E-2"/>
    <n v="1.7500003516000454E-2"/>
    <n v="19875.580000000002"/>
    <n v="8518.1057142857153"/>
    <n v="0"/>
    <n v="0.4285714285714286"/>
    <n v="1"/>
    <n v="8518.1057142857153"/>
    <n v="19875.580000000002"/>
    <n v="0"/>
    <n v="0"/>
    <n v="0"/>
    <n v="0"/>
    <n v="0"/>
    <n v="0"/>
    <m/>
    <m/>
    <m/>
  </r>
  <r>
    <s v="AQ0135"/>
    <s v="CHANDRESH HIRJI SHAH AQUA"/>
    <s v="A"/>
    <d v="2024-01-23T00:00:00"/>
    <m/>
    <x v="0"/>
    <s v="Nupur Patel"/>
    <s v="Direct"/>
    <s v="Drishti Desai - Mumbai"/>
    <s v="Fixed Fee Only"/>
    <n v="5230117.88"/>
    <n v="91"/>
    <n v="5230117.88"/>
    <n v="1.4999999999999999E-2"/>
    <n v="1.5000001562799648E-2"/>
    <n v="19559.21"/>
    <n v="0"/>
    <n v="0"/>
    <n v="0"/>
    <n v="0"/>
    <n v="0"/>
    <n v="19559.21"/>
    <n v="0"/>
    <n v="0"/>
    <n v="0"/>
    <n v="0"/>
    <n v="0"/>
    <n v="0"/>
    <m/>
    <m/>
    <m/>
  </r>
  <r>
    <s v="AQ0360"/>
    <s v="CHANDRIKABEN JAYANTILAL RAJKOTIYA AQUA"/>
    <s v="A"/>
    <d v="2024-09-10T00:00:00"/>
    <m/>
    <x v="8"/>
    <m/>
    <s v="SB"/>
    <s v="Nupur Patel - Mumbai"/>
    <s v="Fixed Fee Only"/>
    <n v="4089668.82"/>
    <n v="91"/>
    <n v="4089668.82"/>
    <n v="2.5000000000000001E-2"/>
    <n v="2.4999998480491701E-2"/>
    <n v="25490.400000000001"/>
    <n v="20392.32"/>
    <n v="0"/>
    <n v="0.79999999999999993"/>
    <n v="0.5"/>
    <n v="20392.32"/>
    <n v="25490.400000000001"/>
    <n v="0"/>
    <n v="0"/>
    <n v="0"/>
    <n v="0"/>
    <n v="0"/>
    <n v="0"/>
    <m/>
    <m/>
    <m/>
  </r>
  <r>
    <s v="AQ0348"/>
    <s v="CHANDRIKABEN PRADIPBHAI PATEL AQUA"/>
    <s v="C"/>
    <d v="2024-09-04T00:00:00"/>
    <d v="2025-06-17T00:00:00"/>
    <x v="22"/>
    <m/>
    <s v="SB"/>
    <s v="Nupur Patel - Mumbai"/>
    <s v="Fixed Fee Only"/>
    <n v="4068233.8"/>
    <n v="78"/>
    <n v="3487057.5428571426"/>
    <n v="2.5000000000000001E-2"/>
    <n v="2.5000000283623366E-2"/>
    <n v="21734.400000000001"/>
    <n v="13040.640000000001"/>
    <n v="0"/>
    <n v="0.6"/>
    <n v="0"/>
    <n v="13040.640000000001"/>
    <n v="21734.400000000001"/>
    <n v="0"/>
    <n v="0"/>
    <n v="0"/>
    <n v="0"/>
    <n v="0"/>
    <n v="0"/>
    <m/>
    <m/>
    <m/>
  </r>
  <r>
    <s v="N043AQR"/>
    <s v="CHANDRU HATHIRAMANI NRO AQUA"/>
    <s v="A"/>
    <d v="2025-04-02T00:00:00"/>
    <m/>
    <x v="17"/>
    <m/>
    <s v="Direct"/>
    <s v="Pankaj Shrestha - Mumbai"/>
    <s v="Fixed Fee Only"/>
    <n v="5140406.7"/>
    <n v="90"/>
    <n v="5083918.7142857146"/>
    <n v="2.5000000000000001E-2"/>
    <n v="2.5000001134799964E-2"/>
    <n v="31687.439999999999"/>
    <n v="22181.207999999999"/>
    <n v="0"/>
    <n v="0.7"/>
    <n v="0.75"/>
    <n v="22181.207999999999"/>
    <n v="31687.439999999999"/>
    <n v="0"/>
    <n v="0"/>
    <n v="0"/>
    <n v="0"/>
    <n v="0"/>
    <n v="0"/>
    <m/>
    <m/>
    <m/>
  </r>
  <r>
    <s v="AQ0371"/>
    <s v="CHARANDA THIMMAIAH MANDANNA AQUA"/>
    <s v="A"/>
    <d v="2024-09-19T00:00:00"/>
    <m/>
    <x v="0"/>
    <m/>
    <s v="Direct"/>
    <s v="Drishti Desai - Mumbai"/>
    <s v="Fixed Fee Only"/>
    <n v="4085246.17"/>
    <n v="91"/>
    <n v="4085246.1699999995"/>
    <n v="2.5000000000000001E-2"/>
    <n v="2.5000004205027241E-2"/>
    <n v="25462.84"/>
    <n v="0"/>
    <n v="0"/>
    <n v="0"/>
    <n v="0"/>
    <n v="0"/>
    <n v="25462.84"/>
    <n v="0"/>
    <n v="0"/>
    <n v="0"/>
    <n v="0"/>
    <n v="0"/>
    <n v="0"/>
    <m/>
    <m/>
    <m/>
  </r>
  <r>
    <s v="AQ0363"/>
    <s v="CHARANPREET SINGH AQUA"/>
    <s v="A"/>
    <d v="2024-09-11T00:00:00"/>
    <m/>
    <x v="1"/>
    <s v="Soumyajit Roy"/>
    <s v="SB"/>
    <s v="Nupur Patel - Mumbai"/>
    <s v="Fixed Fee Only"/>
    <n v="5204521.25"/>
    <n v="91"/>
    <n v="5204521.25"/>
    <n v="2.5000000000000001E-2"/>
    <n v="2.5000000541055348E-2"/>
    <n v="32439.14"/>
    <n v="22707.398000000001"/>
    <n v="0"/>
    <n v="0.6"/>
    <n v="0"/>
    <n v="19463.484"/>
    <n v="32439.14"/>
    <n v="0"/>
    <n v="0"/>
    <n v="0"/>
    <n v="0"/>
    <n v="0"/>
    <n v="0"/>
    <n v="0.25"/>
    <n v="3243.9139999999998"/>
    <m/>
  </r>
  <r>
    <s v="AQ0079"/>
    <s v="CHETAN SASHITAL HUF AQUA"/>
    <s v="A"/>
    <d v="2023-10-31T00:00:00"/>
    <m/>
    <x v="20"/>
    <m/>
    <s v="SB"/>
    <s v="Nupur Patel - Mumbai"/>
    <s v="Fixed + Variable"/>
    <n v="4014013.03"/>
    <n v="91"/>
    <n v="4014013.0299999993"/>
    <n v="1.4999999999999999E-2"/>
    <n v="1.5000000996645857E-2"/>
    <n v="15011.31"/>
    <n v="7505.6549999999997"/>
    <n v="0"/>
    <n v="0.5"/>
    <n v="0"/>
    <n v="7505.6549999999997"/>
    <n v="15011.31"/>
    <n v="0.12"/>
    <n v="0.2"/>
    <n v="0"/>
    <n v="0"/>
    <n v="0"/>
    <n v="0"/>
    <m/>
    <m/>
    <m/>
  </r>
  <r>
    <s v="AQ0352"/>
    <s v="CHETAN SUMAN DOSHI AQUA"/>
    <s v="A"/>
    <d v="2024-09-05T00:00:00"/>
    <m/>
    <x v="0"/>
    <s v="Martin Luther"/>
    <s v="Direct"/>
    <s v="Drishti Desai - Mumbai"/>
    <s v="Fixed Fee Only"/>
    <n v="4524432.42"/>
    <n v="91"/>
    <n v="4524432.42"/>
    <n v="2.5000000000000001E-2"/>
    <n v="2.5000000472404586E-2"/>
    <n v="28200.23"/>
    <n v="0"/>
    <n v="0"/>
    <n v="0"/>
    <n v="0"/>
    <n v="0"/>
    <n v="28200.23"/>
    <n v="0"/>
    <n v="0"/>
    <n v="0"/>
    <n v="0"/>
    <n v="0"/>
    <n v="0"/>
    <m/>
    <m/>
    <m/>
  </r>
  <r>
    <s v="AQ0256"/>
    <s v="CHI SHENG FAN AQUA"/>
    <s v="A"/>
    <d v="2024-07-05T00:00:00"/>
    <m/>
    <x v="26"/>
    <s v="Soumyajit Roy"/>
    <s v="SB"/>
    <s v="Nupur Patel - Mumbai"/>
    <s v="Fixed Fee Only"/>
    <n v="4309048.63"/>
    <n v="91"/>
    <n v="4309048.63"/>
    <n v="2.5000000000000001E-2"/>
    <n v="2.5000001062803118E-2"/>
    <n v="26857.77"/>
    <n v="16786.106250000001"/>
    <n v="0"/>
    <n v="0.5"/>
    <n v="0"/>
    <n v="13428.885"/>
    <n v="26857.77"/>
    <n v="0"/>
    <n v="0"/>
    <n v="0"/>
    <n v="0"/>
    <n v="0"/>
    <n v="0"/>
    <n v="0.25"/>
    <n v="3357.2212500000001"/>
    <m/>
  </r>
  <r>
    <s v="AQ0380"/>
    <s v="CYRUS HOMI JALNAWALA AQUA"/>
    <s v="A"/>
    <d v="2024-09-26T00:00:00"/>
    <m/>
    <x v="27"/>
    <m/>
    <s v="SB"/>
    <s v="Nupur Patel - Mumbai"/>
    <s v="Fixed Fee Only"/>
    <n v="4220887.37"/>
    <n v="91"/>
    <n v="4220887.37"/>
    <n v="2.5000000000000001E-2"/>
    <n v="2.4999989932979839E-2"/>
    <n v="26308.26"/>
    <n v="13154.13"/>
    <n v="0"/>
    <n v="0.5"/>
    <n v="0"/>
    <n v="13154.13"/>
    <n v="26308.26"/>
    <n v="0"/>
    <n v="0"/>
    <n v="0"/>
    <n v="0"/>
    <n v="0"/>
    <n v="0"/>
    <m/>
    <m/>
    <m/>
  </r>
  <r>
    <s v="AQ0048"/>
    <s v="DARSHIT HASMUKHBHAI SHAH AQUA"/>
    <s v="A"/>
    <d v="2023-09-04T00:00:00"/>
    <m/>
    <x v="28"/>
    <m/>
    <s v="SB"/>
    <s v="Nupur Patel - Mumbai"/>
    <s v="Fixed + Variable"/>
    <n v="741413.55"/>
    <n v="91"/>
    <n v="741413.54999999993"/>
    <n v="0.02"/>
    <n v="1.9999992426110075E-2"/>
    <n v="3696.91"/>
    <n v="2218.1459999999997"/>
    <n v="0"/>
    <n v="0.6"/>
    <n v="0"/>
    <n v="2218.1459999999997"/>
    <n v="3696.91"/>
    <n v="0.16"/>
    <n v="0.2"/>
    <n v="0"/>
    <n v="0"/>
    <n v="0"/>
    <n v="0"/>
    <m/>
    <m/>
    <m/>
  </r>
  <r>
    <s v="AQ0240"/>
    <s v="DARSHITA PARTH CHOKSI AQUA"/>
    <s v="A"/>
    <d v="2024-06-21T00:00:00"/>
    <m/>
    <x v="2"/>
    <s v="Ankit Yogeshbhai Gandhi"/>
    <s v="SB"/>
    <s v="Sangita Marfatia - Mumbai"/>
    <s v="Fixed Fee Only"/>
    <n v="4874280.63"/>
    <n v="91"/>
    <n v="4874280.63"/>
    <n v="2.5000000000000001E-2"/>
    <n v="2.4999999812313808E-2"/>
    <n v="30380.79"/>
    <n v="18228.473999999998"/>
    <n v="0"/>
    <n v="0.6"/>
    <n v="1"/>
    <n v="18228.473999999998"/>
    <n v="30380.79"/>
    <n v="0"/>
    <n v="0"/>
    <n v="0"/>
    <n v="0"/>
    <n v="0"/>
    <n v="0"/>
    <m/>
    <m/>
    <m/>
  </r>
  <r>
    <s v="AQ0090"/>
    <s v="DAXABEN NATVARSINH SOLANKI AQUA"/>
    <s v="A"/>
    <d v="2023-11-13T00:00:00"/>
    <m/>
    <x v="3"/>
    <m/>
    <s v="SB"/>
    <s v="Nupur Patel - Mumbai"/>
    <s v="Fixed Fee Only"/>
    <n v="10369411.84"/>
    <n v="91"/>
    <n v="10369411.84"/>
    <n v="0.02"/>
    <n v="1.9999999047494381E-2"/>
    <n v="51705.01"/>
    <n v="31023.006000000001"/>
    <n v="0"/>
    <n v="0.6"/>
    <n v="0"/>
    <n v="31023.006000000001"/>
    <n v="51705.01"/>
    <n v="0"/>
    <n v="0"/>
    <n v="0"/>
    <n v="0"/>
    <n v="0"/>
    <n v="0"/>
    <m/>
    <m/>
    <m/>
  </r>
  <r>
    <s v="MA083"/>
    <s v="DEEPA CHANDU KESHWANI MADP"/>
    <s v="A"/>
    <d v="2023-07-27T00:00:00"/>
    <m/>
    <x v="17"/>
    <m/>
    <s v="Direct"/>
    <s v="Pankaj Shrestha - Mumbai"/>
    <s v="Fixed Fee Only"/>
    <n v="4151200.02"/>
    <n v="91"/>
    <n v="4151200.02"/>
    <n v="0.02"/>
    <n v="1.9999995800499389E-2"/>
    <n v="20699.13"/>
    <n v="12936.956250000001"/>
    <n v="0"/>
    <n v="0.625"/>
    <n v="0.75"/>
    <n v="12936.956250000001"/>
    <n v="20699.13"/>
    <n v="0"/>
    <n v="0"/>
    <n v="0"/>
    <n v="0"/>
    <n v="0"/>
    <n v="0"/>
    <m/>
    <m/>
    <m/>
  </r>
  <r>
    <s v="AQ0398"/>
    <s v="DEEPAK CHANDRAKANT SHAH AQUA"/>
    <s v="A"/>
    <d v="2024-10-14T00:00:00"/>
    <m/>
    <x v="0"/>
    <m/>
    <s v="Direct"/>
    <s v="Siddharth Sathu - Mumbai"/>
    <s v="Variable Fees Only"/>
    <n v="4161594.88"/>
    <n v="91"/>
    <n v="4161594.88"/>
    <n v="0"/>
    <n v="0"/>
    <n v="0"/>
    <n v="0"/>
    <n v="0"/>
    <n v="0"/>
    <n v="0"/>
    <n v="0"/>
    <n v="0"/>
    <n v="0.08"/>
    <n v="0.2"/>
    <n v="0"/>
    <n v="0"/>
    <n v="0"/>
    <n v="0"/>
    <m/>
    <m/>
    <m/>
  </r>
  <r>
    <s v="AQ0498"/>
    <s v="DEVAANSH JALLAN AQUA"/>
    <s v="A"/>
    <d v="2025-03-03T00:00:00"/>
    <m/>
    <x v="29"/>
    <s v="Soumyajit Roy"/>
    <s v="SB"/>
    <s v="Nupur Patel - Mumbai"/>
    <s v="Fixed Fee Only"/>
    <n v="5213493.1900000004"/>
    <n v="91"/>
    <n v="5213493.1900000004"/>
    <n v="2.5000000000000001E-2"/>
    <n v="2.4999999773938242E-2"/>
    <n v="32495.06"/>
    <n v="20309.412500000002"/>
    <n v="0"/>
    <n v="0.5"/>
    <n v="0"/>
    <n v="16247.53"/>
    <n v="32495.06"/>
    <n v="0"/>
    <n v="0"/>
    <n v="0"/>
    <n v="0"/>
    <n v="0"/>
    <n v="0"/>
    <n v="0.25"/>
    <n v="4061.8825000000002"/>
    <m/>
  </r>
  <r>
    <s v="AQ0173"/>
    <s v="DEVASHISH DAS AQUA"/>
    <s v="A"/>
    <d v="2024-03-13T00:00:00"/>
    <m/>
    <x v="0"/>
    <m/>
    <s v="Direct"/>
    <s v="Nupur Patel - Mumbai"/>
    <s v="Fixed Fee Only"/>
    <n v="5628419.5999999996"/>
    <n v="91"/>
    <n v="5628419.5999999996"/>
    <n v="2.5000000000000001E-2"/>
    <n v="2.5000003241008942E-2"/>
    <n v="35081.25"/>
    <n v="0"/>
    <n v="0"/>
    <n v="0"/>
    <n v="0"/>
    <n v="0"/>
    <n v="35081.25"/>
    <n v="0"/>
    <n v="0"/>
    <n v="0"/>
    <n v="0"/>
    <n v="0"/>
    <n v="0"/>
    <m/>
    <m/>
    <m/>
  </r>
  <r>
    <s v="AQ0291"/>
    <s v="DHANRAJ SAMIRBHAI SHAH AQUA"/>
    <s v="A"/>
    <d v="2024-08-05T00:00:00"/>
    <m/>
    <x v="2"/>
    <s v="Shrey Investments"/>
    <s v="SB"/>
    <s v="Sangita Marfatia - Mumbai"/>
    <s v="Fixed Fee Only"/>
    <n v="4377861.25"/>
    <n v="91"/>
    <n v="4377861.25"/>
    <n v="2.5000000000000001E-2"/>
    <n v="2.5000000517714789E-2"/>
    <n v="27286.67"/>
    <n v="16372.001999999999"/>
    <n v="0"/>
    <n v="0.6"/>
    <n v="1"/>
    <n v="16372.001999999999"/>
    <n v="27286.67"/>
    <n v="0"/>
    <n v="0"/>
    <n v="0"/>
    <n v="0"/>
    <n v="0"/>
    <n v="0"/>
    <m/>
    <m/>
    <m/>
  </r>
  <r>
    <s v="N0036AQR"/>
    <s v="DHANUBEN MOHANBHAI PATEL NRO AQUA"/>
    <s v="A"/>
    <d v="2025-02-14T00:00:00"/>
    <m/>
    <x v="3"/>
    <m/>
    <s v="SB"/>
    <s v="Nupur Patel - Mumbai"/>
    <s v="Fixed + Variable"/>
    <n v="6153749.1900000004"/>
    <n v="91"/>
    <n v="6153749.1900000013"/>
    <n v="0.02"/>
    <n v="2.0000001293234662E-2"/>
    <n v="30684.45"/>
    <n v="18410.669999999998"/>
    <n v="0"/>
    <n v="0.6"/>
    <n v="0"/>
    <n v="18410.669999999998"/>
    <n v="30684.45"/>
    <n v="0.12"/>
    <n v="0.2"/>
    <n v="0"/>
    <n v="0"/>
    <n v="0"/>
    <n v="0"/>
    <m/>
    <m/>
    <m/>
  </r>
  <r>
    <s v="AQ0037"/>
    <s v="DHARALI SUMESH PATEL AQUA"/>
    <s v="A"/>
    <d v="2023-08-21T00:00:00"/>
    <m/>
    <x v="0"/>
    <m/>
    <s v="Direct"/>
    <s v="Nupur Patel - Mumbai"/>
    <s v="Fixed Fee Only"/>
    <n v="8384745.3600000003"/>
    <n v="91"/>
    <n v="8384745.3600000003"/>
    <n v="1.4999999999999999E-2"/>
    <n v="1.499999978191688E-2"/>
    <n v="31356.65"/>
    <n v="0"/>
    <n v="0"/>
    <n v="0"/>
    <n v="0"/>
    <n v="0"/>
    <n v="31356.65"/>
    <n v="0"/>
    <n v="0"/>
    <n v="0"/>
    <n v="0"/>
    <n v="0"/>
    <n v="0"/>
    <m/>
    <m/>
    <m/>
  </r>
  <r>
    <s v="AQ0481"/>
    <s v="DHAVANI PACHISIA AQUA"/>
    <s v="A"/>
    <d v="2025-01-29T00:00:00"/>
    <m/>
    <x v="11"/>
    <m/>
    <s v="SB"/>
    <s v="Nupur Patel"/>
    <s v="Fixed Fee Only"/>
    <n v="5208134.47"/>
    <n v="91"/>
    <n v="5208134.47"/>
    <n v="1.4999999999999999E-2"/>
    <n v="1.500000305618702E-2"/>
    <n v="19477"/>
    <n v="4869.25"/>
    <n v="0"/>
    <n v="0.25"/>
    <n v="0"/>
    <n v="4869.25"/>
    <n v="19477"/>
    <n v="0"/>
    <n v="0"/>
    <n v="0"/>
    <n v="0"/>
    <n v="0"/>
    <n v="0"/>
    <m/>
    <m/>
    <m/>
  </r>
  <r>
    <s v="AQ0094"/>
    <s v="DHIREN PRABHUDAS SHETH AQUA"/>
    <s v="A"/>
    <d v="2023-11-24T00:00:00"/>
    <m/>
    <x v="0"/>
    <m/>
    <s v="Direct"/>
    <s v="Nupur Patel - Mumbai"/>
    <s v="Fixed + Variable"/>
    <n v="12682237.960000001"/>
    <n v="91"/>
    <n v="12682237.960000001"/>
    <n v="0.01"/>
    <n v="1.0000003081579041E-2"/>
    <n v="31618.74"/>
    <n v="0"/>
    <n v="0"/>
    <n v="0"/>
    <n v="0"/>
    <n v="0"/>
    <n v="31618.74"/>
    <n v="0.12"/>
    <n v="0.15"/>
    <n v="0"/>
    <n v="0"/>
    <n v="0"/>
    <n v="0"/>
    <m/>
    <m/>
    <m/>
  </r>
  <r>
    <s v="AQ0514"/>
    <s v="DHRUMILL GAUTAM SHAH AQUA"/>
    <s v="A"/>
    <d v="2025-04-22T00:00:00"/>
    <m/>
    <x v="0"/>
    <s v="Siddharth Vora"/>
    <s v="Direct"/>
    <s v="Nupur Patel - Mumbai"/>
    <s v="Fixed Fee Only"/>
    <n v="5142737.37"/>
    <n v="70"/>
    <n v="3955951.8230769234"/>
    <n v="1.4999999999999999E-2"/>
    <n v="1.5000014198941794E-2"/>
    <n v="14794.19"/>
    <n v="0"/>
    <n v="0"/>
    <n v="0"/>
    <n v="0"/>
    <n v="0"/>
    <n v="14794.19"/>
    <n v="0"/>
    <n v="0"/>
    <n v="0"/>
    <n v="0"/>
    <n v="0"/>
    <n v="0"/>
    <m/>
    <m/>
    <m/>
  </r>
  <r>
    <s v="AQ0486"/>
    <s v="DILIP KANTILAL SHAH AQUA"/>
    <s v="A"/>
    <d v="2025-02-01T00:00:00"/>
    <m/>
    <x v="2"/>
    <s v="Karan Shah (K59)"/>
    <s v="SB"/>
    <s v="Renuka Talla - Mumbai"/>
    <s v="Fixed + Variable"/>
    <n v="4898183.55"/>
    <n v="91"/>
    <n v="4898183.55"/>
    <n v="1.4999999999999999E-2"/>
    <n v="1.4999996307781316E-2"/>
    <n v="18317.86"/>
    <n v="10990.716"/>
    <n v="0"/>
    <n v="0.6"/>
    <n v="0.6"/>
    <n v="10990.716"/>
    <n v="18317.86"/>
    <n v="0.12"/>
    <n v="0.15"/>
    <n v="0"/>
    <n v="0"/>
    <n v="0"/>
    <n v="0"/>
    <m/>
    <m/>
    <m/>
  </r>
  <r>
    <s v="AQ0155"/>
    <s v="DILIP KUMAR DALMIA AQUA"/>
    <s v="C"/>
    <d v="2024-02-19T00:00:00"/>
    <d v="2025-05-06T00:00:00"/>
    <x v="2"/>
    <m/>
    <s v="Direct"/>
    <s v="Amrita Ghosh - Kolkata"/>
    <s v="Fixed Fee Only"/>
    <n v="4621350.41"/>
    <n v="36"/>
    <n v="1828226.5358241757"/>
    <n v="2.2499999999999999E-2"/>
    <n v="2.2500001009204774E-2"/>
    <n v="10255.6"/>
    <n v="0"/>
    <n v="0.03"/>
    <n v="0"/>
    <n v="0"/>
    <n v="0"/>
    <n v="10255.6"/>
    <n v="0"/>
    <n v="0"/>
    <n v="0"/>
    <n v="0"/>
    <n v="0"/>
    <n v="0"/>
    <m/>
    <m/>
    <m/>
  </r>
  <r>
    <s v="AQ0049"/>
    <s v="DILIP MAHADEO SANGLE AQUA"/>
    <s v="A"/>
    <d v="2023-09-04T00:00:00"/>
    <m/>
    <x v="2"/>
    <m/>
    <s v="Direct"/>
    <s v="Vikas Vaid - Mumbai"/>
    <s v="Fixed + Variable"/>
    <n v="22875627.66"/>
    <n v="91"/>
    <n v="22875627.66"/>
    <n v="1.2500000000000001E-2"/>
    <n v="1.249999763976932E-2"/>
    <n v="71290.47"/>
    <n v="37071.044399999999"/>
    <n v="0"/>
    <n v="0.52"/>
    <n v="0.6"/>
    <n v="37071.044399999999"/>
    <n v="71290.47"/>
    <n v="0.12"/>
    <n v="0.15"/>
    <n v="0"/>
    <n v="0"/>
    <n v="0"/>
    <n v="0"/>
    <m/>
    <m/>
    <m/>
  </r>
  <r>
    <s v="AQ0017"/>
    <s v="DILIPKUMAR CHHOTUBHAI NAIK AQUA"/>
    <s v="A"/>
    <d v="2023-07-12T00:00:00"/>
    <m/>
    <x v="3"/>
    <m/>
    <s v="SB"/>
    <s v="Nupur Patel - Mumbai"/>
    <s v="Fixed + Variable"/>
    <n v="4205524.54"/>
    <n v="91"/>
    <n v="4205524.54"/>
    <n v="0.02"/>
    <n v="1.9999997353559531E-2"/>
    <n v="20970.009999999998"/>
    <n v="12582.005999999999"/>
    <n v="0"/>
    <n v="0.6"/>
    <n v="0"/>
    <n v="12582.005999999999"/>
    <n v="20970.009999999998"/>
    <n v="0.12"/>
    <n v="0.2"/>
    <n v="0"/>
    <n v="0"/>
    <n v="0"/>
    <n v="0"/>
    <m/>
    <m/>
    <m/>
  </r>
  <r>
    <s v="AQ0263"/>
    <s v="DIMPLE JAYANTILAL MISTRY AQUA"/>
    <s v="A"/>
    <d v="2024-07-11T00:00:00"/>
    <m/>
    <x v="25"/>
    <m/>
    <s v="SB"/>
    <s v="Nupur Patel - Mumbai"/>
    <s v="Fixed Fee Only"/>
    <n v="4275098.28"/>
    <n v="91"/>
    <n v="4275098.28"/>
    <n v="0.02"/>
    <n v="1.9999992109685921E-2"/>
    <n v="21316.92"/>
    <n v="11937.475199999999"/>
    <n v="0"/>
    <n v="0.55999999999999994"/>
    <n v="0.88"/>
    <n v="11937.475199999999"/>
    <n v="21316.92"/>
    <n v="0"/>
    <n v="0"/>
    <n v="0"/>
    <n v="0"/>
    <n v="0"/>
    <n v="0"/>
    <m/>
    <m/>
    <m/>
  </r>
  <r>
    <s v="AQ0340"/>
    <s v="DIMPLE PRATIK PATEL AQUA"/>
    <s v="C"/>
    <d v="2024-09-02T00:00:00"/>
    <d v="2025-05-09T00:00:00"/>
    <x v="22"/>
    <m/>
    <s v="SB"/>
    <s v="Nupur Patel - Mumbai"/>
    <s v="Fixed Fee Only"/>
    <n v="4776551.51"/>
    <n v="39"/>
    <n v="2047093.5042857141"/>
    <n v="2.5000000000000001E-2"/>
    <n v="2.4999997196507646E-2"/>
    <n v="12759.28"/>
    <n v="7655.5680000000002"/>
    <n v="0"/>
    <n v="0.6"/>
    <n v="0"/>
    <n v="7655.5680000000002"/>
    <n v="12759.28"/>
    <n v="0"/>
    <n v="0"/>
    <n v="0"/>
    <n v="0"/>
    <n v="0"/>
    <n v="0"/>
    <m/>
    <m/>
    <m/>
  </r>
  <r>
    <s v="AQ0143"/>
    <s v="DINESH MUKTILAL PALDIWAL AQUA"/>
    <s v="A"/>
    <d v="2024-02-06T00:00:00"/>
    <m/>
    <x v="2"/>
    <m/>
    <s v="Direct"/>
    <s v="Renuka Talla - Mumbai"/>
    <s v="Fixed Fee Only"/>
    <n v="4747186.5199999996"/>
    <n v="91"/>
    <n v="4747186.5199999996"/>
    <n v="2.5000000000000001E-2"/>
    <n v="2.5000009877452614E-2"/>
    <n v="29588.639999999999"/>
    <n v="17753.183999999997"/>
    <n v="0"/>
    <n v="0.6"/>
    <n v="1"/>
    <n v="17753.183999999997"/>
    <n v="29588.639999999999"/>
    <n v="0"/>
    <n v="0"/>
    <n v="0"/>
    <n v="0"/>
    <n v="0"/>
    <n v="0"/>
    <m/>
    <m/>
    <m/>
  </r>
  <r>
    <s v="AQ0365"/>
    <s v="DINESH VISWANATH AQUA"/>
    <s v="A"/>
    <d v="2024-09-17T00:00:00"/>
    <m/>
    <x v="30"/>
    <s v="Soumyajit Roy"/>
    <s v="SB"/>
    <s v="Nupur Patel - Mumbai"/>
    <s v="Fixed Fee Only"/>
    <n v="4084943.25"/>
    <n v="91"/>
    <n v="4084943.25"/>
    <n v="2.5000000000000001E-2"/>
    <n v="2.5000012122379119E-2"/>
    <n v="25460.959999999999"/>
    <n v="15913.099999999999"/>
    <n v="0"/>
    <n v="0.5"/>
    <n v="0"/>
    <n v="12730.48"/>
    <n v="25460.959999999999"/>
    <n v="0"/>
    <n v="0"/>
    <n v="0"/>
    <n v="0"/>
    <n v="0"/>
    <n v="0"/>
    <n v="0.25"/>
    <n v="3182.62"/>
    <m/>
  </r>
  <r>
    <s v="N0007DR"/>
    <s v="DINKAR SOMNATH MANTRI NRO MADP ALPHA"/>
    <s v="A"/>
    <d v="2023-10-18T00:00:00"/>
    <m/>
    <x v="0"/>
    <m/>
    <s v="Direct"/>
    <s v="Nupur Patel - Mumbai"/>
    <s v="Fixed + Variable"/>
    <n v="4235661.8"/>
    <n v="91"/>
    <n v="4235661.8"/>
    <n v="1.4999999999999999E-2"/>
    <n v="1.4999995571355165E-2"/>
    <n v="15840.21"/>
    <n v="0"/>
    <n v="0"/>
    <n v="0"/>
    <n v="0"/>
    <n v="0"/>
    <n v="15840.21"/>
    <n v="0.12"/>
    <n v="0.2"/>
    <n v="0"/>
    <n v="0"/>
    <n v="0"/>
    <n v="0"/>
    <m/>
    <m/>
    <m/>
  </r>
  <r>
    <s v="AQ0418"/>
    <s v="DIPAK MANTRI AQUA"/>
    <s v="A"/>
    <d v="2024-10-31T00:00:00"/>
    <m/>
    <x v="8"/>
    <m/>
    <s v="SB"/>
    <s v="Nupur Patel - Mumbai"/>
    <s v="Fixed Fee Only"/>
    <n v="4361928.88"/>
    <n v="91"/>
    <n v="4361928.88"/>
    <n v="2.5000000000000001E-2"/>
    <n v="2.4999995460219932E-2"/>
    <n v="27187.360000000001"/>
    <n v="21749.887999999999"/>
    <n v="0"/>
    <n v="0.79999999999999993"/>
    <n v="0.5"/>
    <n v="21749.887999999999"/>
    <n v="27187.360000000001"/>
    <n v="0"/>
    <n v="0"/>
    <n v="0"/>
    <n v="0"/>
    <n v="0"/>
    <n v="0"/>
    <m/>
    <m/>
    <m/>
  </r>
  <r>
    <s v="AQ0011"/>
    <s v="DIPPAK VASANTLAL CHANGADE AQUA"/>
    <s v="A"/>
    <d v="2023-06-23T00:00:00"/>
    <m/>
    <x v="31"/>
    <m/>
    <s v="SB"/>
    <s v="Nupur Patel - Mumbai"/>
    <s v="Fixed + Variable"/>
    <n v="5865453.9100000001"/>
    <n v="91"/>
    <n v="5865453.9100000001"/>
    <n v="0.02"/>
    <n v="1.999999940759482E-2"/>
    <n v="29246.92"/>
    <n v="14623.46"/>
    <n v="0"/>
    <n v="0.5"/>
    <n v="0"/>
    <n v="14623.46"/>
    <n v="29246.92"/>
    <n v="0.12"/>
    <n v="0.2"/>
    <n v="0"/>
    <n v="0"/>
    <n v="0"/>
    <n v="0"/>
    <m/>
    <m/>
    <m/>
  </r>
  <r>
    <s v="AQ0069"/>
    <s v="DIPTI BHAVIN SHAH AQUA"/>
    <s v="C"/>
    <d v="2023-10-12T00:00:00"/>
    <d v="2025-04-24T00:00:00"/>
    <x v="0"/>
    <m/>
    <s v="Direct"/>
    <s v="Nupur Patel - Mumbai"/>
    <s v="Zero Fee"/>
    <n v="4795475.8499999996"/>
    <n v="24"/>
    <n v="1264740.8835164835"/>
    <n v="0"/>
    <n v="0"/>
    <n v="0"/>
    <n v="0"/>
    <n v="0"/>
    <n v="0"/>
    <n v="0"/>
    <n v="0"/>
    <n v="0"/>
    <n v="0"/>
    <n v="0"/>
    <n v="0"/>
    <n v="0"/>
    <n v="0"/>
    <n v="0"/>
    <m/>
    <m/>
    <s v="As per approval due performance of fund"/>
  </r>
  <r>
    <s v="AQ0129"/>
    <s v="DISHANT SURESHBHAI PATEL HUF AQUA"/>
    <s v="A"/>
    <d v="2024-01-09T00:00:00"/>
    <m/>
    <x v="2"/>
    <s v="Pyrramid Wealth Distributors"/>
    <s v="SB"/>
    <s v="Paresh Shah - Ahmedabad"/>
    <s v="Fixed + Variable"/>
    <n v="4095308.67"/>
    <n v="91"/>
    <n v="4095308.6699999995"/>
    <n v="1.4999999999999999E-2"/>
    <n v="1.4999997626472032E-2"/>
    <n v="15315.33"/>
    <n v="9189.1980000000003"/>
    <n v="0"/>
    <n v="0.6"/>
    <n v="0.6"/>
    <n v="9189.1980000000003"/>
    <n v="15315.33"/>
    <n v="0.12"/>
    <n v="0.15"/>
    <n v="0"/>
    <n v="0"/>
    <n v="0"/>
    <n v="0"/>
    <m/>
    <m/>
    <m/>
  </r>
  <r>
    <s v="N432MR"/>
    <s v="DOLLY RUSI VASANIA NRO AQUA"/>
    <s v="A"/>
    <d v="2023-07-18T00:00:00"/>
    <m/>
    <x v="3"/>
    <m/>
    <s v="SB"/>
    <s v="Nupur Patel - Mumbai"/>
    <s v="Fixed + Variable"/>
    <n v="18832110.969999999"/>
    <n v="91"/>
    <n v="18832110.969999999"/>
    <n v="0.02"/>
    <n v="1.9999999845132416E-2"/>
    <n v="93902.58"/>
    <n v="56341.548000000003"/>
    <n v="0"/>
    <n v="0.6"/>
    <n v="0"/>
    <n v="56341.548000000003"/>
    <n v="93902.58"/>
    <n v="0.12"/>
    <n v="0.2"/>
    <n v="0"/>
    <n v="0"/>
    <n v="0"/>
    <n v="0"/>
    <m/>
    <m/>
    <m/>
  </r>
  <r>
    <s v="AQ0467"/>
    <s v="DR NEETAS WELLBEING CENTER LLP AQUA"/>
    <s v="A"/>
    <d v="2024-12-30T00:00:00"/>
    <m/>
    <x v="0"/>
    <s v="DHIREN PRABHUDAS SHETH "/>
    <s v="Direct"/>
    <s v="Nupur Patel - Mumbai"/>
    <s v="Fixed Fee Only"/>
    <n v="4325584.25"/>
    <n v="91"/>
    <n v="4325584.25"/>
    <n v="0.01"/>
    <n v="9.999996906979473E-3"/>
    <n v="10784.33"/>
    <n v="0"/>
    <n v="0"/>
    <n v="0"/>
    <n v="0"/>
    <n v="0"/>
    <n v="10784.33"/>
    <n v="0"/>
    <n v="0"/>
    <n v="0"/>
    <n v="0"/>
    <n v="0"/>
    <n v="0"/>
    <m/>
    <m/>
    <m/>
  </r>
  <r>
    <s v="AQ0466"/>
    <s v="DUTTA INFRASTRUCTURE DEVELOPMENT INDIA PRIVATE LIMITED AQUA"/>
    <s v="A"/>
    <d v="2024-12-30T00:00:00"/>
    <m/>
    <x v="5"/>
    <s v="Soumyajit Roy"/>
    <s v="SB"/>
    <s v="Nupur Patel - Mumbai"/>
    <s v="Fixed Fee Only"/>
    <n v="4306072.05"/>
    <n v="91"/>
    <n v="4306072.05"/>
    <n v="2.5000000000000001E-2"/>
    <n v="2.5000003537682672E-2"/>
    <n v="26839.22"/>
    <n v="16774.512500000001"/>
    <n v="0"/>
    <n v="0.5"/>
    <n v="0"/>
    <n v="13419.61"/>
    <n v="26839.22"/>
    <n v="0"/>
    <n v="0"/>
    <n v="0"/>
    <n v="0"/>
    <n v="0"/>
    <n v="0"/>
    <n v="0.25"/>
    <n v="3354.9025000000001"/>
    <m/>
  </r>
  <r>
    <s v="AQ0499"/>
    <s v="ECOTECH ENGINEERING CONSULTANCY PRIVATE LIMITED AQUA"/>
    <s v="A"/>
    <d v="2025-03-04T00:00:00"/>
    <m/>
    <x v="2"/>
    <m/>
    <s v="Direct"/>
    <s v="Santhosh U - Bangalore"/>
    <s v="Fixed Fee Only"/>
    <n v="6306700.9000000004"/>
    <n v="91"/>
    <n v="6306700.8999999994"/>
    <n v="2.5000000000000001E-2"/>
    <n v="2.5000000527086331E-2"/>
    <n v="39308.89"/>
    <n v="23585.333999999999"/>
    <n v="0"/>
    <n v="0.6"/>
    <n v="1"/>
    <n v="23585.333999999999"/>
    <n v="39308.89"/>
    <n v="0"/>
    <n v="0"/>
    <n v="0"/>
    <n v="0"/>
    <n v="0"/>
    <n v="0"/>
    <m/>
    <m/>
    <m/>
  </r>
  <r>
    <s v="N015AQE"/>
    <s v="FAKHARI SABBIRBHAI BAHERINWALA NRE AQUA"/>
    <s v="A"/>
    <d v="2024-02-19T00:00:00"/>
    <m/>
    <x v="19"/>
    <m/>
    <s v="SB"/>
    <s v="Nupur Patel - Mumbai"/>
    <s v="Fixed Fee Only"/>
    <n v="4480152.97"/>
    <n v="91"/>
    <n v="4480152.97"/>
    <n v="1.8000000000000002E-2"/>
    <n v="1.7999996774884456E-2"/>
    <n v="20105.45"/>
    <n v="14073.815000000001"/>
    <n v="0"/>
    <n v="0.7"/>
    <n v="0"/>
    <n v="14073.815000000001"/>
    <n v="20105.45"/>
    <n v="0"/>
    <n v="0"/>
    <n v="0"/>
    <n v="0"/>
    <n v="0"/>
    <n v="0"/>
    <m/>
    <m/>
    <m/>
  </r>
  <r>
    <s v="AQ0113"/>
    <s v="FALGUNI NIRAV SHAH AQUA"/>
    <s v="C"/>
    <d v="2023-12-20T00:00:00"/>
    <d v="2025-04-17T00:00:00"/>
    <x v="0"/>
    <m/>
    <s v="Direct"/>
    <s v="Nupur Patel - Mumbai"/>
    <s v="Fixed Fee Only"/>
    <n v="5059909.1500000004"/>
    <n v="17"/>
    <n v="945257.75329670345"/>
    <n v="0.02"/>
    <n v="1.9999999872120467E-2"/>
    <n v="4713.34"/>
    <n v="0"/>
    <n v="0"/>
    <n v="0"/>
    <n v="0"/>
    <n v="0"/>
    <n v="4713.34"/>
    <n v="0"/>
    <n v="0"/>
    <n v="0"/>
    <n v="0"/>
    <n v="0"/>
    <n v="0"/>
    <m/>
    <m/>
    <m/>
  </r>
  <r>
    <s v="AQ0172"/>
    <s v="FALGUNI VIJAY MEHTA AQUA"/>
    <s v="A"/>
    <d v="2024-03-11T00:00:00"/>
    <m/>
    <x v="2"/>
    <m/>
    <s v="Direct"/>
    <s v="Kapil Thosare - Mumbai"/>
    <s v="Fixed + Variable"/>
    <n v="5410584.0700000003"/>
    <n v="91"/>
    <n v="5410584.0700000003"/>
    <n v="1.4999999999999999E-2"/>
    <n v="1.4999998465461926E-2"/>
    <n v="20234.099999999999"/>
    <n v="12140.460000000001"/>
    <n v="0"/>
    <n v="0.60000000000000009"/>
    <n v="0.6"/>
    <n v="12140.460000000001"/>
    <n v="20234.099999999999"/>
    <n v="0.12"/>
    <n v="0.15"/>
    <n v="0"/>
    <n v="0"/>
    <n v="0"/>
    <n v="0"/>
    <m/>
    <m/>
    <m/>
  </r>
  <r>
    <s v="AQ0425"/>
    <s v="GAUTAM GULSHAN CHHATWAL AQUA"/>
    <s v="A"/>
    <d v="2024-11-06T00:00:00"/>
    <m/>
    <x v="32"/>
    <m/>
    <s v="SB"/>
    <s v="Siddharth Sathu - Mumbai"/>
    <s v="Fixed Fee Only"/>
    <n v="4350318.0999999996"/>
    <n v="91"/>
    <n v="4350318.0999999996"/>
    <n v="0.02"/>
    <n v="2.0000002672534139E-2"/>
    <n v="21692"/>
    <n v="10846"/>
    <n v="0"/>
    <n v="0.5"/>
    <n v="0"/>
    <n v="10846"/>
    <n v="21692"/>
    <n v="0"/>
    <n v="0"/>
    <n v="0"/>
    <n v="0"/>
    <n v="0"/>
    <n v="0"/>
    <m/>
    <m/>
    <m/>
  </r>
  <r>
    <s v="AQ0235"/>
    <s v="GEETA MANOHAR KESWANI AQUA"/>
    <s v="A"/>
    <d v="2024-06-19T00:00:00"/>
    <m/>
    <x v="7"/>
    <m/>
    <s v="SB"/>
    <s v="Nupur Patel - Mumbai"/>
    <s v="Fixed Fee Only"/>
    <n v="4386053.34"/>
    <n v="91"/>
    <n v="4386053.34"/>
    <n v="1.7500000000000002E-2"/>
    <n v="1.7500008408395308E-2"/>
    <n v="19136.419999999998"/>
    <n v="8201.3228571428572"/>
    <n v="0"/>
    <n v="0.4285714285714286"/>
    <n v="1"/>
    <n v="8201.3228571428572"/>
    <n v="19136.419999999998"/>
    <n v="0"/>
    <n v="0"/>
    <n v="0"/>
    <n v="0"/>
    <n v="0"/>
    <n v="0"/>
    <m/>
    <m/>
    <m/>
  </r>
  <r>
    <s v="AQ0317"/>
    <s v="GHANSHYAM P PATEL HUF AQUA"/>
    <s v="A"/>
    <d v="2024-08-20T00:00:00"/>
    <m/>
    <x v="8"/>
    <m/>
    <s v="SB"/>
    <s v="Nupur Patel - Mumbai"/>
    <s v="Fixed Fee Only"/>
    <n v="4266927.38"/>
    <n v="91"/>
    <n v="4266927.38"/>
    <n v="2.5000000000000001E-2"/>
    <n v="2.4999997837958348E-2"/>
    <n v="26595.23"/>
    <n v="21276.184000000001"/>
    <n v="0"/>
    <n v="0.8"/>
    <n v="0.5"/>
    <n v="21276.184000000001"/>
    <n v="26595.23"/>
    <n v="0"/>
    <n v="0"/>
    <n v="0"/>
    <n v="0"/>
    <n v="0"/>
    <n v="0"/>
    <m/>
    <m/>
    <m/>
  </r>
  <r>
    <s v="AQ0189"/>
    <s v="GIRIJAMMA M AQUA"/>
    <s v="A"/>
    <d v="2024-04-09T00:00:00"/>
    <m/>
    <x v="0"/>
    <m/>
    <s v="Direct"/>
    <s v="Nupur Patel - Mumbai"/>
    <s v="Fixed + Variable"/>
    <n v="1051679.99"/>
    <n v="91"/>
    <n v="1051679.99"/>
    <n v="2.5000000000000001E-2"/>
    <n v="2.4999993445860711E-2"/>
    <n v="6554.99"/>
    <n v="0"/>
    <n v="0"/>
    <n v="0"/>
    <n v="0"/>
    <n v="0"/>
    <n v="6554.99"/>
    <n v="0.12"/>
    <n v="0.2"/>
    <n v="0"/>
    <n v="0"/>
    <n v="0"/>
    <n v="0"/>
    <m/>
    <m/>
    <m/>
  </r>
  <r>
    <s v="AQ0423"/>
    <s v="GODAVARI ISPAT PRIVATE LIMITED AQUA"/>
    <s v="A"/>
    <d v="2024-11-14T00:00:00"/>
    <m/>
    <x v="5"/>
    <s v="Soumyajit Roy"/>
    <s v="SB"/>
    <s v="Nupur Patel - Mumbai"/>
    <s v="Fixed Fee Only"/>
    <n v="4527081.87"/>
    <n v="91"/>
    <n v="4527081.87"/>
    <n v="2.5000000000000001E-2"/>
    <n v="2.4999997198180572E-2"/>
    <n v="28216.74"/>
    <n v="17635.462500000001"/>
    <n v="0"/>
    <n v="0.5"/>
    <n v="0"/>
    <n v="14108.37"/>
    <n v="28216.74"/>
    <n v="0"/>
    <n v="0"/>
    <n v="0"/>
    <n v="0"/>
    <n v="0"/>
    <n v="0"/>
    <n v="0.25"/>
    <n v="3527.0925000000002"/>
    <m/>
  </r>
  <r>
    <s v="AQ0377"/>
    <s v="GOPAL J DAVE AQUA"/>
    <s v="A"/>
    <d v="2024-09-25T00:00:00"/>
    <m/>
    <x v="7"/>
    <m/>
    <s v="SB"/>
    <s v="Nupur Patel - Mumbai"/>
    <s v="Variable Fees Only"/>
    <n v="4156358.65"/>
    <n v="91"/>
    <n v="4156358.65"/>
    <n v="0"/>
    <n v="0"/>
    <n v="0"/>
    <n v="0"/>
    <n v="0"/>
    <n v="0"/>
    <n v="0"/>
    <n v="0"/>
    <n v="0"/>
    <n v="0.08"/>
    <n v="0.2"/>
    <n v="0"/>
    <n v="0"/>
    <n v="0"/>
    <n v="0"/>
    <m/>
    <m/>
    <m/>
  </r>
  <r>
    <s v="AQ0397"/>
    <s v="GORDHANBHAI JADAVBHAI PATEL AQUA"/>
    <s v="C"/>
    <d v="2024-10-14T00:00:00"/>
    <d v="2025-06-17T00:00:00"/>
    <x v="22"/>
    <m/>
    <s v="SB"/>
    <s v="Nupur Patel - Mumbai"/>
    <s v="Fixed Fee Only"/>
    <n v="4088653.24"/>
    <n v="78"/>
    <n v="3504559.9200000004"/>
    <n v="2.5000000000000001E-2"/>
    <n v="2.5000000100340234E-2"/>
    <n v="21843.49"/>
    <n v="13106.094000000001"/>
    <n v="0"/>
    <n v="0.6"/>
    <n v="0"/>
    <n v="13106.094000000001"/>
    <n v="21843.49"/>
    <n v="0"/>
    <n v="0"/>
    <n v="0"/>
    <n v="0"/>
    <n v="0"/>
    <n v="0"/>
    <m/>
    <m/>
    <m/>
  </r>
  <r>
    <s v="AQ0112"/>
    <s v="GOVINDRAM AGARWAL AQUA"/>
    <s v="A"/>
    <d v="2023-12-20T00:00:00"/>
    <m/>
    <x v="26"/>
    <s v="Soumyajit Roy"/>
    <s v="SB"/>
    <s v="Nupur Patel - Mumbai"/>
    <s v="Fixed Fee Only"/>
    <n v="4963422.37"/>
    <n v="91"/>
    <n v="4963422.37"/>
    <n v="2.5000000000000001E-2"/>
    <n v="2.5000000239665365E-2"/>
    <n v="30936.400000000001"/>
    <n v="19335.25"/>
    <n v="0"/>
    <n v="0.5"/>
    <n v="0"/>
    <n v="15468.2"/>
    <n v="30936.400000000001"/>
    <n v="0"/>
    <n v="0"/>
    <n v="0"/>
    <n v="0"/>
    <n v="0"/>
    <n v="0"/>
    <n v="0.25"/>
    <n v="3867.05"/>
    <m/>
  </r>
  <r>
    <s v="PND00016"/>
    <s v="GRAYQUEST EDUCATION FINANCE PVT LTD NDPMS"/>
    <s v="A"/>
    <d v="2025-05-28T00:00:00"/>
    <m/>
    <x v="0"/>
    <s v="PL WEALTH PRIVATE LIMITED"/>
    <s v="Direct"/>
    <s v="Siddharth Vora"/>
    <s v="Fixed Fee Only"/>
    <n v="30269665.449999999"/>
    <n v="34"/>
    <n v="11309545.332967032"/>
    <n v="2.5000000000000001E-3"/>
    <n v="2.499999938542627E-3"/>
    <n v="7049.1"/>
    <n v="3524.55"/>
    <n v="0"/>
    <n v="0"/>
    <n v="0"/>
    <n v="0"/>
    <n v="7049.1"/>
    <n v="0"/>
    <n v="0"/>
    <n v="0"/>
    <n v="0"/>
    <n v="0"/>
    <n v="0"/>
    <n v="0.5"/>
    <n v="3524.55"/>
    <m/>
  </r>
  <r>
    <s v="AQ0289"/>
    <s v="GREEN SQUARE AQUA"/>
    <s v="A"/>
    <d v="2024-08-01T00:00:00"/>
    <m/>
    <x v="27"/>
    <m/>
    <s v="SB"/>
    <s v="Nupur Patel - Mumbai"/>
    <s v="Fixed Fee Only"/>
    <n v="4412699.05"/>
    <n v="91"/>
    <n v="4412699.05"/>
    <n v="2.5000000000000001E-2"/>
    <n v="2.5000000775110574E-2"/>
    <n v="27503.81"/>
    <n v="13751.905000000001"/>
    <n v="0"/>
    <n v="0.5"/>
    <n v="0"/>
    <n v="13751.905000000001"/>
    <n v="27503.81"/>
    <n v="0"/>
    <n v="0"/>
    <n v="0"/>
    <n v="0"/>
    <n v="0"/>
    <n v="0"/>
    <m/>
    <m/>
    <m/>
  </r>
  <r>
    <s v="MA070"/>
    <s v="GUL PARASRAM CHANDNI MADP"/>
    <s v="A"/>
    <d v="2022-10-10T00:00:00"/>
    <m/>
    <x v="2"/>
    <s v="Dipak Infin Pvt Ltd"/>
    <s v="SB"/>
    <s v="Renuka Talla - Mumbai"/>
    <s v="Fixed + Variable"/>
    <n v="7492165.5499999998"/>
    <n v="91"/>
    <n v="7492165.5499999998"/>
    <n v="1.2500000000000001E-2"/>
    <n v="1.2499998880698918E-2"/>
    <n v="23348.87"/>
    <n v="14476.299400000002"/>
    <n v="0"/>
    <n v="0.52"/>
    <n v="0.6"/>
    <n v="12141.412400000001"/>
    <n v="23348.87"/>
    <n v="0.1"/>
    <n v="0.15"/>
    <n v="0"/>
    <n v="0"/>
    <n v="0"/>
    <n v="0"/>
    <m/>
    <n v="2334.8870000000002"/>
    <s v="Additional Sharing to PLPL"/>
  </r>
  <r>
    <s v="AQ0031"/>
    <s v="HARINDRA PAL SINGH AQUA"/>
    <s v="A"/>
    <d v="2023-08-21T00:00:00"/>
    <m/>
    <x v="0"/>
    <s v="PL Management AV"/>
    <s v="Direct"/>
    <s v="Nupur Patel - Mumbai"/>
    <s v="Fixed + Variable"/>
    <n v="27415916.920000002"/>
    <n v="91"/>
    <n v="27415916.920000002"/>
    <n v="5.0000000000000001E-3"/>
    <n v="5.0000005817587862E-3"/>
    <n v="34176.01"/>
    <n v="0"/>
    <n v="0"/>
    <n v="0"/>
    <n v="0"/>
    <n v="0"/>
    <n v="34176.01"/>
    <n v="0.1"/>
    <n v="0.125"/>
    <n v="0"/>
    <n v="0"/>
    <n v="0"/>
    <n v="0"/>
    <m/>
    <m/>
    <m/>
  </r>
  <r>
    <s v="N047AQE"/>
    <s v="HARSH MANOJKUMAR SAVLA NRE AQUA"/>
    <s v="A"/>
    <d v="2024-10-31T00:00:00"/>
    <m/>
    <x v="33"/>
    <m/>
    <s v="SB"/>
    <s v="Nupur Patel - Mumbai"/>
    <s v="Fixed Fee Only"/>
    <n v="8757910.6300000008"/>
    <n v="91"/>
    <n v="8757910.6300000008"/>
    <n v="2.5000000000000001E-2"/>
    <n v="2.5000001275769686E-2"/>
    <n v="54586.98"/>
    <n v="27293.49"/>
    <n v="0"/>
    <n v="0.5"/>
    <n v="0"/>
    <n v="27293.49"/>
    <n v="54586.98"/>
    <n v="0"/>
    <n v="0"/>
    <n v="0"/>
    <n v="0"/>
    <n v="0"/>
    <n v="0"/>
    <m/>
    <m/>
    <m/>
  </r>
  <r>
    <s v="AQ0018"/>
    <s v="HARSHA SUDHIR ADHVARYU AQUA"/>
    <s v="A"/>
    <d v="2023-07-12T00:00:00"/>
    <m/>
    <x v="3"/>
    <m/>
    <s v="SB"/>
    <s v="Nupur Patel - Mumbai"/>
    <s v="Fixed + Variable"/>
    <n v="6583499.25"/>
    <n v="91"/>
    <n v="6583499.25"/>
    <n v="0.02"/>
    <n v="1.9999999190450226E-2"/>
    <n v="32827.31"/>
    <n v="19696.385999999999"/>
    <n v="0"/>
    <n v="0.6"/>
    <n v="0"/>
    <n v="19696.385999999999"/>
    <n v="32827.31"/>
    <n v="0.12"/>
    <n v="0.2"/>
    <n v="0"/>
    <n v="0"/>
    <n v="0"/>
    <n v="0"/>
    <m/>
    <m/>
    <m/>
  </r>
  <r>
    <s v="AQ0513"/>
    <s v="HARSHAD AMRUTLAL MEHTA HUF AQUA"/>
    <s v="A"/>
    <d v="2025-04-22T00:00:00"/>
    <m/>
    <x v="14"/>
    <s v="Prabhudas Lilladher Pvt Ltd "/>
    <s v="SB"/>
    <s v="Ajay Pandey - Mumbai"/>
    <s v="Fixed + Variable"/>
    <n v="5142638.45"/>
    <n v="70"/>
    <n v="3955875.730769231"/>
    <n v="1.4999999999999999E-2"/>
    <n v="1.499999854854939E-2"/>
    <n v="14793.89"/>
    <n v="10355.722999999998"/>
    <n v="0"/>
    <n v="0.6"/>
    <n v="0"/>
    <n v="8876.3339999999989"/>
    <n v="14793.89"/>
    <n v="0.12"/>
    <n v="0.15"/>
    <n v="0"/>
    <n v="0"/>
    <n v="0"/>
    <n v="0"/>
    <n v="0.1"/>
    <n v="1479.3890000000001"/>
    <m/>
  </r>
  <r>
    <s v="AQ0327"/>
    <s v="HARSHAD GHANSHYAMBHAI THAKKAR AQUA"/>
    <s v="A"/>
    <d v="2024-08-20T00:00:00"/>
    <m/>
    <x v="8"/>
    <m/>
    <s v="SB"/>
    <s v="Nupur Patel - Mumbai"/>
    <s v="Fixed Fee Only"/>
    <n v="4245139.0599999996"/>
    <n v="91"/>
    <n v="4245139.0599999996"/>
    <n v="2.5000000000000001E-2"/>
    <n v="2.5000001523397208E-2"/>
    <n v="26459.43"/>
    <n v="21167.544000000002"/>
    <n v="0"/>
    <n v="0.8"/>
    <n v="0.5"/>
    <n v="21167.544000000002"/>
    <n v="26459.43"/>
    <n v="0"/>
    <n v="0"/>
    <n v="0"/>
    <n v="0"/>
    <n v="0"/>
    <n v="0"/>
    <m/>
    <m/>
    <m/>
  </r>
  <r>
    <s v="AQ0019"/>
    <s v="HARSHAD HIRALAL PATEL AQUA"/>
    <s v="A"/>
    <d v="2023-07-12T00:00:00"/>
    <m/>
    <x v="3"/>
    <m/>
    <s v="SB"/>
    <s v="Nupur Patel - Mumbai"/>
    <s v="Fixed + Variable"/>
    <n v="9411455.7899999991"/>
    <n v="91"/>
    <n v="9411455.7899999991"/>
    <n v="0.02"/>
    <n v="1.9999997912527639E-2"/>
    <n v="46928.35"/>
    <n v="28157.01"/>
    <n v="0"/>
    <n v="0.6"/>
    <n v="0"/>
    <n v="28157.01"/>
    <n v="46928.35"/>
    <n v="0.12"/>
    <n v="0.2"/>
    <n v="0"/>
    <n v="0"/>
    <n v="0"/>
    <n v="0"/>
    <m/>
    <m/>
    <m/>
  </r>
  <r>
    <s v="AQ0426"/>
    <s v="HARSHAL SHARAD SHAH HUF AQUA"/>
    <s v="A"/>
    <d v="2024-11-12T00:00:00"/>
    <m/>
    <x v="0"/>
    <s v="Siddharth Vora"/>
    <s v="Direct"/>
    <s v="Venil Shah - Mumbai"/>
    <s v="Variable Fees Only"/>
    <n v="4550408.46"/>
    <n v="91"/>
    <n v="4550408.46"/>
    <n v="0"/>
    <n v="0"/>
    <n v="0"/>
    <n v="0"/>
    <n v="0"/>
    <n v="0"/>
    <n v="0"/>
    <n v="0"/>
    <n v="0"/>
    <n v="0.12"/>
    <n v="0.2"/>
    <n v="0"/>
    <n v="0"/>
    <n v="0"/>
    <n v="0"/>
    <m/>
    <m/>
    <m/>
  </r>
  <r>
    <s v="AQ0415"/>
    <s v="HARSHIL DHARMESHKUMAR MODI AQUA"/>
    <s v="A"/>
    <d v="2024-11-05T00:00:00"/>
    <m/>
    <x v="8"/>
    <m/>
    <s v="SB"/>
    <s v="Nupur Patel - Mumbai"/>
    <s v="Fixed Fee Only"/>
    <n v="4630917.17"/>
    <n v="91"/>
    <n v="4630917.17"/>
    <n v="1.9E-2"/>
    <n v="1.8999998963179776E-2"/>
    <n v="21936.59"/>
    <n v="16163.803157894738"/>
    <n v="0"/>
    <n v="0.73684210526315796"/>
    <n v="0.5"/>
    <n v="16163.803157894738"/>
    <n v="21936.59"/>
    <n v="0"/>
    <n v="0"/>
    <n v="0"/>
    <n v="0"/>
    <n v="0"/>
    <n v="0"/>
    <m/>
    <m/>
    <m/>
  </r>
  <r>
    <s v="AQ0192"/>
    <s v="HARSHINI PATEL AQUA"/>
    <s v="A"/>
    <d v="2024-04-19T00:00:00"/>
    <m/>
    <x v="28"/>
    <m/>
    <s v="SB"/>
    <s v="Nupur Patel - Mumbai"/>
    <s v="Fixed Fee Only"/>
    <n v="5051543.76"/>
    <n v="91"/>
    <n v="5051543.76"/>
    <n v="2.5000000000000001E-2"/>
    <n v="2.5000000426373851E-2"/>
    <n v="31485.65"/>
    <n v="18891.39"/>
    <n v="0"/>
    <n v="0.6"/>
    <n v="0"/>
    <n v="18891.39"/>
    <n v="31485.65"/>
    <n v="0"/>
    <n v="0"/>
    <n v="0"/>
    <n v="0"/>
    <n v="0"/>
    <n v="0"/>
    <m/>
    <m/>
    <m/>
  </r>
  <r>
    <s v="AQ0241"/>
    <s v="HARSHIT AGARWALL AQUA"/>
    <s v="A"/>
    <d v="2024-06-21T00:00:00"/>
    <m/>
    <x v="26"/>
    <s v="Soumyajit Roy"/>
    <s v="SB"/>
    <s v="Nupur Patel - Mumbai"/>
    <s v="Fixed Fee Only"/>
    <n v="4542065.83"/>
    <n v="91"/>
    <n v="4542065.83"/>
    <n v="2.5000000000000001E-2"/>
    <n v="2.500000323411438E-2"/>
    <n v="28310.14"/>
    <n v="17693.837500000001"/>
    <n v="0"/>
    <n v="0.5"/>
    <n v="0"/>
    <n v="14155.07"/>
    <n v="28310.14"/>
    <n v="0"/>
    <n v="0"/>
    <n v="0"/>
    <n v="0"/>
    <n v="0"/>
    <n v="0"/>
    <n v="0.25"/>
    <n v="3538.7674999999999"/>
    <m/>
  </r>
  <r>
    <s v="AQ0395"/>
    <s v="HASUBEN BHARATKUMAR PANCHAL AQUA"/>
    <s v="A"/>
    <d v="2024-10-10T00:00:00"/>
    <m/>
    <x v="8"/>
    <m/>
    <s v="SB"/>
    <s v="Nupur Patel - Mumbai"/>
    <s v="Fixed Fee Only"/>
    <n v="4152166.02"/>
    <n v="91"/>
    <n v="4152166.02"/>
    <n v="2.5000000000000001E-2"/>
    <n v="2.5000001070538826E-2"/>
    <n v="25879.94"/>
    <n v="20703.951999999997"/>
    <n v="0"/>
    <n v="0.79999999999999993"/>
    <n v="0.5"/>
    <n v="20703.951999999997"/>
    <n v="25879.94"/>
    <n v="0"/>
    <n v="0"/>
    <n v="0"/>
    <n v="0"/>
    <n v="0"/>
    <n v="0"/>
    <m/>
    <m/>
    <m/>
  </r>
  <r>
    <s v="AQ0185"/>
    <s v="HEMANGINI BHAVIN GORADIA AQUA"/>
    <s v="A"/>
    <d v="2024-04-08T00:00:00"/>
    <m/>
    <x v="34"/>
    <m/>
    <s v="SB"/>
    <s v="Nupur Patel - Mumbai"/>
    <s v="Variable Fees Only"/>
    <n v="8061270.9199999999"/>
    <n v="91"/>
    <n v="8061270.9199999999"/>
    <n v="0"/>
    <n v="0"/>
    <n v="0"/>
    <n v="0"/>
    <n v="0"/>
    <n v="0"/>
    <n v="0"/>
    <n v="0"/>
    <n v="0"/>
    <n v="0.08"/>
    <n v="0.2"/>
    <n v="0"/>
    <n v="0"/>
    <n v="0"/>
    <n v="0"/>
    <m/>
    <m/>
    <m/>
  </r>
  <r>
    <s v="AQ0026"/>
    <s v="HEMANT BANSILAL BHANDARI AQUA"/>
    <s v="A"/>
    <d v="2023-08-21T00:00:00"/>
    <m/>
    <x v="17"/>
    <m/>
    <s v="Direct"/>
    <s v="Pankaj Shrestha - Mumbai"/>
    <s v="Fixed + Variable"/>
    <n v="40856691.630000003"/>
    <n v="91"/>
    <n v="40856691.630000003"/>
    <n v="1.4999999999999999E-2"/>
    <n v="1.4999998715706632E-2"/>
    <n v="152792.82"/>
    <n v="106954.97400000002"/>
    <n v="0"/>
    <n v="0.70000000000000007"/>
    <n v="0.45"/>
    <n v="106954.97400000002"/>
    <n v="152792.82"/>
    <n v="0.12"/>
    <n v="0.2"/>
    <n v="0"/>
    <n v="0"/>
    <n v="0"/>
    <n v="0"/>
    <m/>
    <m/>
    <m/>
  </r>
  <r>
    <s v="N029AQE"/>
    <s v="HEMLATA NRE AQUA"/>
    <s v="C"/>
    <d v="2024-08-13T00:00:00"/>
    <d v="2025-06-17T00:00:00"/>
    <x v="8"/>
    <m/>
    <s v="SB"/>
    <s v="Nupur Patel"/>
    <s v="Fixed Fee Only"/>
    <n v="4306851.91"/>
    <n v="78"/>
    <n v="3691587.3514285716"/>
    <n v="2.5000000000000001E-2"/>
    <n v="2.5000001266616157E-2"/>
    <n v="23009.21"/>
    <n v="18407.367999999999"/>
    <n v="0"/>
    <n v="0.79999999999999993"/>
    <n v="0.5"/>
    <n v="18407.367999999999"/>
    <n v="23009.21"/>
    <n v="0"/>
    <n v="0"/>
    <n v="0"/>
    <n v="0"/>
    <n v="0"/>
    <n v="0"/>
    <m/>
    <m/>
    <m/>
  </r>
  <r>
    <s v="N369ME"/>
    <s v="HIMA JAYESH SHAH NRE AQUA"/>
    <s v="A"/>
    <d v="2023-11-07T00:00:00"/>
    <m/>
    <x v="17"/>
    <m/>
    <s v="Direct"/>
    <s v="Pankaj Shrestha - Mumbai"/>
    <s v="Fixed + Variable"/>
    <n v="14037889.01"/>
    <n v="91"/>
    <n v="14037889.010000002"/>
    <n v="0.01"/>
    <n v="9.9999992570342783E-3"/>
    <n v="34998.57"/>
    <n v="19249.213499999998"/>
    <n v="0"/>
    <n v="0.54999999999999993"/>
    <n v="0.45"/>
    <n v="19249.213499999998"/>
    <n v="34998.57"/>
    <n v="0.1"/>
    <n v="0.2"/>
    <n v="0"/>
    <n v="0"/>
    <n v="0"/>
    <n v="0"/>
    <m/>
    <m/>
    <m/>
  </r>
  <r>
    <s v="N369PE"/>
    <s v="HIMA JAYESH SHAH NRE MADP"/>
    <s v="A"/>
    <d v="2022-06-22T00:00:00"/>
    <m/>
    <x v="17"/>
    <m/>
    <s v="Direct"/>
    <s v="Pankaj Shrestha - Mumbai"/>
    <s v="Fixed + Variable"/>
    <n v="6554849.5999999996"/>
    <n v="91"/>
    <n v="6554849.6000000006"/>
    <n v="0.01"/>
    <n v="1.0000001364646863E-2"/>
    <n v="16342.23"/>
    <n v="8988.2265000000007"/>
    <n v="0"/>
    <n v="0.55000000000000004"/>
    <n v="0.45"/>
    <n v="8988.2265000000007"/>
    <n v="16342.23"/>
    <n v="0.1"/>
    <n v="0.2"/>
    <n v="0"/>
    <n v="0"/>
    <n v="0"/>
    <n v="0"/>
    <m/>
    <m/>
    <m/>
  </r>
  <r>
    <s v="AQ0331"/>
    <s v="HIRAL HARDIKKUMAR SHAH AQUA"/>
    <s v="A"/>
    <d v="2024-08-26T00:00:00"/>
    <m/>
    <x v="8"/>
    <m/>
    <s v="SB"/>
    <s v="Nupur Patel - Mumbai"/>
    <s v="Fixed Fee Only"/>
    <n v="4180818.1"/>
    <n v="91"/>
    <n v="4180818.1"/>
    <n v="0.01"/>
    <n v="-2.9421064165029709E-2"/>
    <n v="-30666.780000000002"/>
    <n v="-15333.390000000001"/>
    <n v="0"/>
    <n v="0.5"/>
    <n v="0.5"/>
    <n v="-15333.390000000001"/>
    <n v="-30666.780000000002"/>
    <n v="0"/>
    <n v="0"/>
    <n v="0"/>
    <n v="0"/>
    <n v="0"/>
    <n v="0"/>
    <m/>
    <m/>
    <m/>
  </r>
  <r>
    <s v="N0027AQR"/>
    <s v="HIRAL R MODI NRO AQUA"/>
    <s v="A"/>
    <d v="2024-10-14T00:00:00"/>
    <m/>
    <x v="0"/>
    <m/>
    <s v="Direct"/>
    <s v="Siddharth Sathu - Mumbai"/>
    <s v="Fixed Fee Only"/>
    <n v="4144199.41"/>
    <n v="91"/>
    <n v="4144199.41"/>
    <n v="1.4999999999999999E-2"/>
    <n v="1.4999999616437268E-2"/>
    <n v="15498.17"/>
    <n v="0"/>
    <n v="0"/>
    <n v="0"/>
    <n v="0"/>
    <n v="0"/>
    <n v="15498.17"/>
    <n v="0"/>
    <n v="0"/>
    <n v="0"/>
    <n v="0"/>
    <n v="0"/>
    <n v="0"/>
    <m/>
    <m/>
    <m/>
  </r>
  <r>
    <s v="AQ0508"/>
    <s v="HIRANI MANTHAN RAMESH AQUA"/>
    <s v="A"/>
    <d v="2025-03-27T00:00:00"/>
    <m/>
    <x v="0"/>
    <s v="Siddharth Sathu - Mumbai"/>
    <s v="Direct"/>
    <s v="Direct"/>
    <s v="Fixed Fee Only"/>
    <n v="5058816.93"/>
    <n v="91"/>
    <n v="5058816.93"/>
    <n v="1.4999999999999999E-2"/>
    <n v="1.5000000522534543E-2"/>
    <n v="18918.59"/>
    <n v="0"/>
    <n v="0"/>
    <n v="0"/>
    <n v="0"/>
    <n v="0"/>
    <n v="18918.59"/>
    <n v="0"/>
    <n v="0"/>
    <n v="0"/>
    <n v="0"/>
    <n v="0"/>
    <n v="0"/>
    <m/>
    <m/>
    <m/>
  </r>
  <r>
    <s v="AQ0329"/>
    <s v="HIREN DAHYABHAI PADHARIA AQUA"/>
    <s v="A"/>
    <d v="2024-08-22T00:00:00"/>
    <m/>
    <x v="8"/>
    <m/>
    <s v="SB"/>
    <s v="Nupur Patel - Mumbai"/>
    <s v="Fixed Fee Only"/>
    <n v="4196863.32"/>
    <n v="91"/>
    <n v="4196863.32"/>
    <n v="2.5000000000000001E-2"/>
    <n v="2.4999998421112835E-2"/>
    <n v="26158.53"/>
    <n v="20926.824000000001"/>
    <n v="0"/>
    <n v="0.8"/>
    <n v="0.5"/>
    <n v="20926.824000000001"/>
    <n v="26158.53"/>
    <n v="0"/>
    <n v="0"/>
    <n v="0"/>
    <n v="0"/>
    <n v="0"/>
    <n v="0"/>
    <m/>
    <m/>
    <m/>
  </r>
  <r>
    <s v="AQ0353"/>
    <s v="HIRIYUR PUTTANNA UMA AQUA"/>
    <s v="A"/>
    <d v="2024-09-06T00:00:00"/>
    <m/>
    <x v="0"/>
    <m/>
    <s v="Direct"/>
    <s v="Siddharth Sathu - Mumbai"/>
    <s v="Fixed Fee Only"/>
    <n v="4148367.68"/>
    <n v="91"/>
    <n v="4148367.68"/>
    <n v="0.02"/>
    <n v="1.9999998602389504E-2"/>
    <n v="20685.009999999998"/>
    <n v="0"/>
    <n v="0"/>
    <n v="0"/>
    <n v="0"/>
    <n v="0"/>
    <n v="20685.009999999998"/>
    <n v="0"/>
    <n v="0"/>
    <n v="0"/>
    <n v="0"/>
    <n v="0"/>
    <n v="0"/>
    <m/>
    <m/>
    <m/>
  </r>
  <r>
    <s v="AQ0104"/>
    <s v="HITESH PREMCHAND SHAH AQUA"/>
    <s v="A"/>
    <d v="2023-12-07T00:00:00"/>
    <m/>
    <x v="0"/>
    <s v="Drishti Desai"/>
    <s v="Direct"/>
    <s v="Nupur Patel - Mumbai"/>
    <s v="Fixed Fee Only"/>
    <n v="5357277.6100000003"/>
    <n v="91"/>
    <n v="5357277.6100000003"/>
    <n v="1.4999999999999999E-2"/>
    <n v="1.4999999615086605E-2"/>
    <n v="20034.75"/>
    <n v="0"/>
    <n v="0"/>
    <n v="0"/>
    <n v="0"/>
    <n v="0"/>
    <n v="20034.75"/>
    <n v="0"/>
    <n v="0"/>
    <n v="0"/>
    <n v="0"/>
    <n v="0"/>
    <n v="0"/>
    <m/>
    <m/>
    <m/>
  </r>
  <r>
    <s v="N041AQR"/>
    <s v="HITESH SURESH VACHHARAJANI NRO AQUA"/>
    <s v="A"/>
    <d v="2025-02-21T00:00:00"/>
    <m/>
    <x v="0"/>
    <m/>
    <s v="Direct"/>
    <s v="Nupur Patel"/>
    <s v="Fixed Fee Only"/>
    <n v="4221249.13"/>
    <n v="91"/>
    <n v="4221249.13"/>
    <n v="1.4999999999999999E-2"/>
    <n v="1.5000004523295227E-2"/>
    <n v="15786.32"/>
    <n v="0"/>
    <n v="0"/>
    <n v="0"/>
    <n v="0"/>
    <n v="0"/>
    <n v="15786.32"/>
    <n v="0"/>
    <n v="0"/>
    <n v="0"/>
    <n v="0"/>
    <n v="0"/>
    <n v="0"/>
    <m/>
    <m/>
    <m/>
  </r>
  <r>
    <s v="N0032AQR"/>
    <s v="HITESHKUMAR MANSUKHLAL SUMARIYA NRO AQUA"/>
    <s v="A"/>
    <d v="2025-01-08T00:00:00"/>
    <m/>
    <x v="8"/>
    <m/>
    <s v="SB"/>
    <s v="Nupur Patel - Mumbai"/>
    <s v="Fixed Fee Only"/>
    <n v="4456999.4400000004"/>
    <n v="91"/>
    <n v="4456999.4400000004"/>
    <n v="2.5000000000000001E-2"/>
    <n v="2.50000017850673E-2"/>
    <n v="27779.93"/>
    <n v="22223.944"/>
    <n v="0"/>
    <n v="0.79999999999999993"/>
    <n v="0.5"/>
    <n v="22223.944"/>
    <n v="27779.93"/>
    <n v="0"/>
    <n v="0"/>
    <n v="0"/>
    <n v="0"/>
    <n v="0"/>
    <n v="0"/>
    <m/>
    <m/>
    <m/>
  </r>
  <r>
    <s v="AQ0475"/>
    <s v="INDIRABEN KISHORBHAI CHAVDA AQUA"/>
    <s v="A"/>
    <d v="2025-01-16T00:00:00"/>
    <m/>
    <x v="3"/>
    <m/>
    <s v="SB"/>
    <s v="Nupur Patel - Mumbai"/>
    <s v="Fixed Fee Only"/>
    <n v="4689441.43"/>
    <n v="91"/>
    <n v="4689441.43"/>
    <n v="0.02"/>
    <n v="2.000000151708595E-2"/>
    <n v="23382.97"/>
    <n v="14029.782000000001"/>
    <n v="0"/>
    <n v="0.6"/>
    <n v="0"/>
    <n v="14029.782000000001"/>
    <n v="23382.97"/>
    <n v="0"/>
    <n v="0"/>
    <n v="0"/>
    <n v="0"/>
    <n v="0"/>
    <n v="0"/>
    <m/>
    <m/>
    <m/>
  </r>
  <r>
    <s v="N346PE"/>
    <s v="ISHWAR PATEL NRE AQUA"/>
    <s v="A"/>
    <d v="2023-06-14T00:00:00"/>
    <m/>
    <x v="3"/>
    <m/>
    <s v="SB"/>
    <s v="Nupur Patel - Mumbai"/>
    <s v="Fixed + Variable"/>
    <n v="7082362.3600000003"/>
    <n v="91"/>
    <n v="7082362.3600000003"/>
    <n v="0.02"/>
    <n v="1.9999998223104842E-2"/>
    <n v="35314.79"/>
    <n v="21188.874"/>
    <n v="0"/>
    <n v="0.6"/>
    <n v="0"/>
    <n v="21188.874"/>
    <n v="35314.79"/>
    <n v="0.12"/>
    <n v="0.2"/>
    <n v="0"/>
    <n v="0"/>
    <n v="0"/>
    <n v="0"/>
    <m/>
    <m/>
    <m/>
  </r>
  <r>
    <s v="AQ0325"/>
    <s v="JAGDISHCHANDRA GIRDHARLAL BHAVSAR AQUA"/>
    <s v="A"/>
    <d v="2024-08-20T00:00:00"/>
    <m/>
    <x v="21"/>
    <m/>
    <s v="SB"/>
    <s v="Nupur Patel - Mumbai"/>
    <s v="Fixed Fee Only"/>
    <n v="4239684.99"/>
    <n v="91"/>
    <n v="4239684.99"/>
    <n v="2.5000000000000001E-2"/>
    <n v="2.4999996365451513E-2"/>
    <n v="26425.43"/>
    <n v="14533.986500000001"/>
    <n v="0"/>
    <n v="0.55000000000000004"/>
    <n v="0"/>
    <n v="14533.986500000001"/>
    <n v="26425.43"/>
    <n v="0"/>
    <n v="0"/>
    <n v="0"/>
    <n v="0"/>
    <n v="0"/>
    <n v="0"/>
    <m/>
    <m/>
    <m/>
  </r>
  <r>
    <s v="AQ0151"/>
    <s v="JAGOMOHAN PANDA AQUA"/>
    <s v="A"/>
    <d v="2024-02-28T00:00:00"/>
    <m/>
    <x v="35"/>
    <s v="Soumyajit Roy"/>
    <s v="SB"/>
    <s v="Nupur Patel - Mumbai"/>
    <s v="Fixed Fee Only"/>
    <n v="4935716.0599999996"/>
    <n v="91"/>
    <n v="4935716.0599999996"/>
    <n v="2.5000000000000001E-2"/>
    <n v="2.5000000252699453E-2"/>
    <n v="30763.71"/>
    <n v="21534.596999999998"/>
    <n v="0"/>
    <n v="0.6"/>
    <n v="0"/>
    <n v="18458.225999999999"/>
    <n v="30763.71"/>
    <n v="0"/>
    <n v="0"/>
    <n v="0"/>
    <n v="0"/>
    <n v="0"/>
    <n v="0"/>
    <n v="0.25"/>
    <n v="3076.3710000000001"/>
    <m/>
  </r>
  <r>
    <s v="AQ0373"/>
    <s v="JAIMIKABEN YOGESHBHAI PATEL AQUA"/>
    <s v="A"/>
    <d v="2024-09-23T00:00:00"/>
    <m/>
    <x v="0"/>
    <m/>
    <s v="Direct"/>
    <s v="Siddharth Sathu - Mumbai"/>
    <s v="Fixed Fee Only"/>
    <n v="4086767.05"/>
    <n v="91"/>
    <n v="4086767.0500000003"/>
    <n v="2.5000000000000001E-2"/>
    <n v="2.5000004735869542E-2"/>
    <n v="25472.32"/>
    <n v="0"/>
    <n v="0"/>
    <n v="0"/>
    <n v="0"/>
    <n v="0"/>
    <n v="25472.32"/>
    <n v="0"/>
    <n v="0"/>
    <n v="0"/>
    <n v="0"/>
    <n v="0"/>
    <n v="0"/>
    <m/>
    <m/>
    <m/>
  </r>
  <r>
    <s v="AL0010"/>
    <s v="JAIPRAKASH BRIJLAL SAINANI MADP ALPHA"/>
    <s v="A"/>
    <d v="2023-11-21T00:00:00"/>
    <m/>
    <x v="2"/>
    <s v="Vodara Branch"/>
    <s v="SB"/>
    <s v="Sandip Raichura - Mumbai"/>
    <s v="Fixed Fee Only"/>
    <n v="6997686.7699999996"/>
    <n v="91"/>
    <n v="6997686.7699999996"/>
    <n v="2.2499999999999999E-2"/>
    <n v="2.2500001709238313E-2"/>
    <n v="39254.15"/>
    <n v="21807.861111111113"/>
    <n v="0"/>
    <n v="0.55555555555555558"/>
    <n v="1"/>
    <n v="21807.861111111113"/>
    <n v="39254.15"/>
    <n v="0"/>
    <n v="0"/>
    <n v="0"/>
    <n v="0"/>
    <n v="0"/>
    <n v="0"/>
    <m/>
    <m/>
    <m/>
  </r>
  <r>
    <s v="AQ0292"/>
    <s v="JANAK DILIP SHAH AQUA"/>
    <s v="A"/>
    <d v="2024-08-02T00:00:00"/>
    <m/>
    <x v="36"/>
    <m/>
    <s v="SB"/>
    <s v="Nupur Patel - Mumbai"/>
    <s v="Fixed Fee Only"/>
    <n v="4323077"/>
    <n v="91"/>
    <n v="4323077"/>
    <n v="2.5000000000000001E-2"/>
    <n v="2.5000003749364445E-2"/>
    <n v="26945.21"/>
    <n v="17514.386500000001"/>
    <n v="0"/>
    <n v="0.65"/>
    <n v="0"/>
    <n v="17514.386500000001"/>
    <n v="26945.21"/>
    <n v="0"/>
    <n v="0"/>
    <n v="0"/>
    <n v="0"/>
    <n v="0"/>
    <n v="0"/>
    <m/>
    <m/>
    <m/>
  </r>
  <r>
    <s v="AQ0072"/>
    <s v="JANAKRAI RAMANLAL SHAH AQUA"/>
    <s v="A"/>
    <d v="2023-10-23T00:00:00"/>
    <m/>
    <x v="3"/>
    <m/>
    <s v="SB"/>
    <s v="Nupur Patel - Mumbai"/>
    <s v="Fixed Fee Only"/>
    <n v="5851298.4400000004"/>
    <n v="91"/>
    <n v="5851298.4400000004"/>
    <n v="0.02"/>
    <n v="2.0000001763861342E-2"/>
    <n v="29176.34"/>
    <n v="17505.804"/>
    <n v="0"/>
    <n v="0.6"/>
    <n v="0"/>
    <n v="17505.804"/>
    <n v="29176.34"/>
    <n v="0"/>
    <n v="0"/>
    <n v="0"/>
    <n v="0"/>
    <n v="0"/>
    <n v="0"/>
    <m/>
    <m/>
    <m/>
  </r>
  <r>
    <s v="AQ0394"/>
    <s v="JASH DEVANG SHAH AQUA"/>
    <s v="A"/>
    <d v="2024-10-10T00:00:00"/>
    <m/>
    <x v="2"/>
    <m/>
    <s v="Direct"/>
    <s v="Vijay Shah - Mumbai"/>
    <s v="Fixed Fee Only"/>
    <n v="4162439.42"/>
    <n v="91"/>
    <n v="4162439.4199999995"/>
    <n v="1.8000000000000002E-2"/>
    <n v="1.8000000343310937E-2"/>
    <n v="18679.66"/>
    <n v="8302.0711111111104"/>
    <n v="0"/>
    <n v="0.44444444444444442"/>
    <n v="1"/>
    <n v="8302.0711111111104"/>
    <n v="18679.66"/>
    <n v="0"/>
    <n v="0"/>
    <n v="0"/>
    <n v="0"/>
    <n v="0"/>
    <n v="0"/>
    <m/>
    <m/>
    <m/>
  </r>
  <r>
    <s v="N338AQ"/>
    <s v="JASHUBEN THAKORBHAI PATEL NRE AQUA"/>
    <s v="A"/>
    <d v="2023-10-18T00:00:00"/>
    <m/>
    <x v="3"/>
    <m/>
    <s v="SB"/>
    <s v="Nupur Patel - Mumbai"/>
    <s v="Fixed + Variable"/>
    <n v="52492889.880000003"/>
    <n v="91"/>
    <n v="52492889.880000003"/>
    <n v="0.02"/>
    <n v="2.0000000098056189E-2"/>
    <n v="261745.37"/>
    <n v="157047.22199999998"/>
    <n v="0"/>
    <n v="0.6"/>
    <n v="0"/>
    <n v="157047.22199999998"/>
    <n v="261745.37"/>
    <n v="0.12"/>
    <n v="0.2"/>
    <n v="0"/>
    <n v="0"/>
    <n v="0"/>
    <n v="0"/>
    <m/>
    <m/>
    <m/>
  </r>
  <r>
    <s v="AQ0441"/>
    <s v="JASLEEN KAUR SABHARWAL AQUA"/>
    <s v="A"/>
    <d v="2024-11-28T00:00:00"/>
    <m/>
    <x v="12"/>
    <s v="Soumyajit Roy"/>
    <s v="SB"/>
    <s v="Nupur Patel - Mumbai"/>
    <s v="Fixed Fee Only"/>
    <n v="5275227.6399999997"/>
    <n v="91"/>
    <n v="5275227.6399999997"/>
    <n v="2.5000000000000001E-2"/>
    <n v="2.4999997331504147E-2"/>
    <n v="32879.839999999997"/>
    <n v="24248.881999999998"/>
    <n v="0"/>
    <n v="0.65"/>
    <n v="0"/>
    <n v="21371.895999999997"/>
    <n v="32879.839999999997"/>
    <n v="0"/>
    <n v="0"/>
    <n v="0"/>
    <n v="0"/>
    <n v="0"/>
    <n v="0"/>
    <n v="0.25"/>
    <n v="2876.9859999999999"/>
    <m/>
  </r>
  <r>
    <s v="AQ0139"/>
    <s v="JASMIN R PAREKH HUF AQUA"/>
    <s v="A"/>
    <d v="2024-01-30T00:00:00"/>
    <m/>
    <x v="2"/>
    <s v="Parekh Shares N Securities"/>
    <s v="SB"/>
    <s v="Ajay Pandey - Mumbai"/>
    <s v="Fixed + Variable"/>
    <n v="7079212.7599999998"/>
    <n v="91"/>
    <n v="7079212.7599999998"/>
    <n v="1.4999999999999999E-2"/>
    <n v="1.5000002146200023E-2"/>
    <n v="26474.32"/>
    <n v="15884.591999999999"/>
    <n v="0"/>
    <n v="0.6"/>
    <n v="0.6"/>
    <n v="15884.591999999999"/>
    <n v="26474.32"/>
    <n v="0.12"/>
    <n v="0.15"/>
    <n v="0"/>
    <n v="0"/>
    <n v="0"/>
    <n v="0"/>
    <m/>
    <m/>
    <m/>
  </r>
  <r>
    <s v="N0031AQR"/>
    <s v="JATANKUMAR MANSUKHLAL SUMARIYA NRO AQUA"/>
    <s v="A"/>
    <d v="2025-01-08T00:00:00"/>
    <m/>
    <x v="8"/>
    <m/>
    <s v="SB"/>
    <s v="Nupur Patel - Mumbai"/>
    <s v="Fixed Fee Only"/>
    <n v="4462769.17"/>
    <n v="91"/>
    <n v="4462769.17"/>
    <n v="2.5000000000000001E-2"/>
    <n v="2.4999999971067093E-2"/>
    <n v="27815.89"/>
    <n v="22252.712"/>
    <n v="0"/>
    <n v="0.8"/>
    <n v="0.5"/>
    <n v="22252.712"/>
    <n v="27815.89"/>
    <n v="0"/>
    <n v="0"/>
    <n v="0"/>
    <n v="0"/>
    <n v="0"/>
    <n v="0"/>
    <m/>
    <m/>
    <m/>
  </r>
  <r>
    <s v="AQ0507"/>
    <s v="JATIN PRAVINCHANDRA SHAH AQUA"/>
    <s v="A"/>
    <d v="2025-03-25T00:00:00"/>
    <m/>
    <x v="0"/>
    <m/>
    <s v="Direct"/>
    <s v="Siddharth Sathu - Mumbai"/>
    <s v="Fixed Fee Only"/>
    <n v="5089135.63"/>
    <n v="91"/>
    <n v="5089135.63"/>
    <n v="1.2500000000000001E-2"/>
    <n v="1.2500001988452704E-2"/>
    <n v="15859.98"/>
    <n v="0"/>
    <n v="0"/>
    <n v="0"/>
    <n v="0"/>
    <n v="0"/>
    <n v="15859.98"/>
    <n v="0"/>
    <n v="0"/>
    <n v="0"/>
    <n v="0"/>
    <n v="0"/>
    <n v="0"/>
    <m/>
    <m/>
    <m/>
  </r>
  <r>
    <s v="N0014DR"/>
    <s v="JATISH BHARMAL KUMBHA SHAH NRO MADP"/>
    <s v="A"/>
    <d v="2025-06-24T00:00:00"/>
    <m/>
    <x v="14"/>
    <s v="Prabhudas Lilladher Pvt Ltd "/>
    <s v="SB"/>
    <s v="Ajay Pandey - Mumbai"/>
    <s v="Fixed Fee Only"/>
    <n v="5020242.9400000004"/>
    <n v="7"/>
    <n v="386172.53384615394"/>
    <n v="2.5000000000000001E-2"/>
    <n v="2.5000043694527428E-2"/>
    <n v="2406.9699999999998"/>
    <n v="1684.8789999999999"/>
    <n v="0"/>
    <n v="0.6"/>
    <n v="0"/>
    <n v="1444.1819999999998"/>
    <n v="2406.9699999999998"/>
    <n v="0"/>
    <n v="0"/>
    <n v="0"/>
    <n v="0"/>
    <n v="0"/>
    <n v="0"/>
    <n v="0.1"/>
    <n v="240.697"/>
    <m/>
  </r>
  <r>
    <s v="AQ0033"/>
    <s v="JAY CHANDRAVADAN SHAH AQUA"/>
    <s v="A"/>
    <d v="2023-08-21T00:00:00"/>
    <m/>
    <x v="0"/>
    <s v="Shaili Vora"/>
    <s v="Direct"/>
    <s v="Nupur Patel - Mumbai"/>
    <s v="Fixed + Variable"/>
    <n v="11639158.199999999"/>
    <n v="91"/>
    <n v="11639158.199999999"/>
    <n v="5.0000000000000001E-3"/>
    <n v="5.0000008204588667E-3"/>
    <n v="14509.09"/>
    <n v="0"/>
    <n v="0"/>
    <n v="0"/>
    <n v="0"/>
    <n v="0"/>
    <n v="14509.09"/>
    <n v="0.1"/>
    <n v="0.15"/>
    <n v="0"/>
    <n v="0"/>
    <n v="0"/>
    <n v="0"/>
    <m/>
    <m/>
    <m/>
  </r>
  <r>
    <s v="MA060"/>
    <s v="JAY SANJAY KATIRA MADP"/>
    <s v="A"/>
    <d v="2022-06-07T00:00:00"/>
    <m/>
    <x v="14"/>
    <s v="Prabhudas Lilladher Pvt Ltd "/>
    <s v="SB"/>
    <s v="Ajay Pandey - Mumbai"/>
    <s v="Fixed + Variable"/>
    <n v="7965233.9199999999"/>
    <n v="91"/>
    <n v="7965233.9199999999"/>
    <n v="1.2500000000000001E-2"/>
    <n v="1.2499994710529717E-2"/>
    <n v="24823.15"/>
    <n v="17376.205000000002"/>
    <n v="0"/>
    <n v="0.6"/>
    <n v="0"/>
    <n v="14893.89"/>
    <n v="24823.15"/>
    <n v="0.1"/>
    <n v="0.15"/>
    <n v="0"/>
    <n v="0"/>
    <n v="0"/>
    <n v="0"/>
    <n v="0.10000000000000002"/>
    <n v="2482.3150000000005"/>
    <m/>
  </r>
  <r>
    <s v="AQ0146"/>
    <s v="JAYA BHOTICA AQUA"/>
    <s v="A"/>
    <d v="2024-02-06T00:00:00"/>
    <m/>
    <x v="17"/>
    <m/>
    <s v="Direct"/>
    <s v="Pankaj Shrestha - Mumbai"/>
    <s v="Fixed + Variable"/>
    <n v="4816560.49"/>
    <n v="91"/>
    <n v="4816560.49"/>
    <n v="1.4999999999999999E-2"/>
    <n v="1.5000011136372334E-2"/>
    <n v="18012.63"/>
    <n v="12608.841"/>
    <n v="0"/>
    <n v="0.7"/>
    <n v="0.45"/>
    <n v="12608.841"/>
    <n v="18012.63"/>
    <n v="0.12"/>
    <n v="0.15"/>
    <n v="0"/>
    <n v="0"/>
    <n v="0"/>
    <n v="0"/>
    <m/>
    <m/>
    <m/>
  </r>
  <r>
    <s v="N152AQR"/>
    <s v="JAYAPRAKASH DESAI NRO AQUA"/>
    <s v="A"/>
    <d v="2023-12-11T00:00:00"/>
    <m/>
    <x v="17"/>
    <m/>
    <s v="Direct"/>
    <s v="Pankaj Shrestha - Mumbai"/>
    <s v="Fixed Fee Only"/>
    <n v="9412484.5199999996"/>
    <n v="91"/>
    <n v="9412484.5199999996"/>
    <n v="2.5000000000000001E-2"/>
    <n v="2.5000001887836385E-2"/>
    <n v="58666.86"/>
    <n v="41066.801999999996"/>
    <n v="0"/>
    <n v="0.7"/>
    <n v="0.75"/>
    <n v="41066.801999999996"/>
    <n v="58666.86"/>
    <n v="0"/>
    <n v="0"/>
    <n v="0"/>
    <n v="0"/>
    <n v="0"/>
    <n v="0"/>
    <m/>
    <m/>
    <m/>
  </r>
  <r>
    <s v="AQ0203"/>
    <s v="JAYKAL EXPORTS PRIVATE LIMITED AQUA"/>
    <s v="C"/>
    <d v="2024-04-29T00:00:00"/>
    <d v="2025-04-17T00:00:00"/>
    <x v="0"/>
    <m/>
    <s v="Direct"/>
    <s v="Nupur Patel - Mumbai"/>
    <s v="Variable Fees Only"/>
    <n v="13653906.07"/>
    <n v="17"/>
    <n v="2550729.7053846153"/>
    <n v="0"/>
    <n v="0"/>
    <n v="0"/>
    <n v="0"/>
    <n v="0"/>
    <n v="0"/>
    <n v="0"/>
    <n v="0"/>
    <n v="0"/>
    <n v="0.12"/>
    <n v="0.2"/>
    <n v="0"/>
    <n v="0"/>
    <n v="0"/>
    <n v="0"/>
    <m/>
    <m/>
    <m/>
  </r>
  <r>
    <s v="N060AQE"/>
    <s v="JAYKANT MAHESH PATIDAR NRE AQUA"/>
    <s v="A"/>
    <d v="2025-01-06T00:00:00"/>
    <m/>
    <x v="3"/>
    <m/>
    <s v="SB"/>
    <s v="Nupur Patel - Mumbai"/>
    <s v="Fixed + Variable"/>
    <n v="13050012.74"/>
    <n v="91"/>
    <n v="13050012.739999998"/>
    <n v="0.02"/>
    <n v="2.0000001105804993E-2"/>
    <n v="65071.3"/>
    <n v="39042.78"/>
    <n v="0"/>
    <n v="0.6"/>
    <n v="0"/>
    <n v="39042.78"/>
    <n v="65071.3"/>
    <n v="0.12"/>
    <n v="0.2"/>
    <n v="0"/>
    <n v="0"/>
    <n v="0"/>
    <n v="0"/>
    <m/>
    <m/>
    <m/>
  </r>
  <r>
    <s v="AQ0437"/>
    <s v="JAYSHREE KISHOR GADA AQUA"/>
    <s v="A"/>
    <d v="2024-11-25T00:00:00"/>
    <m/>
    <x v="8"/>
    <m/>
    <s v="SB"/>
    <s v="Nupur Patel - Mumbai"/>
    <s v="Fixed Fee Only"/>
    <n v="4450464.3499999996"/>
    <n v="91"/>
    <n v="4450464.3499999996"/>
    <n v="2.5000000000000001E-2"/>
    <n v="2.5000003959952267E-2"/>
    <n v="27739.200000000001"/>
    <n v="22191.360000000001"/>
    <n v="0"/>
    <n v="0.8"/>
    <n v="0.5"/>
    <n v="22191.360000000001"/>
    <n v="27739.200000000001"/>
    <n v="0"/>
    <n v="0"/>
    <n v="0"/>
    <n v="0"/>
    <n v="0"/>
    <n v="0"/>
    <m/>
    <m/>
    <m/>
  </r>
  <r>
    <s v="AQ0186"/>
    <s v="JAYSHREE PARESH GANDHI AQUA"/>
    <s v="A"/>
    <d v="2024-04-04T00:00:00"/>
    <m/>
    <x v="2"/>
    <m/>
    <s v="Direct"/>
    <s v="Renuka Talla - Mumbai"/>
    <s v="Variable Fees Only"/>
    <n v="5193599.78"/>
    <n v="91"/>
    <n v="5193599.78"/>
    <n v="0"/>
    <n v="0"/>
    <n v="0"/>
    <n v="0"/>
    <n v="0"/>
    <n v="0"/>
    <n v="0"/>
    <n v="0"/>
    <n v="0"/>
    <n v="0.12"/>
    <n v="0.15"/>
    <n v="0"/>
    <n v="0"/>
    <n v="0"/>
    <n v="0"/>
    <m/>
    <m/>
    <m/>
  </r>
  <r>
    <s v="AQ0288"/>
    <s v="JAYSHREEBEN RAJENDRABHAI PATEL AQUA"/>
    <s v="A"/>
    <d v="2024-08-01T00:00:00"/>
    <m/>
    <x v="8"/>
    <m/>
    <s v="SB"/>
    <s v="Nupur Patel - Mumbai"/>
    <s v="Fixed Fee Only"/>
    <n v="4265848.3899999997"/>
    <n v="91"/>
    <n v="4265848.3899999997"/>
    <n v="2.5000000000000001E-2"/>
    <n v="2.5000002737690225E-2"/>
    <n v="26588.51"/>
    <n v="21270.807999999997"/>
    <n v="0"/>
    <n v="0.79999999999999993"/>
    <n v="0.5"/>
    <n v="21270.807999999997"/>
    <n v="26588.51"/>
    <n v="0"/>
    <n v="0"/>
    <n v="0"/>
    <n v="0"/>
    <n v="0"/>
    <n v="0"/>
    <m/>
    <m/>
    <m/>
  </r>
  <r>
    <s v="AQ0108"/>
    <s v="JDE SWITCHGEAR PRIVATE LIMITED AQUA"/>
    <s v="A"/>
    <d v="2023-12-19T00:00:00"/>
    <m/>
    <x v="37"/>
    <s v="Soumyajit Roy"/>
    <s v="SB"/>
    <s v="Nupur Patel - Mumbai"/>
    <s v="Fixed Fee Only"/>
    <n v="5191056.53"/>
    <n v="91"/>
    <n v="5191056.53"/>
    <n v="2.5000000000000001E-2"/>
    <n v="2.5000003586578522E-2"/>
    <n v="32355.22"/>
    <n v="21435.333250000003"/>
    <n v="0"/>
    <n v="0.55000000000000004"/>
    <n v="0"/>
    <n v="17795.371000000003"/>
    <n v="32355.22"/>
    <n v="0"/>
    <n v="0"/>
    <n v="0"/>
    <n v="0"/>
    <n v="0"/>
    <n v="0"/>
    <n v="0.25"/>
    <n v="3639.9622499999996"/>
    <m/>
  </r>
  <r>
    <s v="AQ0040"/>
    <s v="JEHANGIR HOMI MEHTA AQUA"/>
    <s v="A"/>
    <d v="2023-08-21T00:00:00"/>
    <m/>
    <x v="2"/>
    <m/>
    <s v="Direct"/>
    <s v="Mitesh Shah - Mumbai"/>
    <s v="Fixed Fee Only"/>
    <n v="6854877.0899999999"/>
    <n v="91"/>
    <n v="6854877.0899999989"/>
    <n v="2.5000000000000001E-2"/>
    <n v="2.4999991936838939E-2"/>
    <n v="42725.59"/>
    <n v="0"/>
    <n v="0.04"/>
    <n v="0"/>
    <n v="0"/>
    <n v="0"/>
    <n v="42725.59"/>
    <n v="0"/>
    <n v="0"/>
    <n v="0"/>
    <n v="0"/>
    <n v="0"/>
    <n v="0"/>
    <m/>
    <m/>
    <m/>
  </r>
  <r>
    <s v="AQ0126"/>
    <s v="JIGAR DHIRAJLAL SHAH AQUA"/>
    <s v="A"/>
    <d v="2024-01-08T00:00:00"/>
    <m/>
    <x v="6"/>
    <m/>
    <s v="SB"/>
    <s v="Nupur Patel - Mumbai"/>
    <s v="Fixed Fee Only"/>
    <n v="10451425.119999999"/>
    <n v="91"/>
    <n v="10451425.119999999"/>
    <n v="0.02"/>
    <n v="2.0000005605839428E-2"/>
    <n v="52113.97"/>
    <n v="36479.778999999995"/>
    <n v="0"/>
    <n v="0.69999999999999984"/>
    <n v="0"/>
    <n v="36479.778999999995"/>
    <n v="52113.97"/>
    <n v="0"/>
    <n v="0"/>
    <n v="0"/>
    <n v="0"/>
    <n v="0"/>
    <n v="0"/>
    <m/>
    <m/>
    <m/>
  </r>
  <r>
    <s v="AQ0050"/>
    <s v="JIGAR JAYVANTBHAI ANJARIA AQUA"/>
    <s v="A"/>
    <d v="2023-09-04T00:00:00"/>
    <m/>
    <x v="28"/>
    <m/>
    <s v="SB"/>
    <s v="Nupur Patel - Mumbai"/>
    <s v="Fixed + Variable"/>
    <n v="5956605.4400000004"/>
    <n v="91"/>
    <n v="5956605.4400000013"/>
    <n v="0.02"/>
    <n v="2.0000000090766346E-2"/>
    <n v="29701.43"/>
    <n v="17820.858"/>
    <n v="0"/>
    <n v="0.6"/>
    <n v="0"/>
    <n v="17820.858"/>
    <n v="29701.43"/>
    <n v="0.16"/>
    <n v="0.2"/>
    <n v="0"/>
    <n v="0"/>
    <n v="0"/>
    <n v="0"/>
    <m/>
    <m/>
    <m/>
  </r>
  <r>
    <s v="AQ0247"/>
    <s v="JIGAR LALIT SHAH AQUA"/>
    <s v="C"/>
    <d v="2024-06-27T00:00:00"/>
    <d v="2025-05-19T00:00:00"/>
    <x v="2"/>
    <m/>
    <s v="Direct"/>
    <s v="Kuheli Banerjee -Kolkata"/>
    <s v="Fixed Fee Only"/>
    <n v="4243654.2300000004"/>
    <n v="49"/>
    <n v="2285044.5853846157"/>
    <n v="2.5000000000000001E-2"/>
    <n v="2.499999792367049E-2"/>
    <n v="14242.4"/>
    <n v="8545.4399999999987"/>
    <n v="0"/>
    <n v="0.6"/>
    <n v="1"/>
    <n v="8545.4399999999987"/>
    <n v="14242.4"/>
    <n v="0"/>
    <n v="0"/>
    <n v="0"/>
    <n v="0"/>
    <n v="0"/>
    <n v="0"/>
    <m/>
    <m/>
    <m/>
  </r>
  <r>
    <s v="AQ0268"/>
    <s v="JIGNESH BALDEVBHAI PATEL AQUA"/>
    <s v="A"/>
    <d v="2024-07-19T00:00:00"/>
    <m/>
    <x v="0"/>
    <m/>
    <s v="Direct"/>
    <s v="Drishti Desai - Mumbai"/>
    <s v="Fixed Fee Only"/>
    <n v="4329346.6399999997"/>
    <n v="91"/>
    <n v="4329346.6399999997"/>
    <n v="0.02"/>
    <n v="2.0000002703755439E-2"/>
    <n v="21587.43"/>
    <n v="0"/>
    <n v="0"/>
    <n v="0"/>
    <n v="0"/>
    <n v="0"/>
    <n v="21587.43"/>
    <n v="0"/>
    <n v="0"/>
    <n v="0"/>
    <n v="0"/>
    <n v="0"/>
    <n v="0"/>
    <m/>
    <m/>
    <m/>
  </r>
  <r>
    <s v="AQ0270"/>
    <s v="JIGNESH KRISHNAKANT THAKKAR AQUA"/>
    <s v="A"/>
    <d v="2024-07-22T00:00:00"/>
    <m/>
    <x v="8"/>
    <m/>
    <s v="SB"/>
    <s v="Nupur Patel - Mumbai"/>
    <s v="Fixed Fee Only"/>
    <n v="4291075.53"/>
    <n v="91"/>
    <n v="4291075.53"/>
    <n v="2.5000000000000001E-2"/>
    <n v="2.4999995567724077E-2"/>
    <n v="26745.74"/>
    <n v="21396.592000000001"/>
    <n v="0"/>
    <n v="0.79999999999999993"/>
    <n v="0.5"/>
    <n v="21396.592000000001"/>
    <n v="26745.74"/>
    <n v="0"/>
    <n v="0"/>
    <n v="0"/>
    <n v="0"/>
    <n v="0"/>
    <n v="0"/>
    <m/>
    <m/>
    <m/>
  </r>
  <r>
    <s v="AQ0188"/>
    <s v="JITENDRA KESHAV SAVE AQUA"/>
    <s v="A"/>
    <d v="2024-04-08T00:00:00"/>
    <m/>
    <x v="2"/>
    <s v="Nayana Sarawade"/>
    <s v="SB"/>
    <s v="Vikas Vaid - Mumbai"/>
    <s v="Fixed + Variable"/>
    <n v="8714580.1300000008"/>
    <n v="91"/>
    <n v="8714580.1300000008"/>
    <n v="1.4999999999999999E-2"/>
    <n v="1.4999999019642198E-2"/>
    <n v="32590.14"/>
    <n v="19554.083999999999"/>
    <n v="0"/>
    <n v="0.6"/>
    <n v="0.6"/>
    <n v="19554.083999999999"/>
    <n v="32590.14"/>
    <n v="0.12"/>
    <n v="0.2"/>
    <n v="0"/>
    <n v="0"/>
    <n v="0"/>
    <n v="0"/>
    <m/>
    <m/>
    <m/>
  </r>
  <r>
    <s v="AQ0368"/>
    <s v="JITENDRA MANGALDAS SHETH AQUA"/>
    <s v="A"/>
    <d v="2024-09-24T00:00:00"/>
    <m/>
    <x v="8"/>
    <m/>
    <s v="SB"/>
    <s v="Nupur Patel - Mumbai"/>
    <s v="Fixed Fee Only"/>
    <n v="4095153.66"/>
    <n v="91"/>
    <n v="4095153.66"/>
    <n v="2.5000000000000001E-2"/>
    <n v="2.5000002075624188E-2"/>
    <n v="25524.59"/>
    <n v="20419.671999999999"/>
    <n v="0"/>
    <n v="0.79999999999999993"/>
    <n v="0.5"/>
    <n v="20419.671999999999"/>
    <n v="25524.59"/>
    <n v="0"/>
    <n v="0"/>
    <n v="0"/>
    <n v="0"/>
    <n v="0"/>
    <n v="0"/>
    <m/>
    <m/>
    <m/>
  </r>
  <r>
    <s v="N045AQE"/>
    <s v="JONATHAN NITHYANAND VEERAKUMAR NRE AQUA"/>
    <s v="C"/>
    <d v="2024-10-24T00:00:00"/>
    <d v="2025-04-08T00:00:00"/>
    <x v="38"/>
    <s v="Prabhudas Lilladher Pvt Ltd "/>
    <s v="SB"/>
    <s v="Ankit Vaishnav - Mumbai"/>
    <s v="Fixed Fee Only"/>
    <n v="4145839.99"/>
    <n v="8"/>
    <n v="364469.44967032969"/>
    <n v="0.02"/>
    <n v="1.9999950299577286E-2"/>
    <n v="1817.35"/>
    <n v="1272.145"/>
    <n v="0"/>
    <n v="0.6"/>
    <n v="0"/>
    <n v="1090.4099999999999"/>
    <n v="1817.35"/>
    <n v="0"/>
    <n v="0"/>
    <n v="0"/>
    <n v="0"/>
    <n v="0"/>
    <n v="0"/>
    <n v="0.10000000000000002"/>
    <n v="181.73500000000001"/>
    <m/>
  </r>
  <r>
    <s v="N072AQE"/>
    <s v="JYOTI BHAVESH MALDE NRE AQUA"/>
    <s v="A"/>
    <d v="2025-04-02T00:00:00"/>
    <m/>
    <x v="39"/>
    <m/>
    <s v="SB"/>
    <s v="Siddharth Sathu - Mumbai"/>
    <s v="Fixed Fee Only"/>
    <n v="5090238.9800000004"/>
    <n v="90"/>
    <n v="5034302.2879120884"/>
    <n v="2.5000000000000001E-2"/>
    <n v="2.5000003590750424E-2"/>
    <n v="31378.19"/>
    <n v="15689.094999999999"/>
    <n v="0"/>
    <n v="0.5"/>
    <n v="0"/>
    <n v="15689.094999999999"/>
    <n v="31378.19"/>
    <n v="0"/>
    <n v="0"/>
    <n v="0"/>
    <n v="0"/>
    <n v="0"/>
    <n v="0"/>
    <m/>
    <m/>
    <m/>
  </r>
  <r>
    <s v="AQ0502"/>
    <s v="KADAM PARINA ANIRUDHA AQUA"/>
    <s v="A"/>
    <d v="2025-03-11T00:00:00"/>
    <m/>
    <x v="2"/>
    <m/>
    <s v="Direct"/>
    <s v="Vinny Gonsalves - Baroda Branch"/>
    <s v="Fixed Fee Only"/>
    <n v="5167647.0599999996"/>
    <n v="91"/>
    <n v="5167647.0599999996"/>
    <n v="2.5000000000000001E-2"/>
    <n v="2.5000002314697258E-2"/>
    <n v="32209.31"/>
    <n v="19325.585999999999"/>
    <n v="0"/>
    <n v="0.6"/>
    <n v="1"/>
    <n v="19325.585999999999"/>
    <n v="32209.31"/>
    <n v="0"/>
    <n v="0"/>
    <n v="0"/>
    <n v="0"/>
    <n v="0"/>
    <n v="0"/>
    <m/>
    <m/>
    <m/>
  </r>
  <r>
    <s v="N177PR"/>
    <s v="KAILAS G AMIN NRO AQUA"/>
    <s v="A"/>
    <d v="2024-01-19T00:00:00"/>
    <m/>
    <x v="0"/>
    <m/>
    <s v="Direct"/>
    <s v="Nupur Patel - Mumbai"/>
    <s v="Fixed + Variable"/>
    <n v="5057364.5"/>
    <n v="91"/>
    <n v="5057364.5"/>
    <n v="0.01"/>
    <n v="9.999998598496887E-3"/>
    <n v="12608.77"/>
    <n v="0"/>
    <n v="0"/>
    <n v="0"/>
    <n v="0"/>
    <n v="0"/>
    <n v="12608.77"/>
    <n v="0.16"/>
    <n v="0.25"/>
    <n v="0"/>
    <n v="0"/>
    <n v="0"/>
    <n v="0"/>
    <m/>
    <m/>
    <m/>
  </r>
  <r>
    <s v="AQ0009"/>
    <s v="KALPANA G DESAI AQUA"/>
    <s v="A"/>
    <d v="2023-06-19T00:00:00"/>
    <m/>
    <x v="40"/>
    <m/>
    <s v="SB"/>
    <s v="Nupur Patel - Mumbai"/>
    <s v="Fixed + Variable"/>
    <n v="8616206.8200000003"/>
    <n v="91"/>
    <n v="8616206.8200000003"/>
    <n v="1.2500000000000001E-2"/>
    <n v="1.2500001201734801E-2"/>
    <n v="26851.88"/>
    <n v="13425.94"/>
    <n v="0"/>
    <n v="0.5"/>
    <n v="0"/>
    <n v="13425.94"/>
    <n v="26851.88"/>
    <n v="0.12"/>
    <n v="0.2"/>
    <n v="0"/>
    <n v="0"/>
    <n v="0"/>
    <n v="0"/>
    <m/>
    <m/>
    <m/>
  </r>
  <r>
    <s v="AQ0083"/>
    <s v="KALPANABEN ASHOKKUMAR MEHTA AQUA"/>
    <s v="A"/>
    <d v="2023-11-07T00:00:00"/>
    <m/>
    <x v="20"/>
    <m/>
    <s v="SB"/>
    <s v="Nupur Patel - Mumbai"/>
    <s v="Fixed + Variable"/>
    <n v="4302038.58"/>
    <n v="91"/>
    <n v="4302038.58"/>
    <n v="1.4999999999999999E-2"/>
    <n v="1.5000004057110562E-2"/>
    <n v="16088.45"/>
    <n v="8044.2250000000004"/>
    <n v="0"/>
    <n v="0.5"/>
    <n v="0"/>
    <n v="8044.2250000000004"/>
    <n v="16088.45"/>
    <n v="0.12"/>
    <n v="0.15"/>
    <n v="0"/>
    <n v="0"/>
    <n v="0"/>
    <n v="0"/>
    <m/>
    <m/>
    <m/>
  </r>
  <r>
    <s v="AQ0213"/>
    <s v="KALPANABEN HARSHADKUMAR PATEL AQUA"/>
    <s v="A"/>
    <d v="2024-05-10T00:00:00"/>
    <m/>
    <x v="19"/>
    <m/>
    <s v="SB"/>
    <s v="Nupur Patel - Mumbai"/>
    <s v="Fixed Fee Only"/>
    <n v="5088782.58"/>
    <n v="91"/>
    <n v="5088782.58"/>
    <n v="2.5000000000000001E-2"/>
    <n v="2.4999996502758172E-2"/>
    <n v="31717.75"/>
    <n v="22202.424999999999"/>
    <n v="0"/>
    <n v="0.7"/>
    <n v="0"/>
    <n v="22202.424999999999"/>
    <n v="31717.75"/>
    <n v="0"/>
    <n v="0"/>
    <n v="0"/>
    <n v="0"/>
    <n v="0"/>
    <n v="0"/>
    <m/>
    <m/>
    <m/>
  </r>
  <r>
    <s v="AQ0525"/>
    <s v="KALPESHKUMAR MAHENDRABHAI SHAH AQUA"/>
    <s v="A"/>
    <d v="2025-06-05T00:00:00"/>
    <m/>
    <x v="8"/>
    <m/>
    <s v="SB"/>
    <s v="Nupur Patel - Mumbai"/>
    <s v="Fixed Fee Only"/>
    <n v="5012679.6500000004"/>
    <n v="26"/>
    <n v="1432194.1857142858"/>
    <n v="2.5000000000000001E-2"/>
    <n v="2.5000000594645862E-2"/>
    <n v="8926.69"/>
    <n v="7141.3520000000008"/>
    <n v="0"/>
    <n v="0.8"/>
    <n v="0.5"/>
    <n v="7141.3520000000008"/>
    <n v="8926.69"/>
    <n v="0"/>
    <n v="0"/>
    <n v="0"/>
    <n v="0"/>
    <n v="0"/>
    <n v="0"/>
    <m/>
    <m/>
    <m/>
  </r>
  <r>
    <s v="AQ0246"/>
    <s v="KANAK CHOWDHURY AQUA"/>
    <s v="A"/>
    <d v="2024-06-26T00:00:00"/>
    <m/>
    <x v="2"/>
    <m/>
    <s v="Direct"/>
    <s v="Madhulina Ghosh - Kolkata"/>
    <s v="Fixed + Variable"/>
    <n v="4491870.5999999996"/>
    <n v="91"/>
    <n v="4491870.5999999996"/>
    <n v="1.4999999999999999E-2"/>
    <n v="1.5000004112435357E-2"/>
    <n v="16798.37"/>
    <n v="10079.021999999999"/>
    <n v="0"/>
    <n v="0.6"/>
    <n v="0.6"/>
    <n v="10079.021999999999"/>
    <n v="16798.37"/>
    <n v="0.12"/>
    <n v="0.15"/>
    <n v="0"/>
    <n v="0"/>
    <n v="0"/>
    <n v="0"/>
    <m/>
    <m/>
    <m/>
  </r>
  <r>
    <s v="AQ0476"/>
    <s v="KANAKSINH TAPUBHA PARMAR AQUA"/>
    <s v="A"/>
    <d v="2025-01-17T00:00:00"/>
    <m/>
    <x v="8"/>
    <m/>
    <s v="SB"/>
    <s v="Nupur Patel - Mumbai"/>
    <s v="Fixed Fee Only"/>
    <n v="4775022.3899999997"/>
    <n v="91"/>
    <n v="4775022.3899999997"/>
    <n v="2.5000000000000001E-2"/>
    <n v="2.5000003481371401E-2"/>
    <n v="29762.13"/>
    <n v="23809.704000000002"/>
    <n v="0"/>
    <n v="0.8"/>
    <n v="0.5"/>
    <n v="23809.704000000002"/>
    <n v="29762.13"/>
    <n v="0"/>
    <n v="0"/>
    <n v="0"/>
    <n v="0"/>
    <n v="0"/>
    <n v="0"/>
    <m/>
    <m/>
    <m/>
  </r>
  <r>
    <s v="AQ0411"/>
    <s v="KANCHAN OIL INDUSTRIES LIMITED AQUA"/>
    <s v="A"/>
    <d v="2024-11-13T00:00:00"/>
    <m/>
    <x v="41"/>
    <s v="Prabhudas Lilladher Pvt Ltd "/>
    <s v="SB"/>
    <s v="Ankit Vaishnav - Mumbai"/>
    <s v="Fixed Fee Only"/>
    <n v="9110166.9800000004"/>
    <n v="91"/>
    <n v="9110166.9800000004"/>
    <n v="2.5000000000000001E-2"/>
    <n v="2.5000001050028399E-2"/>
    <n v="56782.55"/>
    <n v="39747.785000000003"/>
    <n v="0"/>
    <n v="0.6"/>
    <n v="0"/>
    <n v="34069.53"/>
    <n v="56782.55"/>
    <n v="0"/>
    <n v="0"/>
    <n v="0"/>
    <n v="0"/>
    <n v="0"/>
    <n v="0"/>
    <n v="0.10000000000000002"/>
    <n v="5678.255000000001"/>
    <m/>
  </r>
  <r>
    <s v="AQ0084"/>
    <s v="KANNAN RAHUL SURVE AQUA"/>
    <s v="A"/>
    <d v="2023-11-07T00:00:00"/>
    <m/>
    <x v="2"/>
    <s v="Pyrramid Wealth Distributors"/>
    <s v="SB"/>
    <s v="Paresh Shah - Ahmedabad"/>
    <s v="Fixed + Variable"/>
    <n v="4353304.0999999996"/>
    <n v="91"/>
    <n v="4353304.0999999996"/>
    <n v="1.4999999999999999E-2"/>
    <n v="1.4999995717538515E-2"/>
    <n v="16280.16"/>
    <n v="9768.0959999999995"/>
    <n v="0"/>
    <n v="0.6"/>
    <n v="0.6"/>
    <n v="9768.0959999999995"/>
    <n v="16280.16"/>
    <n v="0.12"/>
    <n v="0.15"/>
    <n v="0"/>
    <n v="0"/>
    <n v="0"/>
    <n v="0"/>
    <m/>
    <m/>
    <m/>
  </r>
  <r>
    <s v="AQ0460"/>
    <s v="KANWAL NAIN NIRWANI AQUA"/>
    <s v="C"/>
    <d v="2024-12-26T00:00:00"/>
    <d v="2025-05-14T00:00:00"/>
    <x v="0"/>
    <m/>
    <s v="Direct"/>
    <s v="Venil Shah - Mumbai"/>
    <s v="Fixed + Variable"/>
    <n v="4186090.41"/>
    <n v="44"/>
    <n v="2024043.7147252751"/>
    <n v="1.2500000000000001E-2"/>
    <n v="1.2500005019328676E-2"/>
    <n v="6307.81"/>
    <n v="0"/>
    <n v="0"/>
    <n v="0"/>
    <n v="0"/>
    <n v="0"/>
    <n v="6307.81"/>
    <n v="0.12"/>
    <n v="0.13"/>
    <n v="0"/>
    <n v="0"/>
    <n v="0"/>
    <n v="0"/>
    <m/>
    <m/>
    <m/>
  </r>
  <r>
    <s v="AQ0249"/>
    <s v="KAPASI INVESTMENTS AND TRADING COMPANY AQUA"/>
    <s v="A"/>
    <d v="2024-07-01T00:00:00"/>
    <m/>
    <x v="2"/>
    <s v="Aura Investment (Dhrumil Parekh)"/>
    <s v="SB"/>
    <s v="Parag Orpe"/>
    <s v="Fixed Fee Only"/>
    <n v="21633539.510000002"/>
    <n v="91"/>
    <n v="21633539.510000002"/>
    <n v="1.7500000000000002E-2"/>
    <n v="1.7500000142394379E-2"/>
    <n v="94387.43"/>
    <n v="40451.755714285711"/>
    <n v="0"/>
    <n v="0.42857142857142855"/>
    <n v="1"/>
    <n v="40451.755714285711"/>
    <n v="94387.43"/>
    <n v="0"/>
    <n v="0"/>
    <n v="0"/>
    <n v="0"/>
    <n v="0"/>
    <n v="0"/>
    <m/>
    <m/>
    <m/>
  </r>
  <r>
    <s v="AQ0032"/>
    <s v="KARAN HARINDRA SINGH AQUA"/>
    <s v="A"/>
    <d v="2023-08-21T00:00:00"/>
    <m/>
    <x v="0"/>
    <s v="PL Management AV"/>
    <s v="Direct"/>
    <s v="Nupur Patel - Mumbai"/>
    <s v="Fixed + Variable"/>
    <n v="3516988.35"/>
    <n v="91"/>
    <n v="3516988.35"/>
    <n v="5.0000000000000001E-3"/>
    <n v="4.9999989087504103E-3"/>
    <n v="4384.1899999999996"/>
    <n v="0"/>
    <n v="0"/>
    <n v="0"/>
    <n v="0"/>
    <n v="0"/>
    <n v="4384.1899999999996"/>
    <n v="0.1"/>
    <n v="0.125"/>
    <n v="0"/>
    <n v="0"/>
    <n v="0"/>
    <n v="0"/>
    <m/>
    <m/>
    <m/>
  </r>
  <r>
    <s v="MA005"/>
    <s v="KARAN HARINDRA SINGH MADP"/>
    <s v="A"/>
    <d v="2021-06-18T00:00:00"/>
    <m/>
    <x v="0"/>
    <s v="PL Management AV"/>
    <s v="Direct"/>
    <s v="Nupur Patel - Mumbai"/>
    <s v="Fixed + Variable"/>
    <n v="5815476"/>
    <n v="91"/>
    <n v="5815476"/>
    <n v="5.0000000000000001E-3"/>
    <n v="5.0000006991575696E-3"/>
    <n v="7249.43"/>
    <n v="0"/>
    <n v="0"/>
    <n v="0"/>
    <n v="0"/>
    <n v="0"/>
    <n v="7249.43"/>
    <n v="0.1"/>
    <n v="0.125"/>
    <n v="0"/>
    <n v="0"/>
    <n v="0"/>
    <n v="0"/>
    <m/>
    <m/>
    <m/>
  </r>
  <r>
    <s v="AQ0145"/>
    <s v="KARAN PIYUSH JHAVERI AQUA"/>
    <s v="C"/>
    <d v="2024-02-06T00:00:00"/>
    <d v="2025-04-22T00:00:00"/>
    <x v="0"/>
    <m/>
    <s v="Direct"/>
    <s v="Drishti Desai - Mumbai"/>
    <s v="Fixed + Variable"/>
    <n v="4650569.0999999996"/>
    <n v="22"/>
    <n v="1124313.4087912086"/>
    <n v="1.4999999999999999E-2"/>
    <n v="0"/>
    <n v="0"/>
    <n v="0"/>
    <n v="0"/>
    <n v="0"/>
    <n v="0"/>
    <n v="0"/>
    <n v="0"/>
    <n v="0.12"/>
    <n v="0.15"/>
    <n v="0"/>
    <n v="0"/>
    <n v="0"/>
    <n v="0"/>
    <m/>
    <m/>
    <m/>
  </r>
  <r>
    <s v="AQ0008"/>
    <s v="KARTIK A PAREKH AQUA"/>
    <s v="A"/>
    <d v="2023-06-19T00:00:00"/>
    <m/>
    <x v="0"/>
    <m/>
    <s v="Direct"/>
    <s v="Nupur Patel - Mumbai"/>
    <s v="Variable Fees Only"/>
    <n v="8031557.2800000003"/>
    <n v="91"/>
    <n v="8031557.2800000003"/>
    <n v="0"/>
    <n v="0"/>
    <n v="0"/>
    <n v="0"/>
    <n v="0"/>
    <n v="0"/>
    <n v="0"/>
    <n v="0"/>
    <n v="0"/>
    <n v="0.12"/>
    <n v="0.2"/>
    <n v="0"/>
    <n v="0"/>
    <n v="0"/>
    <n v="0"/>
    <m/>
    <m/>
    <m/>
  </r>
  <r>
    <s v="AQ0001"/>
    <s v="KARUNA IMPEX ENTERPRISES LIMITED AQUA"/>
    <s v="A"/>
    <d v="2023-06-12T00:00:00"/>
    <m/>
    <x v="41"/>
    <s v="Prabhudas Lilladher Pvt Ltd "/>
    <s v="SB"/>
    <s v="Ankit Vaishnav - Mumbai"/>
    <s v="Fixed Fee Only"/>
    <n v="10205962.310000001"/>
    <n v="91"/>
    <n v="10205962.310000001"/>
    <n v="2.5000000000000001E-2"/>
    <n v="2.4999998110079091E-2"/>
    <n v="63612.5"/>
    <n v="44528.75"/>
    <n v="0"/>
    <n v="0.6"/>
    <n v="0"/>
    <n v="38167.5"/>
    <n v="63612.5"/>
    <n v="0"/>
    <n v="0"/>
    <n v="0"/>
    <n v="0"/>
    <n v="0"/>
    <n v="0"/>
    <n v="0.1"/>
    <n v="6361.25"/>
    <m/>
  </r>
  <r>
    <s v="AQ0109"/>
    <s v="KASHYAP ODHAVJI THAKKAR AQUA"/>
    <s v="C"/>
    <d v="2023-12-19T00:00:00"/>
    <d v="2025-05-28T00:00:00"/>
    <x v="42"/>
    <m/>
    <s v="SB"/>
    <s v="Nupur Patel - Mumbai"/>
    <s v="Fixed Fee Only"/>
    <n v="5095920.05"/>
    <n v="58"/>
    <n v="3247949.0428571426"/>
    <n v="0.02"/>
    <n v="1.9999996589563775E-2"/>
    <n v="16195.25"/>
    <n v="8097.625"/>
    <n v="0"/>
    <n v="0.5"/>
    <n v="0"/>
    <n v="8097.625"/>
    <n v="16195.25"/>
    <n v="0"/>
    <n v="0"/>
    <n v="0"/>
    <n v="0"/>
    <n v="0"/>
    <n v="0"/>
    <m/>
    <m/>
    <m/>
  </r>
  <r>
    <s v="N044AQE"/>
    <s v="KAVITA BANTHIA NRE AQUA"/>
    <s v="A"/>
    <d v="2024-11-06T00:00:00"/>
    <m/>
    <x v="43"/>
    <s v="PL Management AV"/>
    <s v="SB"/>
    <s v="Nupur Patel - Mumbai"/>
    <s v="Fixed Fee Only"/>
    <n v="4359755.72"/>
    <n v="91"/>
    <n v="4359755.72"/>
    <n v="2.5000000000000001E-2"/>
    <n v="2.5000000093260599E-2"/>
    <n v="27173.82"/>
    <n v="13586.91"/>
    <n v="0"/>
    <n v="0.5"/>
    <n v="0"/>
    <n v="13586.91"/>
    <n v="27173.82"/>
    <n v="0"/>
    <n v="0"/>
    <n v="0"/>
    <n v="0"/>
    <n v="0"/>
    <n v="0"/>
    <m/>
    <m/>
    <m/>
  </r>
  <r>
    <s v="AQ0253"/>
    <s v="KAVITHA NELLORE AQUA"/>
    <s v="A"/>
    <d v="2024-07-01T00:00:00"/>
    <m/>
    <x v="7"/>
    <m/>
    <s v="SB"/>
    <s v="Nupur Patel - Mumbai"/>
    <s v="Fixed + Variable"/>
    <n v="4360702.04"/>
    <n v="91"/>
    <n v="4360702.04"/>
    <n v="1.4999999999999999E-2"/>
    <n v="1.499999915680479E-2"/>
    <n v="16307.83"/>
    <n v="9784.6980000000003"/>
    <n v="0"/>
    <n v="0.6"/>
    <n v="0.6"/>
    <n v="9784.6980000000003"/>
    <n v="16307.83"/>
    <n v="0.12"/>
    <n v="0.2"/>
    <n v="0"/>
    <n v="0"/>
    <n v="0"/>
    <n v="0"/>
    <m/>
    <m/>
    <m/>
  </r>
  <r>
    <s v="AQ0469"/>
    <s v="KETAN DHIRAJ KAPASI AQUA"/>
    <s v="A"/>
    <d v="2025-01-06T00:00:00"/>
    <m/>
    <x v="2"/>
    <s v="Aura Investment (Dhrumil Parekh)"/>
    <s v="SB"/>
    <s v="Parag Orpe - Mumbai"/>
    <s v="Fixed Fee Only"/>
    <n v="43621586.75"/>
    <n v="91"/>
    <n v="43621586.75"/>
    <n v="1.7500000000000002E-2"/>
    <n v="1.7499999949774088E-2"/>
    <n v="190321.58"/>
    <n v="81566.391428571427"/>
    <n v="0"/>
    <n v="0.4285714285714286"/>
    <n v="1"/>
    <n v="81566.391428571427"/>
    <n v="190321.58"/>
    <n v="0"/>
    <n v="0"/>
    <n v="0"/>
    <n v="0"/>
    <n v="0"/>
    <n v="0"/>
    <m/>
    <m/>
    <m/>
  </r>
  <r>
    <s v="AQ0042"/>
    <s v="KHUBI JAL WRITER AQUA"/>
    <s v="A"/>
    <d v="2023-08-22T00:00:00"/>
    <m/>
    <x v="17"/>
    <m/>
    <s v="Direct"/>
    <s v="Pankaj Shrestha - Mumbai"/>
    <s v="Fixed Fee Only"/>
    <n v="18388789.559999999"/>
    <n v="91"/>
    <n v="18388789.559999999"/>
    <n v="1.7500000000000002E-2"/>
    <n v="1.7499999836080256E-2"/>
    <n v="80230.539999999994"/>
    <n v="45846.022857142852"/>
    <n v="0"/>
    <n v="0.5714285714285714"/>
    <n v="0.75"/>
    <n v="45846.022857142852"/>
    <n v="80230.539999999994"/>
    <n v="0"/>
    <n v="0"/>
    <n v="0"/>
    <n v="0"/>
    <n v="0"/>
    <n v="0"/>
    <m/>
    <m/>
    <m/>
  </r>
  <r>
    <s v="MA064"/>
    <s v="KHUBI JAL WRITER MADP"/>
    <s v="A"/>
    <d v="2022-06-22T00:00:00"/>
    <m/>
    <x v="17"/>
    <m/>
    <s v="Direct"/>
    <s v="Pankaj Shrestha - Mumbai"/>
    <s v="Fixed Fee Only"/>
    <n v="12278910.73"/>
    <n v="91"/>
    <n v="12278910.73"/>
    <n v="1.7500000000000002E-2"/>
    <n v="1.750000466490443E-2"/>
    <n v="53573.07"/>
    <n v="30613.18285714286"/>
    <n v="0"/>
    <n v="0.57142857142857151"/>
    <n v="0.75"/>
    <n v="30613.18285714286"/>
    <n v="53573.07"/>
    <n v="0"/>
    <n v="0"/>
    <n v="0"/>
    <n v="0"/>
    <n v="0"/>
    <n v="0"/>
    <m/>
    <m/>
    <m/>
  </r>
  <r>
    <s v="AQ0516"/>
    <s v="KHUNT RAVJIBHAI VALJIBHAI AQUA"/>
    <s v="A"/>
    <d v="2025-04-24T00:00:00"/>
    <m/>
    <x v="8"/>
    <m/>
    <s v="SB"/>
    <s v="Nupur Patel - Mumbai"/>
    <s v="Fixed Fee Only"/>
    <n v="5188237"/>
    <n v="68"/>
    <n v="3876924.3516483516"/>
    <n v="2.5000000000000001E-2"/>
    <n v="2.4999998441043593E-2"/>
    <n v="24164.39"/>
    <n v="19331.511999999999"/>
    <n v="0"/>
    <n v="0.79999999999999993"/>
    <n v="0.5"/>
    <n v="19331.511999999999"/>
    <n v="24164.39"/>
    <n v="0"/>
    <n v="0"/>
    <n v="0"/>
    <n v="0"/>
    <n v="0"/>
    <n v="0"/>
    <m/>
    <m/>
    <m/>
  </r>
  <r>
    <s v="AQ0407"/>
    <s v="KHUSHAL RONAKKUMAR SHAH AQUA"/>
    <s v="A"/>
    <d v="2024-10-23T00:00:00"/>
    <m/>
    <x v="8"/>
    <m/>
    <s v="SB"/>
    <s v="Nupur Patel - Mumbai"/>
    <s v="Fixed Fee Only"/>
    <n v="4600204.09"/>
    <n v="91"/>
    <n v="4600204.09"/>
    <n v="0.02"/>
    <n v="1.9999996551036923E-2"/>
    <n v="22938"/>
    <n v="17203.5"/>
    <n v="0"/>
    <n v="0.75"/>
    <n v="0.5"/>
    <n v="17203.5"/>
    <n v="22938"/>
    <n v="0"/>
    <n v="0"/>
    <n v="0"/>
    <n v="0"/>
    <n v="0"/>
    <n v="0"/>
    <m/>
    <m/>
    <m/>
  </r>
  <r>
    <s v="AQ0043"/>
    <s v="KHUSHI HARINDRA SINGH AQUA"/>
    <s v="A"/>
    <d v="2023-08-23T00:00:00"/>
    <m/>
    <x v="0"/>
    <s v="PL Management AV"/>
    <s v="Direct"/>
    <s v="Nupur Patel - Mumbai"/>
    <s v="Fixed + Variable"/>
    <n v="6082954.9100000001"/>
    <n v="91"/>
    <n v="6082954.9100000011"/>
    <n v="1.4999999999999999E-2"/>
    <n v="1.4999996834696971E-2"/>
    <n v="22748.58"/>
    <n v="0"/>
    <n v="0"/>
    <n v="0"/>
    <n v="0"/>
    <n v="0"/>
    <n v="22748.58"/>
    <n v="0.12"/>
    <n v="0.15"/>
    <n v="0"/>
    <n v="0"/>
    <n v="0"/>
    <n v="0"/>
    <m/>
    <m/>
    <m/>
  </r>
  <r>
    <s v="MA085"/>
    <s v="KHUSHI HARINDRA SINGH MADP"/>
    <s v="A"/>
    <d v="2023-08-23T00:00:00"/>
    <m/>
    <x v="0"/>
    <s v="PL Management AV"/>
    <s v="Direct"/>
    <s v="Nupur Patel - Mumbai"/>
    <s v="Fixed + Variable"/>
    <n v="2523386.58"/>
    <n v="91"/>
    <n v="2523386.58"/>
    <n v="1.4999999999999999E-2"/>
    <n v="1.4999992894164781E-2"/>
    <n v="9436.77"/>
    <n v="0"/>
    <n v="0"/>
    <n v="0"/>
    <n v="0"/>
    <n v="0"/>
    <n v="9436.77"/>
    <n v="0.12"/>
    <n v="0.15"/>
    <n v="0"/>
    <n v="0"/>
    <n v="0"/>
    <n v="0"/>
    <m/>
    <m/>
    <m/>
  </r>
  <r>
    <s v="AQ0421"/>
    <s v="KINJAL PRAKASH KATKORIA AQUA"/>
    <s v="C"/>
    <d v="2024-11-05T00:00:00"/>
    <d v="2025-05-29T00:00:00"/>
    <x v="2"/>
    <m/>
    <s v="Direct"/>
    <s v="Asif Fruitwala - Mumbai"/>
    <s v="Fixed Fee Only"/>
    <n v="4249941.58"/>
    <n v="59"/>
    <n v="2755456.6287912088"/>
    <n v="2.5000000000000001E-2"/>
    <n v="2.4999997884317872E-2"/>
    <n v="17174.419999999998"/>
    <n v="10304.651999999998"/>
    <n v="0"/>
    <n v="0.6"/>
    <n v="1"/>
    <n v="10304.651999999998"/>
    <n v="17174.419999999998"/>
    <n v="0"/>
    <n v="0"/>
    <n v="0"/>
    <n v="0"/>
    <n v="0"/>
    <n v="0"/>
    <m/>
    <m/>
    <m/>
  </r>
  <r>
    <s v="AQ0066"/>
    <s v="KIRANKUMAR KANAYALAL SHAH AQUA"/>
    <s v="A"/>
    <d v="2023-10-18T00:00:00"/>
    <m/>
    <x v="2"/>
    <s v="Pyrramid Wealth Distributors"/>
    <s v="SB"/>
    <s v="Paresh Shah - Ahmedabad"/>
    <s v="Fixed + Variable"/>
    <n v="6027123.4500000002"/>
    <n v="91"/>
    <n v="6027123.4500000002"/>
    <n v="1.4999999999999999E-2"/>
    <n v="1.4999999709645903E-2"/>
    <n v="22539.79"/>
    <n v="13523.874"/>
    <n v="0"/>
    <n v="0.6"/>
    <n v="0.6"/>
    <n v="13523.874"/>
    <n v="22539.79"/>
    <n v="0.12"/>
    <n v="0.15"/>
    <n v="0"/>
    <n v="0"/>
    <n v="0"/>
    <n v="0"/>
    <m/>
    <m/>
    <m/>
  </r>
  <r>
    <s v="MA039"/>
    <s v="KIRTY MAHESHBHAI PATEL MADP"/>
    <s v="A"/>
    <d v="2021-12-06T00:00:00"/>
    <m/>
    <x v="0"/>
    <s v="Finolutions Wealthcare LLP"/>
    <s v="SB"/>
    <s v="Nupur Patel - Mumbai"/>
    <s v="Fixed Fee Only"/>
    <n v="6822057.1699999999"/>
    <n v="91"/>
    <n v="6822057.1699999999"/>
    <n v="1.6E-2"/>
    <n v="1.6000002110929119E-2"/>
    <n v="27213.47"/>
    <n v="26240.985000000001"/>
    <n v="0"/>
    <n v="0"/>
    <n v="0"/>
    <n v="0"/>
    <n v="27213.47"/>
    <n v="0"/>
    <n v="0"/>
    <n v="0"/>
    <n v="0"/>
    <n v="0"/>
    <n v="0"/>
    <n v="0.96426457191971471"/>
    <n v="26240.985000000001"/>
    <s v="including previous Quarter Sharing"/>
  </r>
  <r>
    <s v="AQ0252"/>
    <s v="KISHORSINH JAYSINH DESAI AQUA"/>
    <s v="A"/>
    <d v="2024-07-05T00:00:00"/>
    <m/>
    <x v="3"/>
    <m/>
    <s v="SB"/>
    <s v="Nupur Patel - Mumbai"/>
    <s v="Fixed + Variable"/>
    <n v="4598956.95"/>
    <n v="91"/>
    <n v="4598956.95"/>
    <n v="0.02"/>
    <n v="2.0000004064466767E-2"/>
    <n v="22931.79"/>
    <n v="13759.074000000001"/>
    <n v="0"/>
    <n v="0.6"/>
    <n v="0"/>
    <n v="13759.074000000001"/>
    <n v="22931.79"/>
    <n v="0.12"/>
    <n v="0.2"/>
    <n v="0"/>
    <n v="0"/>
    <n v="0"/>
    <n v="0"/>
    <m/>
    <m/>
    <m/>
  </r>
  <r>
    <s v="AQ0492"/>
    <s v="KOTADIYA NARESHBHAI BHIKHABHAI AQUA"/>
    <s v="A"/>
    <d v="2025-02-12T00:00:00"/>
    <m/>
    <x v="8"/>
    <m/>
    <s v="SB"/>
    <s v="Nupur Patel - Mumbai"/>
    <s v="Fixed Fee Only"/>
    <n v="5120556.67"/>
    <n v="91"/>
    <n v="5120556.67"/>
    <n v="2.5000000000000001E-2"/>
    <n v="2.5000001235592824E-2"/>
    <n v="31915.8"/>
    <n v="25532.639999999999"/>
    <n v="0"/>
    <n v="0.8"/>
    <n v="0.5"/>
    <n v="25532.639999999999"/>
    <n v="31915.8"/>
    <n v="0"/>
    <n v="0"/>
    <n v="0"/>
    <n v="0"/>
    <n v="0"/>
    <n v="0"/>
    <m/>
    <m/>
    <m/>
  </r>
  <r>
    <s v="N040AQR"/>
    <s v="KOTHARI NISHITKUMAR RAMESHBHAI NRO AQUA"/>
    <s v="A"/>
    <d v="2025-02-14T00:00:00"/>
    <m/>
    <x v="8"/>
    <m/>
    <s v="SB"/>
    <s v="Nupur Patel - Mumbai"/>
    <s v="Fixed Fee Only"/>
    <n v="5138040.58"/>
    <n v="91"/>
    <n v="5138040.58"/>
    <n v="2.5000000000000001E-2"/>
    <n v="2.4999997284850278E-2"/>
    <n v="32024.77"/>
    <n v="25619.815999999999"/>
    <n v="0"/>
    <n v="0.79999999999999993"/>
    <n v="0.5"/>
    <n v="25619.815999999999"/>
    <n v="32024.77"/>
    <n v="0"/>
    <n v="0"/>
    <n v="0"/>
    <n v="0"/>
    <n v="0"/>
    <n v="0"/>
    <m/>
    <m/>
    <m/>
  </r>
  <r>
    <s v="AQ0388"/>
    <s v="KRATI VALECHA AQUA"/>
    <s v="A"/>
    <d v="2024-10-10T00:00:00"/>
    <m/>
    <x v="0"/>
    <s v="Siddharth Vora"/>
    <s v="Direct"/>
    <s v="Venil Shah - Mumbai"/>
    <s v="Fixed Fee Only"/>
    <n v="4164163.58"/>
    <n v="91"/>
    <n v="4164163.5800000005"/>
    <n v="1.7500000000000002E-2"/>
    <n v="1.750000699017731E-2"/>
    <n v="18168.310000000001"/>
    <n v="0"/>
    <n v="0"/>
    <n v="0"/>
    <n v="0"/>
    <n v="0"/>
    <n v="18168.310000000001"/>
    <n v="0"/>
    <n v="0"/>
    <n v="0"/>
    <n v="0"/>
    <n v="0"/>
    <n v="0"/>
    <m/>
    <m/>
    <m/>
  </r>
  <r>
    <s v="N075AQE"/>
    <s v="KRIPALI PARESH JANKHARIA NRE AQUA"/>
    <s v="A"/>
    <d v="2025-06-04T00:00:00"/>
    <m/>
    <x v="39"/>
    <m/>
    <s v="SB"/>
    <s v="Siddharth Sathu - Mumbai"/>
    <s v="Fixed Fee Only"/>
    <n v="5031113.95"/>
    <n v="27"/>
    <n v="1492748.0950549452"/>
    <n v="2.5000000000000001E-2"/>
    <n v="2.4999986997578012E-2"/>
    <n v="9304.11"/>
    <n v="4652.0550000000003"/>
    <n v="0"/>
    <n v="0.5"/>
    <n v="0"/>
    <n v="4652.0550000000003"/>
    <n v="9304.11"/>
    <n v="0"/>
    <n v="0"/>
    <n v="0"/>
    <n v="0"/>
    <n v="0"/>
    <n v="0"/>
    <m/>
    <m/>
    <m/>
  </r>
  <r>
    <s v="AQ0386"/>
    <s v="KUMUD OMPRAKASH UPADHYAY AQUA"/>
    <s v="A"/>
    <d v="2024-10-03T00:00:00"/>
    <m/>
    <x v="8"/>
    <m/>
    <s v="SB"/>
    <s v="Nupur Patel - Mumbai"/>
    <s v="Fixed Fee Only"/>
    <n v="4600772.13"/>
    <n v="91"/>
    <n v="4600772.13"/>
    <n v="2.5000000000000001E-2"/>
    <n v="2.4999995233122171E-2"/>
    <n v="28676.04"/>
    <n v="22940.832000000002"/>
    <n v="0"/>
    <n v="0.8"/>
    <n v="0.5"/>
    <n v="22940.832000000002"/>
    <n v="28676.04"/>
    <n v="0"/>
    <n v="0"/>
    <n v="0"/>
    <n v="0"/>
    <n v="0"/>
    <n v="0"/>
    <m/>
    <m/>
    <m/>
  </r>
  <r>
    <s v="N076AQE"/>
    <s v="KUNAL RAMESHCHANDRA MEHTA NRE AQUA"/>
    <s v="A"/>
    <d v="2025-02-27T00:00:00"/>
    <m/>
    <x v="39"/>
    <m/>
    <s v="SB"/>
    <s v="Siddharth Sathu"/>
    <s v="Fixed Fee Only"/>
    <n v="5155711.03"/>
    <n v="91"/>
    <n v="5155711.03"/>
    <n v="2.5000000000000001E-2"/>
    <n v="2.4999999055245904E-2"/>
    <n v="32134.91"/>
    <n v="16067.455"/>
    <n v="0"/>
    <n v="0.5"/>
    <n v="0"/>
    <n v="16067.455"/>
    <n v="32134.91"/>
    <n v="0"/>
    <n v="0"/>
    <n v="0"/>
    <n v="0"/>
    <n v="0"/>
    <n v="0"/>
    <m/>
    <m/>
    <m/>
  </r>
  <r>
    <s v="AQ0255"/>
    <s v="KUSHAL TANDON AQUA"/>
    <s v="A"/>
    <d v="2024-07-02T00:00:00"/>
    <m/>
    <x v="2"/>
    <m/>
    <s v="Direct"/>
    <s v="Renuka Talla - Mumbai"/>
    <s v="Fixed + Variable"/>
    <n v="4332220.42"/>
    <n v="91"/>
    <n v="4332220.42"/>
    <n v="1.4999999999999999E-2"/>
    <n v="1.5000002350645972E-2"/>
    <n v="16201.32"/>
    <n v="9720.7919999999995"/>
    <n v="0"/>
    <n v="0.6"/>
    <n v="0.6"/>
    <n v="9720.7919999999995"/>
    <n v="16201.32"/>
    <n v="0.12"/>
    <n v="0.15"/>
    <n v="0"/>
    <n v="0"/>
    <n v="0"/>
    <n v="0"/>
    <m/>
    <m/>
    <m/>
  </r>
  <r>
    <s v="AQ0285"/>
    <s v="LAKSHMANARAYA VENKATARAMANAIAH BANGALORE AQUA"/>
    <s v="A"/>
    <d v="2024-07-26T00:00:00"/>
    <m/>
    <x v="2"/>
    <m/>
    <s v="Direct"/>
    <s v="Srinivas VP - Bangalore"/>
    <s v="Fixed Fee Only"/>
    <n v="4235190.43"/>
    <n v="91"/>
    <n v="4235190.43"/>
    <n v="2.5000000000000001E-2"/>
    <n v="2.5000000186169092E-2"/>
    <n v="26397.42"/>
    <n v="15838.451999999997"/>
    <n v="0"/>
    <n v="0.6"/>
    <n v="1"/>
    <n v="15838.451999999997"/>
    <n v="26397.42"/>
    <n v="0"/>
    <n v="0"/>
    <n v="0"/>
    <n v="0"/>
    <n v="0"/>
    <n v="0"/>
    <m/>
    <m/>
    <m/>
  </r>
  <r>
    <s v="AQ0461"/>
    <s v="LAKSHMI DURGAMBA TUNGALA AQUA"/>
    <s v="A"/>
    <d v="2024-12-26T00:00:00"/>
    <m/>
    <x v="25"/>
    <m/>
    <s v="SB"/>
    <s v="Nupur Patel - Mumbai"/>
    <s v="Fixed Fee Only"/>
    <n v="4330002.95"/>
    <n v="91"/>
    <n v="4330002.95"/>
    <n v="2.5000000000000001E-2"/>
    <n v="2.4999995783953333E-2"/>
    <n v="26988.37"/>
    <n v="17488.463759999999"/>
    <n v="0"/>
    <n v="0.64800000000000002"/>
    <n v="0.88"/>
    <n v="17488.463759999999"/>
    <n v="26988.37"/>
    <n v="0"/>
    <n v="0"/>
    <n v="0"/>
    <n v="0"/>
    <n v="0"/>
    <n v="0"/>
    <m/>
    <m/>
    <m/>
  </r>
  <r>
    <s v="AQ0191"/>
    <s v="LAKSHMI KAMESHWARI KOTA AQUA"/>
    <s v="C"/>
    <d v="2024-04-19T00:00:00"/>
    <d v="2025-06-09T00:00:00"/>
    <x v="6"/>
    <m/>
    <s v="SB"/>
    <s v="Nupur Patel - Mumbai"/>
    <s v="Fixed Fee Only"/>
    <n v="14920217.970000001"/>
    <n v="70"/>
    <n v="11477090.746153846"/>
    <n v="2.5000000000000001E-2"/>
    <n v="2.5000002922688058E-2"/>
    <n v="71535.3"/>
    <n v="50074.71"/>
    <n v="0"/>
    <n v="0.7"/>
    <n v="0"/>
    <n v="50074.71"/>
    <n v="71535.3"/>
    <n v="0"/>
    <n v="0"/>
    <n v="0"/>
    <n v="0"/>
    <n v="0"/>
    <n v="0"/>
    <m/>
    <m/>
    <m/>
  </r>
  <r>
    <s v="MA006"/>
    <s v="LAKSHMI KANT PODDAR MADP"/>
    <s v="C"/>
    <d v="2021-07-12T00:00:00"/>
    <d v="2025-06-09T00:00:00"/>
    <x v="2"/>
    <m/>
    <s v="Direct"/>
    <s v="Madhulina Ghosh - Kolkata"/>
    <s v="Fixed Fee Only"/>
    <n v="6832393.2999999998"/>
    <n v="70"/>
    <n v="5255687.153846154"/>
    <n v="0.02"/>
    <n v="1.9999999958182402E-2"/>
    <n v="26206.44"/>
    <n v="13103.22"/>
    <n v="0"/>
    <n v="0.5"/>
    <n v="1"/>
    <n v="13103.22"/>
    <n v="26206.44"/>
    <n v="0"/>
    <n v="0"/>
    <n v="0"/>
    <n v="0"/>
    <n v="0"/>
    <n v="0"/>
    <m/>
    <m/>
    <m/>
  </r>
  <r>
    <s v="AQ0212"/>
    <s v="LALIT KUMAR SADANI AQUA"/>
    <s v="A"/>
    <d v="2024-05-10T00:00:00"/>
    <m/>
    <x v="2"/>
    <m/>
    <s v="Direct"/>
    <s v="Ketan Bavishi - Kolkata"/>
    <s v="Fixed Fee Only"/>
    <n v="5097734.9800000004"/>
    <n v="91"/>
    <n v="5097734.9800000004"/>
    <n v="2.5000000000000001E-2"/>
    <n v="2.4999997134042828E-2"/>
    <n v="31773.55"/>
    <n v="19064.129999999997"/>
    <n v="0"/>
    <n v="0.6"/>
    <n v="1"/>
    <n v="19064.129999999997"/>
    <n v="31773.55"/>
    <n v="0"/>
    <n v="0"/>
    <n v="0"/>
    <n v="0"/>
    <n v="0"/>
    <n v="0"/>
    <m/>
    <m/>
    <m/>
  </r>
  <r>
    <s v="AQ0362"/>
    <s v="LASER CUT (I) TECHNOLOGY PRIVATE LIMITED AQUA"/>
    <s v="A"/>
    <d v="2024-09-11T00:00:00"/>
    <m/>
    <x v="8"/>
    <m/>
    <s v="SB"/>
    <s v="Nupur Patel - Mumbai"/>
    <s v="Fixed Fee Only"/>
    <n v="4471003.8600000003"/>
    <n v="91"/>
    <n v="4471003.8600000003"/>
    <n v="2.5000000000000001E-2"/>
    <n v="2.5000003732229652E-2"/>
    <n v="27867.22"/>
    <n v="22293.776000000002"/>
    <n v="0"/>
    <n v="0.8"/>
    <n v="0.5"/>
    <n v="22293.776000000002"/>
    <n v="27867.22"/>
    <n v="0"/>
    <n v="0"/>
    <n v="0"/>
    <n v="0"/>
    <n v="0"/>
    <n v="0"/>
    <m/>
    <m/>
    <m/>
  </r>
  <r>
    <s v="AQ0124"/>
    <s v="LIVEALTH BIOPHARMA PRIVATE LIMITED AQUA"/>
    <s v="A"/>
    <d v="2024-01-05T00:00:00"/>
    <m/>
    <x v="44"/>
    <m/>
    <s v="SB"/>
    <s v="Drishti Desai - Mumbai"/>
    <s v="Fixed Fee Only"/>
    <n v="20861134.170000002"/>
    <n v="91"/>
    <n v="20861134.170000002"/>
    <n v="2.5000000000000001E-2"/>
    <n v="2.5000000507410802E-2"/>
    <n v="130024.88"/>
    <n v="65012.44"/>
    <n v="0"/>
    <n v="0.5"/>
    <n v="0"/>
    <n v="65012.44"/>
    <n v="130024.88"/>
    <n v="0"/>
    <n v="0"/>
    <n v="0"/>
    <n v="0"/>
    <n v="0"/>
    <n v="0"/>
    <m/>
    <m/>
    <m/>
  </r>
  <r>
    <s v="AQ0025"/>
    <s v="LOTUS TRADING AND SECURITIES PRIVATE LIMITED AQUA"/>
    <s v="A"/>
    <d v="2023-07-27T00:00:00"/>
    <m/>
    <x v="45"/>
    <m/>
    <s v="SB"/>
    <s v="Nupur Patel - Mumbai"/>
    <s v="Fixed Fee Only"/>
    <n v="15946223.140000001"/>
    <n v="91"/>
    <n v="15946223.140000001"/>
    <n v="1.4999999999999999E-2"/>
    <n v="1.5000001077729449E-2"/>
    <n v="59634.51"/>
    <n v="29817.255000000001"/>
    <n v="0"/>
    <n v="0.5"/>
    <n v="0"/>
    <n v="29817.255000000001"/>
    <n v="59634.51"/>
    <n v="0"/>
    <n v="0"/>
    <n v="0"/>
    <n v="0"/>
    <n v="0"/>
    <n v="0"/>
    <m/>
    <m/>
    <m/>
  </r>
  <r>
    <s v="AQ0119"/>
    <s v="LUTHRA YOGESH KUMAR AQUA"/>
    <s v="A"/>
    <d v="2024-01-01T00:00:00"/>
    <m/>
    <x v="2"/>
    <s v="Sky Kid Financial Advisory LLP"/>
    <s v="SB"/>
    <s v="Parag Orpe - Mumbai"/>
    <s v="Fixed Fee Only"/>
    <n v="5231129.49"/>
    <n v="91"/>
    <n v="5231129.49"/>
    <n v="1.6E-2"/>
    <n v="1.5999999606245607E-2"/>
    <n v="20867.189999999999"/>
    <n v="7825.1962500000009"/>
    <n v="0"/>
    <n v="0.37500000000000006"/>
    <n v="1"/>
    <n v="7825.1962500000009"/>
    <n v="20867.189999999999"/>
    <n v="0"/>
    <n v="0"/>
    <n v="0"/>
    <n v="0"/>
    <n v="0"/>
    <n v="0"/>
    <m/>
    <m/>
    <m/>
  </r>
  <r>
    <s v="AQ0472"/>
    <s v="MADHAV VINAYAK SAMANT AQUA"/>
    <s v="A"/>
    <d v="2025-01-10T00:00:00"/>
    <m/>
    <x v="2"/>
    <s v="AAFM"/>
    <s v="SB"/>
    <s v="Sachin Pawaskar - Mumbai"/>
    <s v="Fixed Fee Only"/>
    <n v="4624682.0999999996"/>
    <n v="91"/>
    <n v="4624682.0999999996"/>
    <n v="2.2499999999999999E-2"/>
    <n v="2.2500003446034315E-2"/>
    <n v="25942.57"/>
    <n v="14412.538888888888"/>
    <n v="0"/>
    <n v="0.55555555555555558"/>
    <n v="1"/>
    <n v="14412.538888888888"/>
    <n v="25942.57"/>
    <n v="0"/>
    <n v="0"/>
    <n v="0"/>
    <n v="0"/>
    <n v="0"/>
    <n v="0"/>
    <m/>
    <m/>
    <m/>
  </r>
  <r>
    <s v="AQ0343"/>
    <s v="MADHAV YOGESH SHUKLA AQUA"/>
    <s v="A"/>
    <d v="2024-09-02T00:00:00"/>
    <m/>
    <x v="8"/>
    <m/>
    <s v="SB"/>
    <s v="Nupur Patel - Mumbai"/>
    <s v="Fixed Fee Only"/>
    <n v="4467808.42"/>
    <n v="91"/>
    <n v="4467808.42"/>
    <n v="0.01"/>
    <n v="1.0000000338932552E-2"/>
    <n v="11138.92"/>
    <n v="5569.46"/>
    <n v="0"/>
    <n v="0.5"/>
    <n v="0.5"/>
    <n v="5569.46"/>
    <n v="11138.92"/>
    <n v="0"/>
    <n v="0"/>
    <n v="0"/>
    <n v="0"/>
    <n v="0"/>
    <n v="0"/>
    <m/>
    <m/>
    <m/>
  </r>
  <r>
    <s v="AQ0354"/>
    <s v="MADHU BALA BHANDARI AQUA"/>
    <s v="A"/>
    <d v="2024-09-10T00:00:00"/>
    <m/>
    <x v="2"/>
    <m/>
    <s v="Direct"/>
    <s v="Rajashekar Ke - Bangalore"/>
    <s v="Fixed Fee Only"/>
    <n v="4116713.01"/>
    <n v="91"/>
    <n v="4116713.01"/>
    <n v="1.4999999999999999E-2"/>
    <n v="1.4999991434940929E-2"/>
    <n v="15395.37"/>
    <n v="5131.7900000000009"/>
    <n v="0"/>
    <n v="0.33333333333333337"/>
    <n v="1"/>
    <n v="5131.7900000000009"/>
    <n v="15395.37"/>
    <n v="0"/>
    <n v="0"/>
    <n v="0"/>
    <n v="0"/>
    <n v="0"/>
    <n v="0"/>
    <m/>
    <m/>
    <m/>
  </r>
  <r>
    <s v="N039AQE"/>
    <s v="MAHAK RAKESHBHAI ANAND NRE AQUA"/>
    <s v="A"/>
    <d v="2024-12-27T00:00:00"/>
    <m/>
    <x v="8"/>
    <m/>
    <s v="SB"/>
    <s v="Nupur Patel - Mumbai"/>
    <s v="Fixed Fee Only"/>
    <n v="4378866.6500000004"/>
    <n v="91"/>
    <n v="4378866.6500000004"/>
    <n v="2.5000000000000001E-2"/>
    <n v="2.5000003692184233E-2"/>
    <n v="27292.94"/>
    <n v="21834.351999999999"/>
    <n v="0"/>
    <n v="0.8"/>
    <n v="0.5"/>
    <n v="21834.351999999999"/>
    <n v="27292.94"/>
    <n v="0"/>
    <n v="0"/>
    <n v="0"/>
    <n v="0"/>
    <n v="0"/>
    <n v="0"/>
    <m/>
    <m/>
    <m/>
  </r>
  <r>
    <s v="N071AQE"/>
    <s v="MAHENDRAKUMAR BHAGWANJI DESAI NRE AQUA"/>
    <s v="A"/>
    <d v="2025-02-03T00:00:00"/>
    <m/>
    <x v="3"/>
    <m/>
    <s v="SB"/>
    <s v="Nupur Patel - Mumbai"/>
    <s v="Fixed + Variable"/>
    <n v="14829102.43"/>
    <n v="91"/>
    <n v="14829102.429999998"/>
    <n v="0.02"/>
    <n v="1.9999998982843596E-2"/>
    <n v="73942.37"/>
    <n v="44365.421999999999"/>
    <n v="0"/>
    <n v="0.6"/>
    <n v="0"/>
    <n v="44365.421999999999"/>
    <n v="73942.37"/>
    <n v="0.12"/>
    <n v="0.2"/>
    <n v="0"/>
    <n v="0"/>
    <n v="0"/>
    <n v="0"/>
    <m/>
    <m/>
    <m/>
  </r>
  <r>
    <s v="N0006CME"/>
    <s v="MAHESH DAHYA PATIDAR NRE AQUA"/>
    <s v="A"/>
    <d v="2023-07-18T00:00:00"/>
    <m/>
    <x v="3"/>
    <m/>
    <s v="SB"/>
    <s v="Nupur Patel - Mumbai"/>
    <s v="Fixed + Variable"/>
    <n v="11965898.02"/>
    <n v="91"/>
    <n v="11965898.02"/>
    <n v="0.02"/>
    <n v="1.9999998763519097E-2"/>
    <n v="59665.57"/>
    <n v="35799.341999999997"/>
    <n v="0"/>
    <n v="0.6"/>
    <n v="0"/>
    <n v="35799.341999999997"/>
    <n v="59665.57"/>
    <n v="0.12"/>
    <n v="0.2"/>
    <n v="0"/>
    <n v="0"/>
    <n v="0"/>
    <n v="0"/>
    <m/>
    <m/>
    <m/>
  </r>
  <r>
    <s v="AQ0058"/>
    <s v="MAHESH DAMODAR PATHAK AQUA"/>
    <s v="A"/>
    <d v="2023-09-15T00:00:00"/>
    <m/>
    <x v="37"/>
    <s v="Soumyajit Roy"/>
    <s v="SB"/>
    <s v="Nupur Patel - Mumbai"/>
    <s v="Fixed Fee Only"/>
    <n v="8166162.0999999996"/>
    <n v="91"/>
    <n v="8166162.1000000006"/>
    <n v="1.2500000000000001E-2"/>
    <n v="1.2499999611435962E-2"/>
    <n v="25449.34"/>
    <n v="16860.187750000001"/>
    <n v="0"/>
    <n v="0.55000000000000004"/>
    <n v="0"/>
    <n v="13997.137000000001"/>
    <n v="25449.34"/>
    <n v="0"/>
    <n v="0"/>
    <n v="0"/>
    <n v="0"/>
    <n v="0"/>
    <n v="0"/>
    <n v="0.25"/>
    <n v="2863.0507499999999"/>
    <m/>
  </r>
  <r>
    <s v="N347PE"/>
    <s v="MAHESH VITHALDAS BHUTA NRE AQUA"/>
    <s v="A"/>
    <d v="2023-09-04T00:00:00"/>
    <m/>
    <x v="0"/>
    <m/>
    <s v="Direct"/>
    <s v="Nupur Patel - Mumbai"/>
    <s v="Fixed + Variable"/>
    <n v="7256957.5499999998"/>
    <n v="91"/>
    <n v="7256957.5499999998"/>
    <n v="0.02"/>
    <n v="2.0000001452187291E-2"/>
    <n v="36185.379999999997"/>
    <n v="0"/>
    <n v="0"/>
    <n v="0"/>
    <n v="0"/>
    <n v="0"/>
    <n v="36185.379999999997"/>
    <n v="0.12"/>
    <n v="0.2"/>
    <n v="0"/>
    <n v="0"/>
    <n v="0"/>
    <n v="0"/>
    <m/>
    <m/>
    <m/>
  </r>
  <r>
    <s v="AQ0309"/>
    <s v="MANDARIN TRUST AQUA"/>
    <s v="A"/>
    <d v="2024-08-22T00:00:00"/>
    <m/>
    <x v="6"/>
    <m/>
    <s v="SB"/>
    <s v="Nupur Patel - Mumbai"/>
    <s v="Fixed Fee Only"/>
    <n v="4588136.12"/>
    <n v="91"/>
    <n v="4588136.12"/>
    <n v="2.5000000000000001E-2"/>
    <n v="2.5000011561112107E-2"/>
    <n v="28597.3"/>
    <n v="20018.109999999997"/>
    <n v="0"/>
    <n v="0.7"/>
    <n v="0"/>
    <n v="20018.109999999997"/>
    <n v="28597.3"/>
    <n v="0"/>
    <n v="0"/>
    <n v="0"/>
    <n v="0"/>
    <n v="0"/>
    <n v="0"/>
    <m/>
    <m/>
    <m/>
  </r>
  <r>
    <s v="AQ0294"/>
    <s v="MANDIRA BANERJEE AQUA"/>
    <s v="A"/>
    <d v="2024-08-02T00:00:00"/>
    <m/>
    <x v="1"/>
    <s v="Soumyajit Roy"/>
    <s v="SB"/>
    <s v="Nupur Patel - Mumbai"/>
    <s v="Fixed Fee Only"/>
    <n v="4322164.08"/>
    <n v="91"/>
    <n v="4322164.08"/>
    <n v="2.5000000000000001E-2"/>
    <n v="2.5000003859482974E-2"/>
    <n v="26939.52"/>
    <n v="18857.664000000001"/>
    <n v="0"/>
    <n v="0.6"/>
    <n v="0"/>
    <n v="16163.712"/>
    <n v="26939.52"/>
    <n v="0"/>
    <n v="0"/>
    <n v="0"/>
    <n v="0"/>
    <n v="0"/>
    <n v="0"/>
    <n v="0.25"/>
    <n v="2693.9520000000002"/>
    <m/>
  </r>
  <r>
    <s v="N0012AQR"/>
    <s v="MANISH HATHIRAMANI NRO AQUA"/>
    <s v="A"/>
    <d v="2024-01-25T00:00:00"/>
    <m/>
    <x v="0"/>
    <s v="PL Management AV"/>
    <s v="Direct"/>
    <s v="Siddhant Vaidya - Mumbai"/>
    <s v="Fixed + Variable"/>
    <n v="9341850.6999999993"/>
    <n v="91"/>
    <n v="9341850.6999999993"/>
    <n v="1.4999999999999999E-2"/>
    <n v="1.4999999052473793E-2"/>
    <n v="34935.96"/>
    <n v="0"/>
    <n v="0"/>
    <n v="0"/>
    <n v="0"/>
    <n v="0"/>
    <n v="34935.96"/>
    <n v="0.12"/>
    <n v="0.15"/>
    <n v="0"/>
    <n v="0"/>
    <n v="0"/>
    <n v="0"/>
    <m/>
    <m/>
    <m/>
  </r>
  <r>
    <s v="AQ0110"/>
    <s v="MANISH SHITALPRASAD TIWARI AQUA"/>
    <s v="A"/>
    <d v="2023-12-19T00:00:00"/>
    <m/>
    <x v="0"/>
    <m/>
    <s v="Direct"/>
    <s v="Nupur Patel - Mumbai"/>
    <s v="Fixed Fee Only"/>
    <n v="5272863.9800000004"/>
    <n v="91"/>
    <n v="5272863.9800000004"/>
    <n v="0.01"/>
    <n v="9.9999890132064194E-3"/>
    <n v="13146.03"/>
    <n v="0"/>
    <n v="0"/>
    <n v="0"/>
    <n v="0"/>
    <n v="0"/>
    <n v="13146.03"/>
    <n v="0"/>
    <n v="0"/>
    <n v="0"/>
    <n v="0"/>
    <n v="0"/>
    <n v="0"/>
    <m/>
    <m/>
    <m/>
  </r>
  <r>
    <s v="AQ0445"/>
    <s v="MANISH SURESH BATRA AQUA"/>
    <s v="A"/>
    <d v="2024-12-03T00:00:00"/>
    <m/>
    <x v="0"/>
    <m/>
    <s v="Direct"/>
    <s v="Siddharth Sathu - Mumbai"/>
    <s v="Fixed Fee Only"/>
    <n v="4344450.04"/>
    <n v="91"/>
    <n v="4344450.04"/>
    <n v="1.4999999999999999E-2"/>
    <n v="1.4999997332456149E-2"/>
    <n v="16247.05"/>
    <n v="0"/>
    <n v="0"/>
    <n v="0"/>
    <n v="0"/>
    <n v="0"/>
    <n v="16247.05"/>
    <n v="0"/>
    <n v="0"/>
    <n v="0"/>
    <n v="0"/>
    <n v="0"/>
    <n v="0"/>
    <m/>
    <m/>
    <m/>
  </r>
  <r>
    <s v="AQ0515"/>
    <s v="MANITT G SHAH AQUA"/>
    <s v="A"/>
    <d v="2025-04-22T00:00:00"/>
    <m/>
    <x v="0"/>
    <s v="Siddharth Vora"/>
    <s v="Direct"/>
    <s v="Nupur Patel - Mumbai"/>
    <s v="Fixed Fee Only"/>
    <n v="5143363.71"/>
    <n v="70"/>
    <n v="3956433.6230769227"/>
    <n v="1.4999999999999999E-2"/>
    <n v="1.5000002234502124E-2"/>
    <n v="14795.98"/>
    <n v="0"/>
    <n v="0"/>
    <n v="0"/>
    <n v="0"/>
    <n v="0"/>
    <n v="14795.98"/>
    <n v="0"/>
    <n v="0"/>
    <n v="0"/>
    <n v="0"/>
    <n v="0"/>
    <n v="0"/>
    <m/>
    <m/>
    <m/>
  </r>
  <r>
    <s v="AQ0393"/>
    <s v="MANJINDERKAUR BHUPENDRASINGH SAINI AQUA"/>
    <s v="A"/>
    <d v="2024-10-09T00:00:00"/>
    <m/>
    <x v="8"/>
    <m/>
    <s v="SB"/>
    <s v="Nupur Patel - Mumbai"/>
    <s v="Fixed Fee Only"/>
    <n v="7482155.3799999999"/>
    <n v="91"/>
    <n v="7482155.3800000008"/>
    <n v="2.5000000000000001E-2"/>
    <n v="2.4999998913899379E-2"/>
    <n v="46635.35"/>
    <n v="37308.28"/>
    <n v="0"/>
    <n v="0.8"/>
    <n v="0.5"/>
    <n v="37308.28"/>
    <n v="46635.35"/>
    <n v="0"/>
    <n v="0"/>
    <n v="0"/>
    <n v="0"/>
    <n v="0"/>
    <n v="0"/>
    <m/>
    <m/>
    <m/>
  </r>
  <r>
    <s v="N0014AQR"/>
    <s v="MANJU MAHENDRA PATEL NRO AQUA"/>
    <s v="A"/>
    <d v="2024-03-26T00:00:00"/>
    <m/>
    <x v="3"/>
    <m/>
    <s v="SB"/>
    <s v="Nupur Patel - Mumbai"/>
    <s v="Fixed + Variable"/>
    <n v="9809771.6099999994"/>
    <n v="91"/>
    <n v="9809771.6099999994"/>
    <n v="0.02"/>
    <n v="2.0000000974359257E-2"/>
    <n v="48914.48"/>
    <n v="29348.688000000002"/>
    <n v="0"/>
    <n v="0.6"/>
    <n v="0"/>
    <n v="29348.688000000002"/>
    <n v="48914.48"/>
    <n v="0.12"/>
    <n v="0.2"/>
    <n v="0"/>
    <n v="0"/>
    <n v="0"/>
    <n v="0"/>
    <m/>
    <m/>
    <m/>
  </r>
  <r>
    <s v="AQ0054"/>
    <s v="MANJUSHA JITENDRA SAVE AQUA"/>
    <s v="A"/>
    <d v="2023-09-08T00:00:00"/>
    <m/>
    <x v="2"/>
    <s v="Nayana Sarawade"/>
    <s v="SB"/>
    <s v="Renuka Talla - Mumbai"/>
    <s v="Fixed + Variable"/>
    <n v="8587189.7899999991"/>
    <n v="91"/>
    <n v="8587189.7899999991"/>
    <n v="1.4999999999999999E-2"/>
    <n v="1.5000005997497391E-2"/>
    <n v="32113.75"/>
    <n v="19268.25"/>
    <n v="0"/>
    <n v="0.6"/>
    <n v="0.6"/>
    <n v="19268.25"/>
    <n v="32113.75"/>
    <n v="0.12"/>
    <n v="0.2"/>
    <n v="0"/>
    <n v="0"/>
    <n v="0"/>
    <n v="0"/>
    <m/>
    <m/>
    <m/>
  </r>
  <r>
    <s v="AQ0396"/>
    <s v="MANOJKUMAR BECHARBHAI PATEL AQUA"/>
    <s v="A"/>
    <d v="2024-10-10T00:00:00"/>
    <m/>
    <x v="8"/>
    <m/>
    <s v="SB"/>
    <s v="Nupur Patel - Mumbai"/>
    <s v="Fixed Fee Only"/>
    <n v="4152173.67"/>
    <n v="91"/>
    <n v="4152173.6699999995"/>
    <n v="2.5000000000000001E-2"/>
    <n v="2.5000003310195237E-2"/>
    <n v="25879.99"/>
    <n v="20703.992000000002"/>
    <n v="0"/>
    <n v="0.8"/>
    <n v="0.5"/>
    <n v="20703.992000000002"/>
    <n v="25879.99"/>
    <n v="0"/>
    <n v="0"/>
    <n v="0"/>
    <n v="0"/>
    <n v="0"/>
    <n v="0"/>
    <m/>
    <m/>
    <m/>
  </r>
  <r>
    <s v="AQ0020"/>
    <s v="MANUBHAI BHULABHAI PATEL AQUA"/>
    <s v="A"/>
    <d v="2023-07-18T00:00:00"/>
    <m/>
    <x v="3"/>
    <m/>
    <s v="SB"/>
    <s v="Nupur Patel - Mumbai"/>
    <s v="Fixed + Variable"/>
    <n v="9686197.7699999996"/>
    <n v="91"/>
    <n v="9686197.7699999996"/>
    <n v="1.4999999999999999E-2"/>
    <n v="1.5000001694889303E-2"/>
    <n v="36223.730000000003"/>
    <n v="21734.238000000001"/>
    <n v="0"/>
    <n v="0.6"/>
    <n v="0"/>
    <n v="21734.238000000001"/>
    <n v="36223.730000000003"/>
    <n v="0.12"/>
    <n v="0.2"/>
    <n v="0"/>
    <n v="0"/>
    <n v="0"/>
    <n v="0"/>
    <m/>
    <m/>
    <m/>
  </r>
  <r>
    <s v="AQ0197"/>
    <s v="MAULIK RAJAN DESAI AQUA"/>
    <s v="A"/>
    <d v="2024-04-22T00:00:00"/>
    <m/>
    <x v="0"/>
    <m/>
    <s v="Direct"/>
    <s v="Meera Khandol - Mumbai"/>
    <s v="Fixed + Variable"/>
    <n v="5006425.1335164802"/>
    <n v="91"/>
    <n v="5006425.1335164802"/>
    <n v="1.4999999999999999E-2"/>
    <n v="1.7203582607286945E-2"/>
    <n v="21473.119999999999"/>
    <n v="0"/>
    <n v="0"/>
    <n v="0"/>
    <n v="0"/>
    <n v="0"/>
    <n v="21473.119999999999"/>
    <n v="0.12"/>
    <n v="0.15"/>
    <n v="0"/>
    <n v="0"/>
    <n v="0"/>
    <n v="0"/>
    <m/>
    <m/>
    <m/>
  </r>
  <r>
    <s v="AQ0301"/>
    <s v="MAYANKKUMAR DHIRAJKUMAR PATEL AQUA"/>
    <s v="A"/>
    <d v="2024-08-08T00:00:00"/>
    <m/>
    <x v="8"/>
    <m/>
    <s v="SB"/>
    <s v="Nupur Patel - Mumbai"/>
    <s v="Fixed Fee Only"/>
    <n v="4512587.75"/>
    <n v="91"/>
    <n v="4512587.75"/>
    <n v="2.5000000000000001E-2"/>
    <n v="2.4999997245190704E-2"/>
    <n v="28126.400000000001"/>
    <n v="22501.120000000003"/>
    <n v="0"/>
    <n v="0.8"/>
    <n v="0.5"/>
    <n v="22501.120000000003"/>
    <n v="28126.400000000001"/>
    <n v="0"/>
    <n v="0"/>
    <n v="0"/>
    <n v="0"/>
    <n v="0"/>
    <n v="0"/>
    <m/>
    <m/>
    <m/>
  </r>
  <r>
    <s v="AQ0076"/>
    <s v="MEENA RAJNIKANT SHAH AQUA"/>
    <s v="A"/>
    <d v="2023-10-20T00:00:00"/>
    <m/>
    <x v="0"/>
    <m/>
    <s v="Direct"/>
    <s v="Nupur Patel - Mumbai"/>
    <s v="Fixed Fee Only"/>
    <n v="6112907.1500000004"/>
    <n v="91"/>
    <n v="6112907.1499999994"/>
    <n v="1.4999999999999999E-2"/>
    <n v="0"/>
    <n v="0"/>
    <n v="0"/>
    <n v="0"/>
    <n v="0"/>
    <n v="0"/>
    <n v="0"/>
    <n v="0"/>
    <n v="0"/>
    <n v="0"/>
    <n v="0"/>
    <n v="0"/>
    <n v="0"/>
    <n v="0"/>
    <m/>
    <m/>
    <m/>
  </r>
  <r>
    <s v="N0010CMR"/>
    <s v="MEENAKSHI ARUN SARMA NRO MADP"/>
    <s v="C"/>
    <d v="2023-02-24T00:00:00"/>
    <d v="2025-05-02T00:00:00"/>
    <x v="46"/>
    <s v="Finolutions Wealthcare LLP"/>
    <s v="SB"/>
    <s v="Nupur Patel - Mumbai"/>
    <s v="Fixed + Variable"/>
    <n v="5327745.2"/>
    <n v="32"/>
    <n v="1873492.8175824177"/>
    <n v="1.2500000000000001E-2"/>
    <n v="1.2499989559373079E-2"/>
    <n v="38117.980000000003"/>
    <n v="24693.072400000005"/>
    <n v="0"/>
    <n v="0.65"/>
    <n v="0"/>
    <n v="3795.1030000000019"/>
    <n v="5838.6200000000026"/>
    <n v="0.1"/>
    <n v="0.15"/>
    <n v="2.4571508745909579E-2"/>
    <n v="0.5"/>
    <n v="16139.68"/>
    <n v="32279.360000000001"/>
    <n v="0.26168607203672706"/>
    <n v="4758.2893999999997"/>
    <s v="including previous Quarter Sharing"/>
  </r>
  <r>
    <s v="AQ0336"/>
    <s v="MEENAKSHI PRAKASH KITKULE AQUA"/>
    <s v="A"/>
    <d v="2024-08-29T00:00:00"/>
    <m/>
    <x v="17"/>
    <m/>
    <s v="Direct"/>
    <s v="Pankaj Shrestha - Mumbai"/>
    <s v="Fixed Fee Only"/>
    <n v="4156087.99"/>
    <n v="91"/>
    <n v="4156087.99"/>
    <n v="2.5000000000000001E-2"/>
    <n v="2.4999986443163202E-2"/>
    <n v="25904.37"/>
    <n v="18133.059000000001"/>
    <n v="0"/>
    <n v="0.70000000000000007"/>
    <n v="0.75"/>
    <n v="18133.059000000001"/>
    <n v="25904.37"/>
    <n v="0"/>
    <n v="0"/>
    <n v="0"/>
    <n v="0"/>
    <n v="0"/>
    <n v="0"/>
    <m/>
    <m/>
    <m/>
  </r>
  <r>
    <s v="AQ0060"/>
    <s v="MEENAKSHI SUBRAMANIAN AQUA"/>
    <s v="A"/>
    <d v="2023-09-25T00:00:00"/>
    <m/>
    <x v="2"/>
    <s v="Sunita Agrawal (A656)"/>
    <s v="SB"/>
    <s v="Renuka Talla - Mumbai"/>
    <s v="Fixed Fee Only"/>
    <n v="6180148.7800000003"/>
    <n v="91"/>
    <n v="6180148.7800000003"/>
    <n v="2.5000000000000001E-2"/>
    <n v="2.5000002979230527E-2"/>
    <n v="38520.11"/>
    <n v="23112.066000000003"/>
    <n v="0"/>
    <n v="0.60000000000000009"/>
    <n v="1"/>
    <n v="23112.066000000003"/>
    <n v="38520.11"/>
    <n v="0"/>
    <n v="0"/>
    <n v="0"/>
    <n v="0"/>
    <n v="0"/>
    <n v="0"/>
    <m/>
    <m/>
    <m/>
  </r>
  <r>
    <s v="AQ0078"/>
    <s v="MEENAKSHI SUBRAMANIAN IYER AQUA"/>
    <s v="A"/>
    <d v="2023-10-23T00:00:00"/>
    <m/>
    <x v="47"/>
    <s v="Prabhudas Lilladher Pvt Ltd "/>
    <s v="SB"/>
    <s v="Ajay Pandey - Mumbai"/>
    <s v="Variable Fees Only"/>
    <n v="7288063.2599999998"/>
    <n v="91"/>
    <n v="7288063.2599999998"/>
    <n v="0"/>
    <n v="0"/>
    <n v="0"/>
    <n v="0"/>
    <n v="0"/>
    <n v="0"/>
    <n v="0"/>
    <n v="0"/>
    <n v="0"/>
    <n v="0"/>
    <n v="0.2"/>
    <n v="0"/>
    <n v="0"/>
    <n v="0"/>
    <n v="0"/>
    <n v="0"/>
    <n v="0"/>
    <m/>
  </r>
  <r>
    <s v="AQ0402"/>
    <s v="MEETA LATESH SHAH AQUA"/>
    <s v="A"/>
    <d v="2024-10-21T00:00:00"/>
    <m/>
    <x v="2"/>
    <s v="Aura Investment (Dhrumil Parekh)"/>
    <s v="SB"/>
    <s v="Parag Orpe"/>
    <s v="Fixed Fee Only"/>
    <n v="4351237.43"/>
    <n v="91"/>
    <n v="4351237.43"/>
    <n v="2.5000000000000001E-2"/>
    <n v="2.5000012492972633E-2"/>
    <n v="27120.74"/>
    <n v="16272.444"/>
    <n v="0"/>
    <n v="0.6"/>
    <n v="1"/>
    <n v="16272.444"/>
    <n v="27120.74"/>
    <n v="0"/>
    <n v="0"/>
    <n v="0"/>
    <n v="0"/>
    <n v="0"/>
    <n v="0"/>
    <m/>
    <m/>
    <m/>
  </r>
  <r>
    <s v="AQ0111"/>
    <s v="MEGHA AGARWALA AQUA"/>
    <s v="A"/>
    <d v="2024-01-01T00:00:00"/>
    <m/>
    <x v="2"/>
    <m/>
    <s v="Direct"/>
    <s v="Ankit Agarwal - Kolkata"/>
    <s v="Fixed Fee Only"/>
    <n v="5149907.75"/>
    <n v="91"/>
    <n v="5149907.75"/>
    <n v="2.5000000000000001E-2"/>
    <n v="2.4999999933317914E-2"/>
    <n v="32098.74"/>
    <n v="0"/>
    <n v="0.03"/>
    <n v="0"/>
    <n v="0"/>
    <n v="0"/>
    <n v="32098.74"/>
    <n v="0"/>
    <n v="0"/>
    <n v="0"/>
    <n v="0"/>
    <n v="0"/>
    <n v="0"/>
    <m/>
    <m/>
    <m/>
  </r>
  <r>
    <s v="AQ0474"/>
    <s v="MEGHA GOYAL AQUA"/>
    <s v="A"/>
    <d v="2025-01-16T00:00:00"/>
    <m/>
    <x v="43"/>
    <s v="PL Management AV"/>
    <s v="SB"/>
    <s v="Nupur Patel - Mumbai"/>
    <s v="Fixed Fee Only"/>
    <n v="9791338.0500000007"/>
    <n v="91"/>
    <n v="9791338.0500000007"/>
    <n v="0.02"/>
    <n v="1.9999999044905986E-2"/>
    <n v="48822.559999999998"/>
    <n v="24411.279999999999"/>
    <n v="0"/>
    <n v="0.5"/>
    <n v="0"/>
    <n v="24411.279999999999"/>
    <n v="48822.559999999998"/>
    <n v="0"/>
    <n v="0"/>
    <n v="0"/>
    <n v="0"/>
    <n v="0"/>
    <n v="0"/>
    <m/>
    <m/>
    <m/>
  </r>
  <r>
    <s v="AQ0158"/>
    <s v="MEHUL CHINUBHAI MEHTA AQUA"/>
    <s v="A"/>
    <d v="2024-02-21T00:00:00"/>
    <m/>
    <x v="19"/>
    <m/>
    <s v="SB"/>
    <s v="Nupur Patel - Mumbai"/>
    <s v="Fixed Fee Only"/>
    <n v="4813064.53"/>
    <n v="91"/>
    <n v="4813064.53"/>
    <n v="2.5000000000000001E-2"/>
    <n v="2.5000001813402239E-2"/>
    <n v="29999.24"/>
    <n v="20999.468000000001"/>
    <n v="0"/>
    <n v="0.7"/>
    <n v="0"/>
    <n v="20999.468000000001"/>
    <n v="29999.24"/>
    <n v="0"/>
    <n v="0"/>
    <n v="0"/>
    <n v="0"/>
    <n v="0"/>
    <n v="0"/>
    <m/>
    <m/>
    <m/>
  </r>
  <r>
    <s v="AQ0226"/>
    <s v="MIHIR CHANDRAKANT THAKKER HUF AQUA"/>
    <s v="A"/>
    <d v="2024-05-31T00:00:00"/>
    <m/>
    <x v="2"/>
    <s v="Madhuram Investments"/>
    <s v="SB"/>
    <s v="Ajay Pandey - Mumbai"/>
    <s v="Fixed Fee Only"/>
    <n v="4555350.3499999996"/>
    <n v="91"/>
    <n v="4555350.3499999996"/>
    <n v="1.7500000000000002E-2"/>
    <n v="1.7500012345403326E-2"/>
    <n v="19875.07"/>
    <n v="8517.887142857142"/>
    <n v="0"/>
    <n v="0.42857142857142855"/>
    <n v="1"/>
    <n v="8517.887142857142"/>
    <n v="19875.07"/>
    <n v="0"/>
    <n v="0"/>
    <n v="0"/>
    <n v="0"/>
    <n v="0"/>
    <n v="0"/>
    <m/>
    <m/>
    <m/>
  </r>
  <r>
    <s v="AQ0284"/>
    <s v="MILAN MAHENDRAKUMAR MEHTA HUF AQUA"/>
    <s v="A"/>
    <d v="2024-07-23T00:00:00"/>
    <m/>
    <x v="17"/>
    <s v="Ghalla Bhansali Stock Brokers Private Ltd"/>
    <s v="SB"/>
    <s v="Pankaj Shrestha - Mumbai"/>
    <s v="Fixed Fee Only"/>
    <n v="4306159.22"/>
    <n v="91"/>
    <n v="4306159.22"/>
    <n v="2.5000000000000001E-2"/>
    <n v="2.5000000445311546E-2"/>
    <n v="26839.759999999998"/>
    <n v="18787.831999999999"/>
    <n v="0"/>
    <n v="0.7"/>
    <n v="0.75"/>
    <n v="18787.831999999999"/>
    <n v="26839.759999999998"/>
    <n v="0"/>
    <n v="0"/>
    <n v="0"/>
    <n v="0"/>
    <n v="0"/>
    <n v="0"/>
    <m/>
    <m/>
    <m/>
  </r>
  <r>
    <s v="N023AQE"/>
    <s v="MILAN PATEL NRE AQUA"/>
    <s v="A"/>
    <d v="2024-05-16T00:00:00"/>
    <m/>
    <x v="3"/>
    <m/>
    <s v="SB"/>
    <s v="Nupur Patel - Mumbai"/>
    <s v="Fixed + Variable"/>
    <n v="9231282.3800000008"/>
    <n v="91"/>
    <n v="9231282.3800000008"/>
    <n v="0.02"/>
    <n v="2.0000001747998063E-2"/>
    <n v="46029.96"/>
    <n v="27617.975999999999"/>
    <n v="0"/>
    <n v="0.6"/>
    <n v="0"/>
    <n v="27617.975999999999"/>
    <n v="46029.96"/>
    <n v="0.12"/>
    <n v="0.2"/>
    <n v="0"/>
    <n v="0"/>
    <n v="0"/>
    <n v="0"/>
    <m/>
    <m/>
    <m/>
  </r>
  <r>
    <s v="AQ0463"/>
    <s v="MILAN RATILAL MODI AQUA"/>
    <s v="A"/>
    <d v="2024-12-26T00:00:00"/>
    <m/>
    <x v="8"/>
    <m/>
    <s v="SB"/>
    <s v="Nupur Patel - Mumbai"/>
    <s v="Fixed Fee Only"/>
    <n v="4888017.84"/>
    <n v="91"/>
    <n v="4888017.84"/>
    <n v="1.4999999999999999E-2"/>
    <n v="1.5000002019740475E-2"/>
    <n v="18279.849999999999"/>
    <n v="12186.566666666666"/>
    <n v="0"/>
    <n v="0.66666666666666663"/>
    <n v="0.5"/>
    <n v="12186.566666666666"/>
    <n v="18279.849999999999"/>
    <n v="0"/>
    <n v="0"/>
    <n v="0"/>
    <n v="0"/>
    <n v="0"/>
    <n v="0"/>
    <m/>
    <m/>
    <m/>
  </r>
  <r>
    <s v="N0023AQR"/>
    <s v="MILIND SATCHIDANAND BARVE NRO AQUA"/>
    <s v="A"/>
    <d v="2024-10-11T00:00:00"/>
    <m/>
    <x v="2"/>
    <s v="Sadanand Raghunath Phadol"/>
    <s v="SB"/>
    <s v="Renuka Talla - Mumbai"/>
    <s v="Fixed + Variable"/>
    <n v="4843988.88"/>
    <n v="91"/>
    <n v="4843988.88"/>
    <n v="1.4999999999999999E-2"/>
    <n v="1.4999998931041727E-2"/>
    <n v="18115.189999999999"/>
    <n v="10869.114"/>
    <n v="0"/>
    <n v="0.6"/>
    <n v="0.6"/>
    <n v="10869.114"/>
    <n v="18115.189999999999"/>
    <n v="0.12"/>
    <n v="0.15"/>
    <n v="0"/>
    <n v="0"/>
    <n v="0"/>
    <n v="0"/>
    <m/>
    <m/>
    <m/>
  </r>
  <r>
    <s v="AQ0522"/>
    <s v="MILINKUMAR KANAIYALAL SHAH AQUA"/>
    <s v="A"/>
    <d v="2025-05-20T00:00:00"/>
    <m/>
    <x v="3"/>
    <m/>
    <s v="SB"/>
    <s v="Nupur Patel - Mumbai"/>
    <s v="Fixed Fee Only"/>
    <n v="5106321"/>
    <n v="42"/>
    <n v="2356763.5384615385"/>
    <n v="1.7500000000000002E-2"/>
    <n v="1.7499980253232548E-2"/>
    <n v="10282.58"/>
    <n v="6169.5479999999998"/>
    <n v="0"/>
    <n v="0.6"/>
    <n v="0"/>
    <n v="6169.5479999999998"/>
    <n v="10282.58"/>
    <n v="0"/>
    <n v="0"/>
    <n v="0"/>
    <n v="0"/>
    <n v="0"/>
    <n v="0"/>
    <m/>
    <m/>
    <m/>
  </r>
  <r>
    <s v="AQ0521"/>
    <s v="MILINKUMAR KANAIYALAL SHAH HUF AQUA"/>
    <s v="A"/>
    <d v="2025-05-19T00:00:00"/>
    <m/>
    <x v="3"/>
    <m/>
    <s v="SB"/>
    <s v="Nupur Patel - Mumbai"/>
    <s v="Fixed Fee Only"/>
    <n v="5092329.8600000003"/>
    <n v="43"/>
    <n v="2406265.7580219782"/>
    <n v="1.7500000000000002E-2"/>
    <n v="1.7499999225236984E-2"/>
    <n v="10498.57"/>
    <n v="6299.1419999999998"/>
    <n v="0"/>
    <n v="0.6"/>
    <n v="0"/>
    <n v="6299.1419999999998"/>
    <n v="10498.57"/>
    <n v="0"/>
    <n v="0"/>
    <n v="0"/>
    <n v="0"/>
    <n v="0"/>
    <n v="0"/>
    <m/>
    <m/>
    <m/>
  </r>
  <r>
    <s v="AQ0128"/>
    <s v="MINESH DINKAR MOHILE AQUA"/>
    <s v="A"/>
    <d v="2024-01-08T00:00:00"/>
    <m/>
    <x v="2"/>
    <s v="Pyrramid Wealth Distributors"/>
    <s v="SB"/>
    <s v="Paresh Shah - Ahmedabad"/>
    <s v="Fixed + Variable"/>
    <n v="4367390.8899999997"/>
    <n v="91"/>
    <n v="4367390.8899999997"/>
    <n v="1.4999999999999999E-2"/>
    <n v="1.5000004240090327E-2"/>
    <n v="16332.85"/>
    <n v="9799.7099999999991"/>
    <n v="0"/>
    <n v="0.6"/>
    <n v="0.6"/>
    <n v="9799.7099999999991"/>
    <n v="16332.85"/>
    <n v="0.12"/>
    <n v="0.15"/>
    <n v="0"/>
    <n v="0"/>
    <n v="0"/>
    <n v="0"/>
    <m/>
    <m/>
    <m/>
  </r>
  <r>
    <s v="AQ0152"/>
    <s v="MIRAJ DRYMIX PRIVATE LIMITED AQUA"/>
    <s v="C"/>
    <d v="2024-02-21T00:00:00"/>
    <d v="2025-05-26T00:00:00"/>
    <x v="6"/>
    <m/>
    <s v="SB"/>
    <s v="Nupur Patel - Mumbai"/>
    <s v="Fixed Fee Only"/>
    <n v="7719675.9000000004"/>
    <n v="56"/>
    <n v="4750569.7846153853"/>
    <n v="1.7000000000000001E-2"/>
    <n v="1.6999994316933876E-2"/>
    <n v="20134.599999999999"/>
    <n v="14094.219999999998"/>
    <n v="0"/>
    <n v="0.7"/>
    <n v="0"/>
    <n v="14094.219999999998"/>
    <n v="20134.599999999999"/>
    <n v="0"/>
    <n v="0"/>
    <n v="0"/>
    <n v="0"/>
    <n v="0"/>
    <n v="0"/>
    <m/>
    <m/>
    <m/>
  </r>
  <r>
    <s v="AQ0351"/>
    <s v="MOHAN JAMBU CHOUGULE AQUA"/>
    <s v="A"/>
    <d v="2024-09-10T00:00:00"/>
    <m/>
    <x v="2"/>
    <s v="Kishan Dhumal"/>
    <s v="SB"/>
    <s v="Renuka Talla - Mumbai"/>
    <s v="Fixed + Variable"/>
    <n v="5754411.2300000004"/>
    <n v="91"/>
    <n v="5754411.2300000004"/>
    <n v="1.4999999999999999E-2"/>
    <n v="1.4999998989881476E-2"/>
    <n v="21519.919999999998"/>
    <n v="12911.951999999999"/>
    <n v="0"/>
    <n v="0.6"/>
    <n v="0.6"/>
    <n v="12911.951999999999"/>
    <n v="21519.919999999998"/>
    <n v="0.12"/>
    <n v="0.15"/>
    <n v="0"/>
    <n v="0"/>
    <n v="0"/>
    <n v="0"/>
    <m/>
    <m/>
    <m/>
  </r>
  <r>
    <s v="N0025AQR"/>
    <s v="MOHIT HATHIRAMANI NRO AQUA"/>
    <s v="A"/>
    <d v="2024-09-03T00:00:00"/>
    <m/>
    <x v="0"/>
    <s v="PL Management AV"/>
    <s v="Direct"/>
    <s v="Drishti Desai - Mumbai"/>
    <s v="Fixed + Variable"/>
    <n v="4371163.9000000004"/>
    <n v="91"/>
    <n v="4371163.9000000004"/>
    <n v="1.4999999999999999E-2"/>
    <n v="1.500000421468454E-2"/>
    <n v="16346.96"/>
    <n v="0"/>
    <n v="0"/>
    <n v="0"/>
    <n v="0"/>
    <n v="0"/>
    <n v="16346.96"/>
    <n v="0.12"/>
    <n v="0.15"/>
    <n v="0"/>
    <n v="0"/>
    <n v="0"/>
    <n v="0"/>
    <m/>
    <m/>
    <m/>
  </r>
  <r>
    <s v="AQ0392"/>
    <s v="MOHSIN JABIR AQUA"/>
    <s v="A"/>
    <d v="2024-10-09T00:00:00"/>
    <m/>
    <x v="8"/>
    <m/>
    <s v="SB"/>
    <s v="Nupur Patel - Mumbai"/>
    <s v="Fixed Fee Only"/>
    <n v="4645299.4000000004"/>
    <n v="91"/>
    <n v="4645299.4000000004"/>
    <n v="2.5000000000000001E-2"/>
    <n v="2.5000001336575036E-2"/>
    <n v="28953.58"/>
    <n v="23162.864000000001"/>
    <n v="0"/>
    <n v="0.8"/>
    <n v="0.5"/>
    <n v="23162.864000000001"/>
    <n v="28953.58"/>
    <n v="0"/>
    <n v="0"/>
    <n v="0"/>
    <n v="0"/>
    <n v="0"/>
    <n v="0"/>
    <m/>
    <m/>
    <m/>
  </r>
  <r>
    <s v="AQ0505"/>
    <s v="MONA H DESAI AQUA"/>
    <s v="A"/>
    <d v="2025-03-25T00:00:00"/>
    <m/>
    <x v="0"/>
    <m/>
    <s v="Direct"/>
    <s v="Nupur Patel - Mumbai"/>
    <s v="Fixed + Variable"/>
    <n v="6260286.3300000001"/>
    <n v="91"/>
    <n v="6260286.3300000001"/>
    <n v="1.2500000000000001E-2"/>
    <n v="1.2500002281300349E-2"/>
    <n v="19509.8"/>
    <n v="0"/>
    <n v="0"/>
    <n v="0"/>
    <n v="0"/>
    <n v="0"/>
    <n v="19509.8"/>
    <n v="0.1"/>
    <n v="0.15"/>
    <n v="0"/>
    <n v="0"/>
    <n v="0"/>
    <n v="0"/>
    <m/>
    <m/>
    <m/>
  </r>
  <r>
    <s v="AQ0278"/>
    <s v="MONISH RASIKLAL SHAH AQUA"/>
    <s v="A"/>
    <d v="2024-07-24T00:00:00"/>
    <m/>
    <x v="31"/>
    <m/>
    <s v="SB"/>
    <s v="Nupur Patel - Mumbai"/>
    <s v="Fixed Fee Only"/>
    <n v="4297533.3499999996"/>
    <n v="91"/>
    <n v="4297533.3499999996"/>
    <n v="2.5000000000000001E-2"/>
    <n v="2.5000004164796454E-2"/>
    <n v="26786"/>
    <n v="13393"/>
    <n v="0"/>
    <n v="0.5"/>
    <n v="0"/>
    <n v="13393"/>
    <n v="26786"/>
    <n v="0"/>
    <n v="0"/>
    <n v="0"/>
    <n v="0"/>
    <n v="0"/>
    <n v="0"/>
    <m/>
    <m/>
    <m/>
  </r>
  <r>
    <s v="N0004DE"/>
    <s v="MRIDUL DAS NRE AQUA"/>
    <s v="A"/>
    <d v="2023-06-21T00:00:00"/>
    <m/>
    <x v="38"/>
    <s v="Prabhudas Lilladher Pvt Ltd "/>
    <s v="SB"/>
    <s v="Ankit Vaishnav - Mumbai"/>
    <s v="Fixed Fee Only"/>
    <n v="20288327.539999999"/>
    <n v="91"/>
    <n v="20288327.539999999"/>
    <n v="0.02"/>
    <n v="2.000000090844202E-2"/>
    <n v="101163.72"/>
    <n v="70814.603999999992"/>
    <n v="0"/>
    <n v="0.6"/>
    <n v="0"/>
    <n v="60698.231999999996"/>
    <n v="101163.72"/>
    <n v="0"/>
    <n v="0"/>
    <n v="0"/>
    <n v="0"/>
    <n v="0"/>
    <n v="0"/>
    <n v="0.1"/>
    <n v="10116.372000000001"/>
    <m/>
  </r>
  <r>
    <s v="AQ0176"/>
    <s v="MUGDHA SEN AQUA"/>
    <s v="A"/>
    <d v="2024-03-13T00:00:00"/>
    <m/>
    <x v="12"/>
    <s v="Soumyajit Roy"/>
    <s v="SB"/>
    <s v="Nupur Patel - Mumbai"/>
    <s v="Fixed Fee Only"/>
    <n v="25202648.920000002"/>
    <n v="91"/>
    <n v="25202648.920000002"/>
    <n v="2.5000000000000001E-2"/>
    <n v="2.4999999436218341E-2"/>
    <n v="157085"/>
    <n v="115850.1875"/>
    <n v="0"/>
    <n v="0.65"/>
    <n v="0"/>
    <n v="102105.25"/>
    <n v="157085"/>
    <n v="0"/>
    <n v="0"/>
    <n v="0"/>
    <n v="0"/>
    <n v="0"/>
    <n v="0"/>
    <n v="0.25"/>
    <n v="13744.9375"/>
    <m/>
  </r>
  <r>
    <s v="N065AQE"/>
    <s v="MUKESHKUMAR PRABHULAL NAGDA NRE AQUA"/>
    <s v="A"/>
    <d v="2025-01-30T00:00:00"/>
    <m/>
    <x v="8"/>
    <m/>
    <s v="SB"/>
    <s v="Nupur Patel - Mumbai"/>
    <s v="Fixed Fee Only"/>
    <n v="4990343.13"/>
    <n v="91"/>
    <n v="4990343.13"/>
    <n v="2.5000000000000001E-2"/>
    <n v="2.4999997201738369E-2"/>
    <n v="31104.19"/>
    <n v="24883.351999999999"/>
    <n v="0"/>
    <n v="0.8"/>
    <n v="0.5"/>
    <n v="24883.351999999999"/>
    <n v="31104.19"/>
    <n v="0"/>
    <n v="0"/>
    <n v="0"/>
    <n v="0"/>
    <n v="0"/>
    <n v="0"/>
    <m/>
    <m/>
    <m/>
  </r>
  <r>
    <s v="AQ0372"/>
    <s v="MUKTA ARUN SIDDHA AQUA"/>
    <s v="A"/>
    <d v="2024-09-19T00:00:00"/>
    <m/>
    <x v="2"/>
    <s v="Sheth Hiren Rajnikant(HUF)"/>
    <s v="SB"/>
    <s v="Bhavesh Maniar - Ahmedabad"/>
    <s v="Fixed Fee Only"/>
    <n v="4096827.75"/>
    <n v="91"/>
    <n v="4096827.75"/>
    <n v="0.02"/>
    <n v="2.0000002132445946E-2"/>
    <n v="20428.02"/>
    <n v="10214.01"/>
    <n v="0"/>
    <n v="0.5"/>
    <n v="1"/>
    <n v="10214.01"/>
    <n v="20428.02"/>
    <n v="0"/>
    <n v="0"/>
    <n v="0"/>
    <n v="0"/>
    <n v="0"/>
    <n v="0"/>
    <m/>
    <m/>
    <m/>
  </r>
  <r>
    <s v="AQ0435"/>
    <s v="MULTI B SECURITIES AQUA"/>
    <s v="A"/>
    <d v="2024-11-21T00:00:00"/>
    <m/>
    <x v="2"/>
    <s v="Vijay Shah"/>
    <s v="SB"/>
    <s v="Venil Shah - Mumbai"/>
    <s v="Fixed Fee Only"/>
    <n v="4475782.5"/>
    <n v="91"/>
    <n v="4475782.5"/>
    <n v="2.5000000000000001E-2"/>
    <n v="2.4999999539647075E-2"/>
    <n v="27897"/>
    <n v="16738.2"/>
    <n v="0"/>
    <n v="0.6"/>
    <n v="1"/>
    <n v="16738.2"/>
    <n v="27897"/>
    <n v="0"/>
    <n v="0"/>
    <n v="0"/>
    <n v="0"/>
    <n v="0"/>
    <n v="0"/>
    <m/>
    <m/>
    <m/>
  </r>
  <r>
    <s v="AQ0208"/>
    <s v="MURARI INVESTMENT TRADING COMPANY LIMITED AQUA"/>
    <s v="A"/>
    <d v="2024-05-03T00:00:00"/>
    <m/>
    <x v="17"/>
    <m/>
    <s v="Direct"/>
    <s v="Varun Jhunjhunwala"/>
    <s v="Fixed Fee Only"/>
    <n v="9888572.4900000002"/>
    <n v="91"/>
    <n v="9888572.4900000002"/>
    <n v="0.02"/>
    <n v="1.9999998964505702E-2"/>
    <n v="49307.4"/>
    <n v="30817.125"/>
    <n v="0"/>
    <n v="0.625"/>
    <n v="0.75"/>
    <n v="30817.125"/>
    <n v="49307.4"/>
    <n v="0"/>
    <n v="0"/>
    <n v="0"/>
    <n v="0"/>
    <n v="0"/>
    <n v="0"/>
    <m/>
    <m/>
    <m/>
  </r>
  <r>
    <s v="AQ0177"/>
    <s v="MURUGAN NATESAN AQUA"/>
    <s v="A"/>
    <d v="2024-03-15T00:00:00"/>
    <m/>
    <x v="0"/>
    <m/>
    <s v="Direct"/>
    <s v="Nupur Patel - Mumbai"/>
    <s v="Fixed Fee Only"/>
    <n v="5297576.2300000004"/>
    <n v="91"/>
    <n v="5297576.2300000004"/>
    <n v="2.5000000000000001E-2"/>
    <n v="2.5000000366640816E-2"/>
    <n v="33019.14"/>
    <n v="0"/>
    <n v="0"/>
    <n v="0"/>
    <n v="0"/>
    <n v="0"/>
    <n v="33019.14"/>
    <n v="0"/>
    <n v="0"/>
    <n v="0"/>
    <n v="0"/>
    <n v="0"/>
    <n v="0"/>
    <m/>
    <m/>
    <m/>
  </r>
  <r>
    <s v="AQ0349"/>
    <s v="NALINBHAI RAVJIBHAI PATEL AQUA"/>
    <s v="C"/>
    <d v="2024-09-04T00:00:00"/>
    <d v="2025-06-17T00:00:00"/>
    <x v="22"/>
    <m/>
    <s v="SB"/>
    <s v="Nupur Patel - Mumbai"/>
    <s v="Fixed Fee Only"/>
    <n v="4068232.35"/>
    <n v="78"/>
    <n v="3487056.3000000003"/>
    <n v="2.5000000000000001E-2"/>
    <n v="2.4999997691620136E-2"/>
    <n v="21734.39"/>
    <n v="13040.634"/>
    <n v="0"/>
    <n v="0.6"/>
    <n v="0"/>
    <n v="13040.634"/>
    <n v="21734.39"/>
    <n v="0"/>
    <n v="0"/>
    <n v="0"/>
    <n v="0"/>
    <n v="0"/>
    <n v="0"/>
    <m/>
    <m/>
    <m/>
  </r>
  <r>
    <s v="AQ0429"/>
    <s v="NAMITA JHUNJHUNWALA AQUA"/>
    <s v="A"/>
    <d v="2024-11-18T00:00:00"/>
    <m/>
    <x v="0"/>
    <m/>
    <s v="Direct"/>
    <s v="Siddharth Sathu - Mumbai"/>
    <s v="Fixed Fee Only"/>
    <n v="4562235.51"/>
    <n v="91"/>
    <n v="4562235.51"/>
    <n v="2.5000000000000001E-2"/>
    <n v="2.4999998710748685E-2"/>
    <n v="28435.85"/>
    <n v="0"/>
    <n v="0"/>
    <n v="0"/>
    <n v="0"/>
    <n v="0"/>
    <n v="28435.85"/>
    <n v="0"/>
    <n v="0"/>
    <n v="0"/>
    <n v="0"/>
    <n v="0"/>
    <n v="0"/>
    <m/>
    <m/>
    <m/>
  </r>
  <r>
    <s v="AQ0266"/>
    <s v="NAMRATA SHREYANS CHOPRA AQUA"/>
    <s v="A"/>
    <d v="2024-07-15T00:00:00"/>
    <m/>
    <x v="29"/>
    <s v="Soumyajit Roy"/>
    <s v="SB"/>
    <s v="Nupur Patel - Mumbai"/>
    <s v="Fixed + Variable"/>
    <n v="4272269.9400000004"/>
    <n v="91"/>
    <n v="4272269.9400000004"/>
    <n v="1.4999999999999999E-2"/>
    <n v="1.500000085370372E-2"/>
    <n v="15977.12"/>
    <n v="9985.7000000000007"/>
    <n v="0"/>
    <n v="0.5"/>
    <n v="0"/>
    <n v="7988.56"/>
    <n v="15977.12"/>
    <n v="0.12"/>
    <n v="0.15"/>
    <n v="0"/>
    <n v="0"/>
    <n v="0"/>
    <n v="0"/>
    <n v="0.25"/>
    <n v="1997.14"/>
    <m/>
  </r>
  <r>
    <s v="N445ME"/>
    <s v="NANDAN GHOSALE NRE AQUA"/>
    <s v="A"/>
    <d v="2023-10-18T00:00:00"/>
    <m/>
    <x v="0"/>
    <m/>
    <s v="Direct"/>
    <s v="Nupur Patel - Mumbai"/>
    <s v="Fixed Fee Only"/>
    <n v="6064282.25"/>
    <n v="91"/>
    <n v="6064282.25"/>
    <n v="2.2499999999999999E-2"/>
    <n v="2.2499999172102454E-2"/>
    <n v="34018.129999999997"/>
    <n v="0"/>
    <n v="0"/>
    <n v="0"/>
    <n v="0"/>
    <n v="0"/>
    <n v="34018.129999999997"/>
    <n v="0"/>
    <n v="0"/>
    <n v="0"/>
    <n v="0"/>
    <n v="0"/>
    <n v="0"/>
    <m/>
    <m/>
    <m/>
  </r>
  <r>
    <s v="AQ0483"/>
    <s v="NARENDRA KANCHANLAL TALSANIA AQUA"/>
    <s v="A"/>
    <d v="2025-01-31T00:00:00"/>
    <m/>
    <x v="48"/>
    <m/>
    <s v="SB"/>
    <s v="Siddharth Sathu - Mumbai"/>
    <s v="Variable Fees Only"/>
    <n v="4973883.93"/>
    <n v="91"/>
    <n v="4973883.93"/>
    <n v="0"/>
    <n v="0"/>
    <n v="0"/>
    <n v="0"/>
    <n v="0"/>
    <n v="0"/>
    <n v="0"/>
    <n v="0"/>
    <n v="0"/>
    <n v="0"/>
    <n v="0.25"/>
    <n v="0"/>
    <n v="0"/>
    <n v="0"/>
    <n v="0"/>
    <m/>
    <m/>
    <m/>
  </r>
  <r>
    <s v="AQ0459"/>
    <s v="NARESH JAISUKH RAVESHIA AQUA"/>
    <s v="A"/>
    <d v="2024-12-24T00:00:00"/>
    <m/>
    <x v="0"/>
    <s v="Siddharth Vora"/>
    <s v="Direct"/>
    <s v="Venil Shah - Mumbai"/>
    <s v="Fixed Fee Only"/>
    <n v="4362451.4400000004"/>
    <n v="91"/>
    <n v="4362451.4400000004"/>
    <n v="1.4999999999999999E-2"/>
    <n v="1.4999987869508223E-2"/>
    <n v="16314.36"/>
    <n v="0"/>
    <n v="0"/>
    <n v="0"/>
    <n v="0"/>
    <n v="0"/>
    <n v="16314.36"/>
    <n v="0"/>
    <n v="0"/>
    <n v="0"/>
    <n v="0"/>
    <n v="0"/>
    <n v="0"/>
    <m/>
    <m/>
    <m/>
  </r>
  <r>
    <s v="AQ0512"/>
    <s v="NARESH SHANTILAL SHAH AQUA"/>
    <s v="A"/>
    <d v="2025-04-22T00:00:00"/>
    <m/>
    <x v="14"/>
    <s v="Prabhudas Lilladher Pvt Ltd "/>
    <s v="SB"/>
    <s v="Ajay Pandey - Mumbai"/>
    <s v="Fixed + Variable"/>
    <n v="5142621.7699999996"/>
    <n v="70"/>
    <n v="3955862.9"/>
    <n v="1.4999999999999999E-2"/>
    <n v="1.5000006643359603E-2"/>
    <n v="14793.85"/>
    <n v="10355.695"/>
    <n v="0"/>
    <n v="0.6"/>
    <n v="0"/>
    <n v="8876.31"/>
    <n v="14793.85"/>
    <n v="0.12"/>
    <n v="0.15"/>
    <n v="0"/>
    <n v="0"/>
    <n v="0"/>
    <n v="0"/>
    <n v="0.1"/>
    <n v="1479.3850000000002"/>
    <m/>
  </r>
  <r>
    <s v="AQ0404"/>
    <s v="NARESHKUMAR KARSANBHAI PATEL HUF AQUA"/>
    <s v="A"/>
    <d v="2024-10-23T00:00:00"/>
    <m/>
    <x v="8"/>
    <m/>
    <s v="SB"/>
    <s v="Nupur Patel - Mumbai"/>
    <s v="Fixed Fee Only"/>
    <n v="4358883.8899999997"/>
    <n v="91"/>
    <n v="4358883.8899999997"/>
    <n v="1.4999999999999999E-2"/>
    <n v="1.4999998588584154E-2"/>
    <n v="16301.03"/>
    <n v="10867.353333333333"/>
    <n v="0"/>
    <n v="0.66666666666666663"/>
    <n v="0.5"/>
    <n v="10867.353333333333"/>
    <n v="16301.03"/>
    <n v="0"/>
    <n v="0"/>
    <n v="0"/>
    <n v="0"/>
    <n v="0"/>
    <n v="0"/>
    <m/>
    <m/>
    <m/>
  </r>
  <r>
    <s v="AQ0456"/>
    <s v="NATHAPATTU RAMASWAMY BOOVARAHA AQUA"/>
    <s v="A"/>
    <d v="2024-12-31T00:00:00"/>
    <m/>
    <x v="13"/>
    <s v="Prabhudas Lilladher Pvt Ltd "/>
    <s v="SB"/>
    <s v="Mohanraj RD - Chennai"/>
    <s v="Fixed Fee Only"/>
    <n v="4550366.92"/>
    <n v="91"/>
    <n v="4550366.92"/>
    <n v="2.5000000000000001E-2"/>
    <n v="2.5000003518614936E-2"/>
    <n v="28361.88"/>
    <n v="21271.410000000003"/>
    <n v="0"/>
    <n v="0.65"/>
    <n v="0"/>
    <n v="18435.222000000002"/>
    <n v="28361.88"/>
    <n v="0"/>
    <n v="0"/>
    <n v="0"/>
    <n v="0"/>
    <n v="0"/>
    <n v="0"/>
    <n v="0.1"/>
    <n v="2836.1880000000001"/>
    <m/>
  </r>
  <r>
    <s v="AQ0133"/>
    <s v="NATVARLAL KHIMCHAND TURKHIA AQUA"/>
    <s v="A"/>
    <d v="2024-01-19T00:00:00"/>
    <m/>
    <x v="2"/>
    <m/>
    <s v="Direct"/>
    <s v="Mauresh Raval - Mumbai"/>
    <s v="Fixed + Variable"/>
    <n v="5017281.18"/>
    <n v="91"/>
    <n v="5017281.18"/>
    <n v="1.4999999999999999E-2"/>
    <n v="1.4999994391472309E-2"/>
    <n v="18763.25"/>
    <n v="11257.949999999999"/>
    <n v="0"/>
    <n v="0.6"/>
    <n v="0.6"/>
    <n v="11257.949999999999"/>
    <n v="18763.25"/>
    <n v="0.12"/>
    <n v="0.15"/>
    <n v="0"/>
    <n v="0"/>
    <n v="0"/>
    <n v="0"/>
    <m/>
    <m/>
    <m/>
  </r>
  <r>
    <s v="AQ0029"/>
    <s v="NAVIN INFRACON PRIVATE LIMITED AQUA"/>
    <s v="A"/>
    <d v="2023-10-09T00:00:00"/>
    <m/>
    <x v="49"/>
    <s v="Soumyajit Roy"/>
    <s v="SB"/>
    <s v="Nupur Patel - Mumbai"/>
    <s v="Variable Fees Only"/>
    <n v="6170071.3700000001"/>
    <n v="91"/>
    <n v="6170071.3699999992"/>
    <n v="0"/>
    <n v="0"/>
    <n v="0"/>
    <n v="0"/>
    <n v="0"/>
    <n v="0"/>
    <n v="0"/>
    <n v="0"/>
    <n v="0"/>
    <n v="0.12"/>
    <n v="0.2"/>
    <n v="0"/>
    <n v="0"/>
    <n v="0"/>
    <n v="0"/>
    <n v="0"/>
    <n v="0"/>
    <m/>
  </r>
  <r>
    <s v="AQ0217"/>
    <s v="NAVIN SUDHIR KOHLI AQUA"/>
    <s v="A"/>
    <d v="2024-05-23T00:00:00"/>
    <m/>
    <x v="0"/>
    <m/>
    <s v="Direct"/>
    <s v="Nupur Patel - Mumbai"/>
    <s v="Fixed Fee Only"/>
    <n v="4505106.01"/>
    <n v="91"/>
    <n v="4505106.01"/>
    <n v="1.2500000000000001E-2"/>
    <n v="1.250000430189533E-2"/>
    <n v="14039.89"/>
    <n v="0"/>
    <n v="0"/>
    <n v="0"/>
    <n v="0"/>
    <n v="0"/>
    <n v="14039.89"/>
    <n v="0"/>
    <n v="0"/>
    <n v="0"/>
    <n v="0"/>
    <n v="0"/>
    <n v="0"/>
    <m/>
    <m/>
    <m/>
  </r>
  <r>
    <s v="N178PE"/>
    <s v="NEENA D SHETH NRE AQUA"/>
    <s v="A"/>
    <d v="2024-07-09T00:00:00"/>
    <m/>
    <x v="0"/>
    <m/>
    <s v="Direct"/>
    <s v="Nupur Patel - Mumbai"/>
    <s v="Variable Fees Only"/>
    <n v="13568185.060000001"/>
    <n v="91"/>
    <n v="13568185.060000001"/>
    <n v="0"/>
    <n v="0"/>
    <n v="0"/>
    <n v="0"/>
    <n v="0"/>
    <n v="0"/>
    <n v="0"/>
    <n v="0"/>
    <n v="0"/>
    <n v="0.12"/>
    <n v="0.3"/>
    <n v="0"/>
    <n v="0"/>
    <n v="0"/>
    <n v="0"/>
    <m/>
    <m/>
    <m/>
  </r>
  <r>
    <s v="AQ0342"/>
    <s v="NEHA HET SHAH AQUA"/>
    <s v="A"/>
    <d v="2024-09-03T00:00:00"/>
    <m/>
    <x v="0"/>
    <m/>
    <s v="Direct"/>
    <s v="Drishti Desai - Mumbai"/>
    <s v="Fixed + Variable"/>
    <n v="4140835.68"/>
    <n v="91"/>
    <n v="4140835.68"/>
    <n v="0.01"/>
    <n v="1.0000002603923076E-2"/>
    <n v="10323.73"/>
    <n v="0"/>
    <n v="0"/>
    <n v="0"/>
    <n v="0"/>
    <n v="0"/>
    <n v="10323.73"/>
    <n v="0.12"/>
    <n v="0.15"/>
    <n v="0"/>
    <n v="0"/>
    <n v="0"/>
    <n v="0"/>
    <m/>
    <m/>
    <m/>
  </r>
  <r>
    <s v="AQ0436"/>
    <s v="NEHA RAJUBHAI PAREKH AQUA"/>
    <s v="A"/>
    <d v="2024-11-22T00:00:00"/>
    <m/>
    <x v="8"/>
    <m/>
    <s v="SB"/>
    <s v="Nupur Patel - Mumbai"/>
    <s v="Fixed Fee Only"/>
    <n v="4673674.6399999997"/>
    <n v="91"/>
    <n v="4673674.6399999997"/>
    <n v="1.7500000000000002E-2"/>
    <n v="1.7500003023246467E-2"/>
    <n v="20391.310000000001"/>
    <n v="14565.221428571429"/>
    <n v="0"/>
    <n v="0.7142857142857143"/>
    <n v="0.5"/>
    <n v="14565.221428571429"/>
    <n v="20391.310000000001"/>
    <n v="0"/>
    <n v="0"/>
    <n v="0"/>
    <n v="0"/>
    <n v="0"/>
    <n v="0"/>
    <m/>
    <m/>
    <m/>
  </r>
  <r>
    <s v="AQ0462"/>
    <s v="NIDHI D PATEL AQUA"/>
    <s v="A"/>
    <d v="2024-12-26T00:00:00"/>
    <m/>
    <x v="0"/>
    <s v="Niraj Vora - Mumbai"/>
    <s v="Direct"/>
    <s v="Nupur Patel - Mumbai"/>
    <s v="Fixed + Variable"/>
    <n v="16141466.369999999"/>
    <n v="91"/>
    <n v="16141466.369999997"/>
    <n v="1.4999999999999999E-2"/>
    <n v="1.4999999526814238E-2"/>
    <n v="60364.66"/>
    <n v="0"/>
    <n v="0"/>
    <n v="0"/>
    <n v="0"/>
    <n v="0"/>
    <n v="60364.66"/>
    <n v="0.12"/>
    <n v="0.15"/>
    <n v="0"/>
    <n v="0"/>
    <n v="0"/>
    <n v="0"/>
    <m/>
    <m/>
    <m/>
  </r>
  <r>
    <s v="AQ0170"/>
    <s v="NIJJAR INFRASTRUCTURE LLP AQUA"/>
    <s v="A"/>
    <d v="2024-03-07T00:00:00"/>
    <m/>
    <x v="15"/>
    <m/>
    <s v="SB"/>
    <s v="Nupur Patel - Mumbai"/>
    <s v="Fixed Fee Only"/>
    <n v="5200991.74"/>
    <n v="91"/>
    <n v="5200991.74"/>
    <n v="2.5000000000000001E-2"/>
    <n v="2.4999999770753779E-2"/>
    <n v="32417.14"/>
    <n v="19450.284"/>
    <n v="0"/>
    <n v="0.6"/>
    <n v="0"/>
    <n v="19450.284"/>
    <n v="32417.14"/>
    <n v="0"/>
    <n v="0"/>
    <n v="0"/>
    <n v="0"/>
    <n v="0"/>
    <n v="0"/>
    <m/>
    <m/>
    <m/>
  </r>
  <r>
    <s v="AQ0517"/>
    <s v="NIKHIL ANILBHAI AGRAWAL AQUA"/>
    <s v="A"/>
    <d v="2025-04-28T00:00:00"/>
    <m/>
    <x v="8"/>
    <m/>
    <s v="SB"/>
    <s v="Nupur Patel - Mumbai"/>
    <s v="Fixed Fee Only"/>
    <n v="5076745.34"/>
    <n v="64"/>
    <n v="3570458.2610989008"/>
    <n v="2.5000000000000001E-2"/>
    <n v="2.5000004327329524E-2"/>
    <n v="22254.23"/>
    <n v="17803.383999999998"/>
    <n v="0"/>
    <n v="0.79999999999999993"/>
    <n v="0.5"/>
    <n v="17803.383999999998"/>
    <n v="22254.23"/>
    <n v="0"/>
    <n v="0"/>
    <n v="0"/>
    <n v="0"/>
    <n v="0"/>
    <n v="0"/>
    <m/>
    <m/>
    <m/>
  </r>
  <r>
    <s v="AQ0162"/>
    <s v="NIKHIL JINDAL AQUA"/>
    <s v="A"/>
    <d v="2024-02-22T00:00:00"/>
    <m/>
    <x v="26"/>
    <s v="Soumyajit Roy"/>
    <s v="SB"/>
    <s v="Nupur Patel - Mumbai"/>
    <s v="Fixed Fee Only"/>
    <n v="4483119.91"/>
    <n v="91"/>
    <n v="4483119.91"/>
    <n v="2.5000000000000001E-2"/>
    <n v="2.499999670252696E-2"/>
    <n v="27942.73"/>
    <n v="17464.206249999999"/>
    <n v="0"/>
    <n v="0.5"/>
    <n v="0"/>
    <n v="13971.365"/>
    <n v="27942.73"/>
    <n v="0"/>
    <n v="0"/>
    <n v="0"/>
    <n v="0"/>
    <n v="0"/>
    <n v="0"/>
    <n v="0.25"/>
    <n v="3492.8412499999999"/>
    <m/>
  </r>
  <r>
    <s v="AQ0506"/>
    <s v="NILABHA BHATTACHARYA AQUA"/>
    <s v="A"/>
    <d v="2025-03-24T00:00:00"/>
    <m/>
    <x v="29"/>
    <s v="Soumyajit Roy"/>
    <s v="SB"/>
    <s v="Nupur Patel - Mumbai"/>
    <s v="Fixed Fee Only"/>
    <n v="5032690.91"/>
    <n v="91"/>
    <n v="5032690.91"/>
    <n v="2.5000000000000001E-2"/>
    <n v="2.4999998427315463E-2"/>
    <n v="31368.14"/>
    <n v="19605.087500000001"/>
    <n v="0"/>
    <n v="0.5"/>
    <n v="0"/>
    <n v="15684.07"/>
    <n v="31368.14"/>
    <n v="0"/>
    <n v="0"/>
    <n v="0"/>
    <n v="0"/>
    <n v="0"/>
    <n v="0"/>
    <n v="0.25"/>
    <n v="3921.0174999999999"/>
    <m/>
  </r>
  <r>
    <s v="N011AQE"/>
    <s v="NILESH PRADYUTKUMAR PARIKH NRE AQUA"/>
    <s v="A"/>
    <d v="2024-01-01T00:00:00"/>
    <m/>
    <x v="17"/>
    <m/>
    <s v="Direct"/>
    <s v="Pankaj Shrestha - Mumbai"/>
    <s v="Fixed Fee Only"/>
    <n v="5131673.2699999996"/>
    <n v="91"/>
    <n v="5131673.2699999996"/>
    <n v="2.5000000000000001E-2"/>
    <n v="2.5000002485640424E-2"/>
    <n v="31985.09"/>
    <n v="22389.563000000002"/>
    <n v="0"/>
    <n v="0.70000000000000007"/>
    <n v="0.75"/>
    <n v="22389.563000000002"/>
    <n v="31985.09"/>
    <n v="0"/>
    <n v="0"/>
    <n v="0"/>
    <n v="0"/>
    <n v="0"/>
    <n v="0"/>
    <m/>
    <m/>
    <m/>
  </r>
  <r>
    <s v="AQ0391"/>
    <s v="NILESH VASANTLAL SHAH AQUA"/>
    <s v="A"/>
    <d v="2024-10-10T00:00:00"/>
    <m/>
    <x v="8"/>
    <m/>
    <s v="SB"/>
    <s v="Nupur Patel - Mumbai"/>
    <s v="Fixed Fee Only"/>
    <n v="4152830.58"/>
    <n v="91"/>
    <n v="4152830.5800000005"/>
    <n v="2.5000000000000001E-2"/>
    <n v="2.4999999022247723E-2"/>
    <n v="25884.080000000002"/>
    <n v="20707.264000000003"/>
    <n v="0"/>
    <n v="0.8"/>
    <n v="0.5"/>
    <n v="20707.264000000003"/>
    <n v="25884.080000000002"/>
    <n v="0"/>
    <n v="0"/>
    <n v="0"/>
    <n v="0"/>
    <n v="0"/>
    <n v="0"/>
    <m/>
    <m/>
    <m/>
  </r>
  <r>
    <s v="AQ0417"/>
    <s v="NILOUFER ROHIN PAGDIWALA AQUA"/>
    <s v="A"/>
    <d v="2024-10-31T00:00:00"/>
    <m/>
    <x v="32"/>
    <m/>
    <s v="SB"/>
    <s v="Siddharth Sathu - Mumbai"/>
    <s v="Fixed Fee Only"/>
    <n v="4371145.8600000003"/>
    <n v="91"/>
    <n v="4371145.8600000003"/>
    <n v="0.02"/>
    <n v="2.0000008635048142E-2"/>
    <n v="21795.86"/>
    <n v="10897.93"/>
    <n v="0"/>
    <n v="0.5"/>
    <n v="0"/>
    <n v="10897.93"/>
    <n v="21795.86"/>
    <n v="0"/>
    <n v="0"/>
    <n v="0"/>
    <n v="0"/>
    <n v="0"/>
    <n v="0"/>
    <m/>
    <m/>
    <m/>
  </r>
  <r>
    <s v="AQ0281"/>
    <s v="NIMISHA CHANDRAHAS DESAI AQUA"/>
    <s v="A"/>
    <d v="2024-07-23T00:00:00"/>
    <m/>
    <x v="0"/>
    <m/>
    <s v="Direct"/>
    <s v="Nupur Patel - Mumbai"/>
    <s v="Fixed + Variable"/>
    <n v="4351191.57"/>
    <n v="91"/>
    <n v="4351191.57"/>
    <n v="1.4999999999999999E-2"/>
    <n v="1.499999597672415E-2"/>
    <n v="16272.26"/>
    <n v="0"/>
    <n v="0"/>
    <n v="0"/>
    <n v="0"/>
    <n v="0"/>
    <n v="16272.26"/>
    <n v="0.12"/>
    <n v="0.15"/>
    <n v="0"/>
    <n v="0"/>
    <n v="0"/>
    <n v="0"/>
    <m/>
    <m/>
    <m/>
  </r>
  <r>
    <s v="N353PR"/>
    <s v="NIRAJ HARAKHCHAND SHAH NRO AQUA"/>
    <s v="A"/>
    <d v="2024-04-19T00:00:00"/>
    <m/>
    <x v="2"/>
    <m/>
    <s v="Direct"/>
    <s v="Vikas Vaid - Mumbai"/>
    <s v="Fixed + Variable"/>
    <n v="4988247.3"/>
    <n v="91"/>
    <n v="4988247.3"/>
    <n v="0.02"/>
    <n v="1.9999996506073103E-2"/>
    <n v="24872.9"/>
    <n v="14923.74"/>
    <n v="0"/>
    <n v="0.6"/>
    <n v="0.6"/>
    <n v="14923.74"/>
    <n v="24872.9"/>
    <n v="0.12"/>
    <n v="0.2"/>
    <n v="0"/>
    <n v="0"/>
    <n v="0"/>
    <n v="0"/>
    <m/>
    <m/>
    <m/>
  </r>
  <r>
    <s v="AQ0390"/>
    <s v="NIRAV PRAMOD SHAH AQUA"/>
    <s v="A"/>
    <d v="2024-10-08T00:00:00"/>
    <m/>
    <x v="8"/>
    <m/>
    <s v="SB"/>
    <s v="Nupur Patel - Mumbai"/>
    <s v="Fixed Fee Only"/>
    <n v="4585336.9800000004"/>
    <n v="91"/>
    <n v="4585336.9800000004"/>
    <n v="2.5000000000000001E-2"/>
    <n v="2.5000008676726363E-2"/>
    <n v="28579.85"/>
    <n v="22863.879999999997"/>
    <n v="0"/>
    <n v="0.79999999999999993"/>
    <n v="0.5"/>
    <n v="22863.879999999997"/>
    <n v="28579.85"/>
    <n v="0"/>
    <n v="0"/>
    <n v="0"/>
    <n v="0"/>
    <n v="0"/>
    <n v="0"/>
    <m/>
    <m/>
    <m/>
  </r>
  <r>
    <s v="AQ0225"/>
    <s v="NIRMALA JAMPALA AQUA"/>
    <s v="A"/>
    <d v="2024-05-31T00:00:00"/>
    <m/>
    <x v="0"/>
    <m/>
    <s v="Direct"/>
    <s v="Nupur Patel - Mumbai"/>
    <s v="Fixed + Variable"/>
    <n v="4515789.97"/>
    <n v="91"/>
    <n v="4515789.97"/>
    <n v="1.4999999999999999E-2"/>
    <n v="1.5000002411440859E-2"/>
    <n v="16887.82"/>
    <n v="0"/>
    <n v="0"/>
    <n v="0"/>
    <n v="0"/>
    <n v="0"/>
    <n v="16887.82"/>
    <n v="0.12"/>
    <n v="0.2"/>
    <n v="0"/>
    <n v="0"/>
    <n v="0"/>
    <n v="0"/>
    <m/>
    <m/>
    <m/>
  </r>
  <r>
    <s v="N059AQE"/>
    <s v="NISARG PRABHAKAR LIMAYE NRE AQUA"/>
    <s v="A"/>
    <d v="2024-12-30T00:00:00"/>
    <m/>
    <x v="0"/>
    <m/>
    <s v="Direct"/>
    <s v="Siddharth Sathu - Mumbai"/>
    <s v="Fixed Fee Only"/>
    <n v="26294777.370000001"/>
    <n v="91"/>
    <n v="26294777.370000001"/>
    <n v="1.4999999999999999E-2"/>
    <n v="1.4999999494300616E-2"/>
    <n v="98335.26"/>
    <n v="0"/>
    <n v="0"/>
    <n v="0"/>
    <n v="0"/>
    <n v="0"/>
    <n v="98335.26"/>
    <n v="0"/>
    <n v="0"/>
    <n v="0"/>
    <n v="0"/>
    <n v="0"/>
    <n v="0"/>
    <m/>
    <m/>
    <m/>
  </r>
  <r>
    <s v="AQ0433"/>
    <s v="NISHANT VYAS AQUA"/>
    <s v="A"/>
    <d v="2024-11-21T00:00:00"/>
    <m/>
    <x v="6"/>
    <m/>
    <s v="SB"/>
    <s v="Nupur Patel - Mumbai"/>
    <s v="Fixed Fee Only"/>
    <n v="4473123.99"/>
    <n v="91"/>
    <n v="4473123.99"/>
    <n v="2.5000000000000001E-2"/>
    <n v="2.4999999687388128E-2"/>
    <n v="27880.43"/>
    <n v="19516.300999999999"/>
    <n v="0"/>
    <n v="0.7"/>
    <n v="0"/>
    <n v="19516.300999999999"/>
    <n v="27880.43"/>
    <n v="0"/>
    <n v="0"/>
    <n v="0"/>
    <n v="0"/>
    <n v="0"/>
    <n v="0"/>
    <m/>
    <m/>
    <m/>
  </r>
  <r>
    <s v="AQ0511"/>
    <s v="NISHIT NITIN KAPADIA AQUA"/>
    <s v="A"/>
    <d v="2025-04-16T00:00:00"/>
    <m/>
    <x v="50"/>
    <m/>
    <s v="SB"/>
    <s v="Nupur Patel - Mumbai"/>
    <s v="Fixed Fee Only"/>
    <n v="5068166.67"/>
    <n v="76"/>
    <n v="4232754.5815384621"/>
    <n v="0.02"/>
    <n v="2.000000003011574E-2"/>
    <n v="21105.79"/>
    <n v="10552.895"/>
    <n v="0"/>
    <n v="0.5"/>
    <n v="0"/>
    <n v="10552.895"/>
    <n v="21105.79"/>
    <n v="0"/>
    <n v="0"/>
    <n v="0"/>
    <n v="0"/>
    <n v="0"/>
    <n v="0"/>
    <m/>
    <m/>
    <m/>
  </r>
  <r>
    <s v="AQ0337"/>
    <s v="NISHITH JITENDRA SHAH AQUA"/>
    <s v="A"/>
    <d v="2024-08-29T00:00:00"/>
    <m/>
    <x v="2"/>
    <m/>
    <s v="Direct"/>
    <s v="Vijay Shah - Mumbai"/>
    <s v="Fixed Fee Only"/>
    <n v="16662536.9"/>
    <n v="91"/>
    <n v="16662536.9"/>
    <n v="1.8000000000000002E-2"/>
    <n v="1.8000000598697798E-2"/>
    <n v="74775.990000000005"/>
    <n v="33233.773333333338"/>
    <n v="0"/>
    <n v="0.44444444444444448"/>
    <n v="1"/>
    <n v="33233.773333333338"/>
    <n v="74775.990000000005"/>
    <n v="0"/>
    <n v="0"/>
    <n v="0"/>
    <n v="0"/>
    <n v="0"/>
    <n v="0"/>
    <m/>
    <m/>
    <m/>
  </r>
  <r>
    <s v="AQ0438"/>
    <s v="NITA JAYESH SHAH AQUA"/>
    <s v="A"/>
    <d v="2024-12-24T00:00:00"/>
    <m/>
    <x v="2"/>
    <s v="Parekh Shares N Securities"/>
    <s v="SB"/>
    <s v="Ajay Pandey - Mumbai"/>
    <s v="Fixed + Variable"/>
    <n v="4330794.49"/>
    <n v="91"/>
    <n v="4330794.49"/>
    <n v="1.4999999999999999E-2"/>
    <n v="1.4999995486324221E-2"/>
    <n v="16195.98"/>
    <n v="9717.5879999999997"/>
    <n v="0"/>
    <n v="0.6"/>
    <n v="0.6"/>
    <n v="9717.5879999999997"/>
    <n v="16195.98"/>
    <n v="0.12"/>
    <n v="0.15"/>
    <n v="0"/>
    <n v="0"/>
    <n v="0"/>
    <n v="0"/>
    <m/>
    <m/>
    <m/>
  </r>
  <r>
    <s v="AQ0298"/>
    <s v="NITABEN MUKESHBHAI SHAH AQUA"/>
    <s v="A"/>
    <d v="2024-08-06T00:00:00"/>
    <m/>
    <x v="8"/>
    <m/>
    <s v="SB"/>
    <s v="Nupur Patel - Mumbai"/>
    <s v="Fixed Fee Only"/>
    <n v="4324791.04"/>
    <n v="91"/>
    <n v="4324791.04"/>
    <n v="2.5000000000000001E-2"/>
    <n v="2.5000000594578686E-2"/>
    <n v="26955.89"/>
    <n v="21564.712"/>
    <n v="0"/>
    <n v="0.8"/>
    <n v="0.5"/>
    <n v="21564.712"/>
    <n v="26955.89"/>
    <n v="0"/>
    <n v="0"/>
    <n v="0"/>
    <n v="0"/>
    <n v="0"/>
    <n v="0"/>
    <m/>
    <m/>
    <m/>
  </r>
  <r>
    <s v="N0026AQR"/>
    <s v="NITIN PRAVINCHANDRA MALDE NRO AQUA"/>
    <s v="A"/>
    <d v="2024-09-30T00:00:00"/>
    <m/>
    <x v="19"/>
    <m/>
    <s v="SB"/>
    <s v="Nupur Patel - Mumbai"/>
    <s v="Fixed Fee Only"/>
    <n v="4158837.59"/>
    <n v="91"/>
    <n v="4158837.59"/>
    <n v="2.5000000000000001E-2"/>
    <n v="2.4999998104790592E-2"/>
    <n v="25921.52"/>
    <n v="18145.063999999998"/>
    <n v="0"/>
    <n v="0.7"/>
    <n v="0"/>
    <n v="18145.063999999998"/>
    <n v="25921.52"/>
    <n v="0"/>
    <n v="0"/>
    <n v="0"/>
    <n v="0"/>
    <n v="0"/>
    <n v="0"/>
    <m/>
    <m/>
    <m/>
  </r>
  <r>
    <s v="AQ0464"/>
    <s v="OCEANDEEP ENERGIES PRIVATE LIMITED AQUA"/>
    <s v="A"/>
    <d v="2024-12-26T00:00:00"/>
    <m/>
    <x v="13"/>
    <s v="Prabhudas Lilladher Pvt Ltd "/>
    <s v="SB"/>
    <s v="Mohanraj RD - Chennai"/>
    <s v="Fixed Fee Only"/>
    <n v="14431490.91"/>
    <n v="91"/>
    <n v="14431490.91"/>
    <n v="2.5000000000000001E-2"/>
    <n v="2.4999998994681707E-2"/>
    <n v="89949.7"/>
    <n v="67462.274999999994"/>
    <n v="0"/>
    <n v="0.65"/>
    <n v="0"/>
    <n v="58467.305"/>
    <n v="89949.7"/>
    <n v="0"/>
    <n v="0"/>
    <n v="0"/>
    <n v="0"/>
    <n v="0"/>
    <n v="0"/>
    <n v="9.9999999999999992E-2"/>
    <n v="8994.9699999999993"/>
    <m/>
  </r>
  <r>
    <s v="N0030AQR"/>
    <s v="PAGOTI MRUTYUNJAYA RAO NRO AQUA"/>
    <s v="A"/>
    <d v="2024-10-28T00:00:00"/>
    <m/>
    <x v="38"/>
    <s v="Prabhudas Lilladher Pvt Ltd "/>
    <s v="SB"/>
    <s v="Ankit Vaishnav - Mumbai"/>
    <s v="Fixed Fee Only"/>
    <n v="4434737.3600000003"/>
    <n v="91"/>
    <n v="4434737.3600000003"/>
    <n v="0.02"/>
    <n v="2.0000002737627587E-2"/>
    <n v="22112.94"/>
    <n v="15479.057999999999"/>
    <n v="0"/>
    <n v="0.6"/>
    <n v="0"/>
    <n v="13267.763999999999"/>
    <n v="22112.94"/>
    <n v="0"/>
    <n v="0"/>
    <n v="0"/>
    <n v="0"/>
    <n v="0"/>
    <n v="0"/>
    <n v="0.1"/>
    <n v="2211.2939999999999"/>
    <m/>
  </r>
  <r>
    <s v="AQ0364"/>
    <s v="PANKAJ NANDLAL CHHEDA AQUA"/>
    <s v="A"/>
    <d v="2024-09-12T00:00:00"/>
    <m/>
    <x v="2"/>
    <s v="Dipak Infin Pvt Ltd"/>
    <s v="SB"/>
    <s v="Renuka Talla - Mumbai"/>
    <s v="Fixed Fee Only"/>
    <n v="4045990.93"/>
    <n v="91"/>
    <n v="4045990.93"/>
    <n v="2.5000000000000001E-2"/>
    <n v="2.499998746350935E-2"/>
    <n v="25218.15"/>
    <n v="17652.705000000002"/>
    <n v="0"/>
    <n v="0.6"/>
    <n v="1"/>
    <n v="15130.89"/>
    <n v="25218.15"/>
    <n v="0"/>
    <n v="0"/>
    <n v="0"/>
    <n v="0"/>
    <n v="0"/>
    <n v="0"/>
    <m/>
    <n v="2521.8150000000005"/>
    <s v="Additional Sharing to PLPL"/>
  </r>
  <r>
    <s v="AQ0121"/>
    <s v="PARAS BHARATBHAI PATEL AQUA"/>
    <s v="A"/>
    <d v="2023-12-29T00:00:00"/>
    <m/>
    <x v="0"/>
    <m/>
    <s v="Direct"/>
    <s v="Nupur Patel - Mumbai"/>
    <s v="Fixed Fee Only"/>
    <n v="5168077.3600000003"/>
    <n v="91"/>
    <n v="5168077.3600000003"/>
    <n v="2.5000000000000001E-2"/>
    <n v="2.5000000756971622E-2"/>
    <n v="32211.99"/>
    <n v="0"/>
    <n v="0"/>
    <n v="0"/>
    <n v="0"/>
    <n v="0"/>
    <n v="32211.99"/>
    <n v="0"/>
    <n v="0"/>
    <n v="0"/>
    <n v="0"/>
    <n v="0"/>
    <n v="0"/>
    <m/>
    <m/>
    <m/>
  </r>
  <r>
    <s v="AQ0379"/>
    <s v="PARAS KANWAR AQUA"/>
    <s v="A"/>
    <d v="2024-09-26T00:00:00"/>
    <m/>
    <x v="8"/>
    <m/>
    <s v="SB"/>
    <s v="Nupur Patel - Mumbai"/>
    <s v="Fixed Fee Only"/>
    <n v="4092775.03"/>
    <n v="91"/>
    <n v="4092775.0299999993"/>
    <n v="2.5000000000000001E-2"/>
    <n v="2.4999997870141184E-2"/>
    <n v="25509.759999999998"/>
    <n v="20407.807999999997"/>
    <n v="0"/>
    <n v="0.79999999999999993"/>
    <n v="0.5"/>
    <n v="20407.807999999997"/>
    <n v="25509.759999999998"/>
    <n v="0"/>
    <n v="0"/>
    <n v="0"/>
    <n v="0"/>
    <n v="0"/>
    <n v="0"/>
    <m/>
    <m/>
    <m/>
  </r>
  <r>
    <s v="AQ0237"/>
    <s v="PARESH DOLATRAI SANGHVI AQUA"/>
    <s v="A"/>
    <d v="2024-06-19T00:00:00"/>
    <m/>
    <x v="0"/>
    <s v="Nupur Patel"/>
    <s v="Direct"/>
    <s v="Drishti Desai - Mumbai"/>
    <s v="Fixed + Variable"/>
    <n v="4379874.9400000004"/>
    <n v="91"/>
    <n v="4379874.9400000004"/>
    <n v="1.4999999999999999E-2"/>
    <n v="1.4999997884680429E-2"/>
    <n v="16379.53"/>
    <n v="0"/>
    <n v="0"/>
    <n v="0"/>
    <n v="0"/>
    <n v="0"/>
    <n v="16379.53"/>
    <n v="0.12"/>
    <n v="0.15"/>
    <n v="0"/>
    <n v="0"/>
    <n v="0"/>
    <n v="0"/>
    <m/>
    <m/>
    <m/>
  </r>
  <r>
    <s v="AQ0406"/>
    <s v="PARUL AGARWAL AQUA"/>
    <s v="A"/>
    <d v="2024-10-23T00:00:00"/>
    <m/>
    <x v="2"/>
    <s v="RC Business (A34)"/>
    <s v="SB"/>
    <s v="Vinay Chola - Delhi"/>
    <s v="Fixed Fee Only"/>
    <n v="4334808.1399999997"/>
    <n v="91"/>
    <n v="4334808.1399999997"/>
    <n v="2.5000000000000001E-2"/>
    <n v="2.4999995643494529E-2"/>
    <n v="27018.32"/>
    <n v="16210.991999999998"/>
    <n v="0"/>
    <n v="0.6"/>
    <n v="1"/>
    <n v="16210.991999999998"/>
    <n v="27018.32"/>
    <n v="0"/>
    <n v="0"/>
    <n v="0"/>
    <n v="0"/>
    <n v="0"/>
    <n v="0"/>
    <m/>
    <m/>
    <m/>
  </r>
  <r>
    <s v="AQ0520"/>
    <s v="PARULBEN MILINKUMAR SHAH AQUA"/>
    <s v="A"/>
    <d v="2025-05-19T00:00:00"/>
    <m/>
    <x v="3"/>
    <m/>
    <s v="SB"/>
    <s v="Nupur Patel - Mumbai"/>
    <s v="Fixed Fee Only"/>
    <n v="5092324.63"/>
    <n v="43"/>
    <n v="2406263.2867032969"/>
    <n v="1.7500000000000002E-2"/>
    <n v="1.7500000529410521E-2"/>
    <n v="10498.56"/>
    <n v="6299.1359999999995"/>
    <n v="0"/>
    <n v="0.6"/>
    <n v="0"/>
    <n v="6299.1359999999995"/>
    <n v="10498.56"/>
    <n v="0"/>
    <n v="0"/>
    <n v="0"/>
    <n v="0"/>
    <n v="0"/>
    <n v="0"/>
    <m/>
    <m/>
    <m/>
  </r>
  <r>
    <s v="AQ0045"/>
    <s v="PATEL ANKITBHAI BHARATBHAI AQUA"/>
    <s v="A"/>
    <d v="2023-08-28T00:00:00"/>
    <m/>
    <x v="0"/>
    <m/>
    <s v="Direct"/>
    <s v="Nupur Patel - Mumbai"/>
    <s v="Fixed Fee Only"/>
    <n v="9465164.4100000001"/>
    <n v="91"/>
    <n v="9465164.4100000001"/>
    <n v="2.5000000000000001E-2"/>
    <n v="2.4999998800982148E-2"/>
    <n v="58995.199999999997"/>
    <n v="0"/>
    <n v="0"/>
    <n v="0"/>
    <n v="0"/>
    <n v="0"/>
    <n v="58995.199999999997"/>
    <n v="0"/>
    <n v="0"/>
    <n v="0"/>
    <n v="0"/>
    <n v="0"/>
    <n v="0"/>
    <m/>
    <m/>
    <m/>
  </r>
  <r>
    <s v="AQ0277"/>
    <s v="PATEL BHARAT JASHBHAI AQUA"/>
    <s v="A"/>
    <d v="2024-07-23T00:00:00"/>
    <m/>
    <x v="8"/>
    <m/>
    <s v="SB"/>
    <s v="Nupur Patel - Mumbai"/>
    <s v="Fixed Fee Only"/>
    <n v="4306260.46"/>
    <n v="91"/>
    <n v="4306260.46"/>
    <n v="2.5000000000000001E-2"/>
    <n v="2.4999999498557815E-2"/>
    <n v="26840.39"/>
    <n v="21472.311999999998"/>
    <n v="0"/>
    <n v="0.79999999999999993"/>
    <n v="0.5"/>
    <n v="21472.311999999998"/>
    <n v="26840.39"/>
    <n v="0"/>
    <n v="0"/>
    <n v="0"/>
    <n v="0"/>
    <n v="0"/>
    <n v="0"/>
    <m/>
    <m/>
    <m/>
  </r>
  <r>
    <s v="N182PE"/>
    <s v="PATEL BHIKHABHAI V NRE AQUA"/>
    <s v="A"/>
    <d v="2023-06-14T00:00:00"/>
    <m/>
    <x v="3"/>
    <m/>
    <s v="SB"/>
    <s v="Nupur Patel - Mumbai"/>
    <s v="Fixed + Variable"/>
    <n v="20644232.550000001"/>
    <n v="91"/>
    <n v="20644232.550000001"/>
    <n v="0.02"/>
    <n v="2.0000000962938237E-2"/>
    <n v="102938.37"/>
    <n v="61763.021999999997"/>
    <n v="0"/>
    <n v="0.6"/>
    <n v="0"/>
    <n v="61763.021999999997"/>
    <n v="102938.37"/>
    <n v="0.12"/>
    <n v="0.2"/>
    <n v="0"/>
    <n v="0"/>
    <n v="0"/>
    <n v="0"/>
    <m/>
    <m/>
    <m/>
  </r>
  <r>
    <s v="AQ0488"/>
    <s v="PATEL RAMESHBHAI PARSHOTTAMBHAI AQUA"/>
    <s v="A"/>
    <d v="2025-02-10T00:00:00"/>
    <m/>
    <x v="8"/>
    <m/>
    <s v="SB"/>
    <s v="Nupur Patel - Mumbai"/>
    <s v="Fixed Fee Only"/>
    <n v="5543631.2300000004"/>
    <n v="91"/>
    <n v="5543631.2300000004"/>
    <n v="1.7500000000000002E-2"/>
    <n v="1.7500000725959277E-2"/>
    <n v="24186.94"/>
    <n v="17276.385714285712"/>
    <n v="0"/>
    <n v="0.71428571428571419"/>
    <n v="0.5"/>
    <n v="17276.385714285712"/>
    <n v="24186.94"/>
    <n v="0"/>
    <n v="0"/>
    <n v="0"/>
    <n v="0"/>
    <n v="0"/>
    <n v="0"/>
    <m/>
    <m/>
    <m/>
  </r>
  <r>
    <s v="AQ0304"/>
    <s v="PATEL RATILAL RAOJIBHAI HUF AQUA"/>
    <s v="A"/>
    <d v="2024-08-08T00:00:00"/>
    <m/>
    <x v="8"/>
    <m/>
    <s v="SB"/>
    <s v="Nupur Patel - Mumbai"/>
    <s v="Fixed Fee Only"/>
    <n v="4293492.5199999996"/>
    <n v="91"/>
    <n v="4293492.5199999996"/>
    <n v="2.5000000000000001E-2"/>
    <n v="2.5000000427429381E-2"/>
    <n v="26760.81"/>
    <n v="21408.648000000001"/>
    <n v="0"/>
    <n v="0.8"/>
    <n v="0.5"/>
    <n v="21408.648000000001"/>
    <n v="26760.81"/>
    <n v="0"/>
    <n v="0"/>
    <n v="0"/>
    <n v="0"/>
    <n v="0"/>
    <n v="0"/>
    <m/>
    <m/>
    <m/>
  </r>
  <r>
    <s v="AQ0338"/>
    <s v="PATEL VIMLABEN RATILAL AQUA"/>
    <s v="A"/>
    <d v="2024-08-30T00:00:00"/>
    <m/>
    <x v="8"/>
    <m/>
    <s v="SB"/>
    <s v="Nupur Patel - Mumbai"/>
    <s v="Fixed Fee Only"/>
    <n v="5287458.5999999996"/>
    <n v="91"/>
    <n v="5287458.5999999996"/>
    <n v="2.5000000000000001E-2"/>
    <n v="2.5000001839309862E-2"/>
    <n v="32956.080000000002"/>
    <n v="26364.864000000001"/>
    <n v="0"/>
    <n v="0.8"/>
    <n v="0.5"/>
    <n v="26364.864000000001"/>
    <n v="32956.080000000002"/>
    <n v="0"/>
    <n v="0"/>
    <n v="0"/>
    <n v="0"/>
    <n v="0"/>
    <n v="0"/>
    <m/>
    <m/>
    <m/>
  </r>
  <r>
    <s v="AQ0067"/>
    <s v="PERIYAGURUSAMY PALANICHAMY AQUA"/>
    <s v="A"/>
    <d v="2023-10-05T00:00:00"/>
    <m/>
    <x v="0"/>
    <s v="Darshana Sawant"/>
    <s v="Direct"/>
    <s v="Drishti Desai - Mumbai"/>
    <s v="Fixed Fee Only"/>
    <n v="22252913.57"/>
    <n v="91"/>
    <n v="22252913.57"/>
    <n v="0.01"/>
    <n v="1.0000000593230134E-2"/>
    <n v="55479.87"/>
    <n v="0"/>
    <n v="0"/>
    <n v="0"/>
    <n v="0"/>
    <n v="0"/>
    <n v="55479.87"/>
    <n v="0"/>
    <n v="0"/>
    <n v="0"/>
    <n v="0"/>
    <n v="0"/>
    <n v="0"/>
    <m/>
    <m/>
    <m/>
  </r>
  <r>
    <s v="AQ0245"/>
    <s v="PERTINENT INFRA AND ENERGY LIMITED AQUA"/>
    <s v="A"/>
    <d v="2024-06-21T00:00:00"/>
    <m/>
    <x v="0"/>
    <m/>
    <s v="Direct"/>
    <s v="Nupur Patel - Mumbai"/>
    <s v="Fixed + Variable"/>
    <n v="4411572.76"/>
    <n v="91"/>
    <n v="4411572.76"/>
    <n v="1.4999999999999999E-2"/>
    <n v="1.5000005934939536E-2"/>
    <n v="16498.080000000002"/>
    <n v="0"/>
    <n v="0"/>
    <n v="0"/>
    <n v="0"/>
    <n v="0"/>
    <n v="16498.080000000002"/>
    <n v="0.12"/>
    <n v="0.15"/>
    <n v="0"/>
    <n v="0"/>
    <n v="0"/>
    <n v="0"/>
    <m/>
    <m/>
    <m/>
  </r>
  <r>
    <s v="AL0013"/>
    <s v="PERTINENT INFRA AND ENERGY LIMITED MADP ALPHA"/>
    <s v="A"/>
    <d v="2024-10-08T00:00:00"/>
    <m/>
    <x v="0"/>
    <m/>
    <s v="Direct"/>
    <s v="Nupur Patel - Mumbai"/>
    <s v="Fixed + Variable"/>
    <n v="4552905.93"/>
    <n v="91"/>
    <n v="4552905.93"/>
    <n v="1.4999999999999999E-2"/>
    <n v="1.5000008099041886E-2"/>
    <n v="17026.63"/>
    <n v="0"/>
    <n v="0"/>
    <n v="0"/>
    <n v="0"/>
    <n v="0"/>
    <n v="17026.63"/>
    <n v="0.12"/>
    <n v="0.15"/>
    <n v="0"/>
    <n v="0"/>
    <n v="0"/>
    <n v="0"/>
    <m/>
    <m/>
    <m/>
  </r>
  <r>
    <s v="AQ0239"/>
    <s v="PIONEER PEAK IMPEX PRIVATE LIMITED AQUA"/>
    <s v="A"/>
    <d v="2024-06-19T00:00:00"/>
    <m/>
    <x v="2"/>
    <m/>
    <s v="Direct"/>
    <s v="Rakesh Talwar - Delhi"/>
    <s v="Fixed Fee Only"/>
    <n v="4346063.4000000004"/>
    <n v="91"/>
    <n v="4346063.4000000004"/>
    <n v="2.5000000000000001E-2"/>
    <n v="2.5000002440000207E-2"/>
    <n v="27088.48"/>
    <n v="16253.088"/>
    <n v="0"/>
    <n v="0.6"/>
    <n v="1"/>
    <n v="16253.088"/>
    <n v="27088.48"/>
    <n v="0"/>
    <n v="0"/>
    <n v="0"/>
    <n v="0"/>
    <n v="0"/>
    <n v="0"/>
    <m/>
    <m/>
    <m/>
  </r>
  <r>
    <s v="N047AQR"/>
    <s v="PIYUSH RAI NRO AQUA"/>
    <s v="A"/>
    <d v="2025-06-19T00:00:00"/>
    <m/>
    <x v="7"/>
    <m/>
    <s v="SB"/>
    <s v="Nupur Patel - Mumbai"/>
    <s v="Fixed Fee Only"/>
    <n v="5036176"/>
    <n v="12"/>
    <n v="664111.12087912089"/>
    <n v="0.02"/>
    <n v="2.0000010920984496E-2"/>
    <n v="3311.46"/>
    <n v="1655.73"/>
    <n v="0"/>
    <n v="0.5"/>
    <n v="1"/>
    <n v="1655.73"/>
    <n v="3311.46"/>
    <n v="0"/>
    <n v="0"/>
    <n v="0"/>
    <n v="0"/>
    <n v="0"/>
    <n v="0"/>
    <m/>
    <m/>
    <m/>
  </r>
  <r>
    <s v="AQ0248"/>
    <s v="PIYUSH SUBHASHCHANDRA NEMANI AQUA"/>
    <s v="A"/>
    <d v="2024-07-10T00:00:00"/>
    <m/>
    <x v="3"/>
    <m/>
    <s v="SB"/>
    <s v="Nupur Patel - Mumbai"/>
    <s v="Fixed Fee Only"/>
    <n v="7908985.4400000004"/>
    <n v="91"/>
    <n v="7908985.4400000013"/>
    <n v="0.02"/>
    <n v="1.9999997497907773E-2"/>
    <n v="39436.58"/>
    <n v="23661.948"/>
    <n v="0"/>
    <n v="0.6"/>
    <n v="0"/>
    <n v="23661.948"/>
    <n v="39436.58"/>
    <n v="0"/>
    <n v="0"/>
    <n v="0"/>
    <n v="0"/>
    <n v="0"/>
    <n v="0"/>
    <m/>
    <m/>
    <m/>
  </r>
  <r>
    <s v="AQ0344"/>
    <s v="POONAM BHARAT ALAGURE AQUA"/>
    <s v="A"/>
    <d v="2024-09-02T00:00:00"/>
    <m/>
    <x v="0"/>
    <m/>
    <s v="Direct"/>
    <s v="Venil Shah - Mumbai"/>
    <s v="Fixed Fee Only"/>
    <n v="4159232.51"/>
    <n v="91"/>
    <n v="4159232.51"/>
    <n v="1.4999999999999999E-2"/>
    <n v="1.5000009574489374E-2"/>
    <n v="15554.4"/>
    <n v="0"/>
    <n v="0"/>
    <n v="0"/>
    <n v="0"/>
    <n v="0"/>
    <n v="15554.4"/>
    <n v="0"/>
    <n v="0"/>
    <n v="0"/>
    <n v="0"/>
    <n v="0"/>
    <n v="0"/>
    <m/>
    <m/>
    <m/>
  </r>
  <r>
    <s v="AL0007"/>
    <s v="PRABHANJAY RAVINDRA DAVE MADP ALPHA"/>
    <s v="A"/>
    <d v="2023-10-18T00:00:00"/>
    <m/>
    <x v="0"/>
    <m/>
    <s v="Direct"/>
    <s v="Siddharth Vora - Mumbai"/>
    <s v="Fixed + Variable"/>
    <n v="4568823.22"/>
    <n v="91"/>
    <n v="4568823.22"/>
    <n v="1.2500000000000001E-2"/>
    <n v="1.2500003577158889E-2"/>
    <n v="14238.46"/>
    <n v="0"/>
    <n v="0"/>
    <n v="0"/>
    <n v="0"/>
    <n v="0"/>
    <n v="14238.46"/>
    <n v="0.1"/>
    <n v="0.15"/>
    <n v="0"/>
    <n v="0"/>
    <n v="0"/>
    <n v="0"/>
    <m/>
    <m/>
    <m/>
  </r>
  <r>
    <s v="AQ0487"/>
    <s v="PRABHUDAS PARSOTAMBHAI PATEL AQUA"/>
    <s v="A"/>
    <d v="2025-02-04T00:00:00"/>
    <m/>
    <x v="8"/>
    <m/>
    <s v="SB"/>
    <s v="Nupur Patel - Mumbai"/>
    <s v="Fixed Fee Only"/>
    <n v="13938298.449999999"/>
    <n v="91"/>
    <n v="13938298.450000001"/>
    <n v="1.7500000000000002E-2"/>
    <n v="1.7500000842311184E-2"/>
    <n v="60812.99"/>
    <n v="43437.85"/>
    <n v="0"/>
    <n v="0.7142857142857143"/>
    <n v="0.5"/>
    <n v="43437.85"/>
    <n v="60812.99"/>
    <n v="0"/>
    <n v="0"/>
    <n v="0"/>
    <n v="0"/>
    <n v="0"/>
    <n v="0"/>
    <m/>
    <m/>
    <m/>
  </r>
  <r>
    <s v="AQ0161"/>
    <s v="PRADEEP PRABHAKAR SANE AQUA"/>
    <s v="A"/>
    <d v="2024-02-22T00:00:00"/>
    <m/>
    <x v="0"/>
    <m/>
    <s v="Direct"/>
    <s v="Drishti Desai - Mumbai"/>
    <s v="Fixed Fee Only"/>
    <n v="4463244.3099999996"/>
    <n v="91"/>
    <n v="4463244.3099999996"/>
    <n v="1.7500000000000002E-2"/>
    <n v="1.7500003536394183E-2"/>
    <n v="19473.2"/>
    <n v="0"/>
    <n v="0"/>
    <n v="0"/>
    <n v="0"/>
    <n v="0"/>
    <n v="19473.2"/>
    <n v="0"/>
    <n v="0"/>
    <n v="0"/>
    <n v="0"/>
    <n v="0"/>
    <n v="0"/>
    <m/>
    <m/>
    <m/>
  </r>
  <r>
    <s v="N350PE"/>
    <s v="PRAFULLACHANDRA JAGANNATH GANDRE NRE AQUA"/>
    <s v="A"/>
    <d v="2023-06-30T00:00:00"/>
    <m/>
    <x v="0"/>
    <m/>
    <s v="Direct"/>
    <s v="Nupur Patel - Mumbai"/>
    <s v="Fixed + Variable"/>
    <n v="9583669.3300000001"/>
    <n v="91"/>
    <n v="9583669.3300000001"/>
    <n v="0.02"/>
    <n v="1.9999998531613831E-2"/>
    <n v="47787.06"/>
    <n v="0"/>
    <n v="0"/>
    <n v="0"/>
    <n v="0"/>
    <n v="0"/>
    <n v="47787.06"/>
    <n v="0.12"/>
    <n v="0.2"/>
    <n v="0"/>
    <n v="0"/>
    <n v="0"/>
    <n v="0"/>
    <m/>
    <m/>
    <m/>
  </r>
  <r>
    <s v="AQ0073"/>
    <s v="PRALAY CHAKRABORTY AQUA"/>
    <s v="A"/>
    <d v="2023-10-23T00:00:00"/>
    <m/>
    <x v="0"/>
    <m/>
    <s v="Direct"/>
    <s v="Nupur Patel - Mumbai"/>
    <s v="Variable Fees Only"/>
    <n v="6134156.0899999999"/>
    <n v="91"/>
    <n v="6134156.0899999989"/>
    <n v="0"/>
    <n v="0"/>
    <n v="0"/>
    <n v="0"/>
    <n v="0"/>
    <n v="0"/>
    <n v="0"/>
    <n v="0"/>
    <n v="0"/>
    <n v="0.08"/>
    <n v="0.2"/>
    <n v="0"/>
    <n v="0"/>
    <n v="0"/>
    <n v="0"/>
    <m/>
    <m/>
    <m/>
  </r>
  <r>
    <s v="AQ0234"/>
    <s v="PRANAV ARUNKUMAR SHAH AQUA"/>
    <s v="A"/>
    <d v="2024-06-19T00:00:00"/>
    <m/>
    <x v="7"/>
    <m/>
    <s v="SB"/>
    <s v="Nupur Patel - Mumbai"/>
    <s v="Variable Fees Only"/>
    <n v="6676472.5199999996"/>
    <n v="91"/>
    <n v="6676472.5199999996"/>
    <n v="0"/>
    <n v="0"/>
    <n v="0"/>
    <n v="0"/>
    <n v="0"/>
    <n v="0"/>
    <n v="0"/>
    <n v="0"/>
    <n v="0"/>
    <n v="0.12"/>
    <n v="0.2"/>
    <n v="0"/>
    <n v="0"/>
    <n v="0"/>
    <n v="0"/>
    <m/>
    <m/>
    <m/>
  </r>
  <r>
    <s v="AQ0403"/>
    <s v="PRANAV PURI AQUA"/>
    <s v="A"/>
    <d v="2024-10-22T00:00:00"/>
    <m/>
    <x v="0"/>
    <m/>
    <s v="Direct"/>
    <s v="Mehul Bhadada - Mumbai"/>
    <s v="Fixed + Variable"/>
    <n v="4487132.95"/>
    <n v="91"/>
    <n v="4487132.95"/>
    <n v="1.4999999999999999E-2"/>
    <n v="1.500000189369311E-2"/>
    <n v="16780.650000000001"/>
    <n v="0"/>
    <n v="0"/>
    <n v="0"/>
    <n v="0"/>
    <n v="0"/>
    <n v="16780.650000000001"/>
    <n v="0.12"/>
    <n v="0.15"/>
    <n v="0"/>
    <n v="0"/>
    <n v="0"/>
    <n v="0"/>
    <m/>
    <m/>
    <m/>
  </r>
  <r>
    <s v="AQ0524"/>
    <s v="PRASANNA KUMAR PANDA AQUA"/>
    <s v="A"/>
    <d v="2025-05-27T00:00:00"/>
    <m/>
    <x v="17"/>
    <s v="Vinayak Kedia"/>
    <s v="SB"/>
    <s v="Pankaj Shrestha - Mumbai"/>
    <s v="Fixed Fee Only"/>
    <n v="5082903.83"/>
    <n v="35"/>
    <n v="1954963.0115384618"/>
    <n v="2.5000000000000001E-2"/>
    <n v="2.499999296661885E-2"/>
    <n v="12185.04"/>
    <n v="8529.5280000000002"/>
    <n v="0"/>
    <n v="0.7"/>
    <n v="0.75"/>
    <n v="8529.5280000000002"/>
    <n v="12185.04"/>
    <n v="0"/>
    <n v="0"/>
    <n v="0"/>
    <n v="0"/>
    <n v="0"/>
    <n v="0"/>
    <m/>
    <m/>
    <m/>
  </r>
  <r>
    <s v="AQ0021"/>
    <s v="PRASHAM NAVINCHANDRA SHAH AQUA"/>
    <s v="A"/>
    <d v="2023-07-20T00:00:00"/>
    <m/>
    <x v="0"/>
    <m/>
    <s v="Direct"/>
    <s v="Nupur Patel - Mumbai"/>
    <s v="Variable Fees Only"/>
    <n v="17001782.34"/>
    <n v="91"/>
    <n v="17001782.34"/>
    <n v="0"/>
    <n v="0"/>
    <n v="0"/>
    <n v="0"/>
    <n v="0"/>
    <n v="0"/>
    <n v="0"/>
    <n v="0"/>
    <n v="0"/>
    <n v="0.08"/>
    <n v="0.2"/>
    <n v="0"/>
    <n v="0"/>
    <n v="0"/>
    <n v="0"/>
    <m/>
    <m/>
    <m/>
  </r>
  <r>
    <s v="PND00001"/>
    <s v="PRASHAM SHAH HUF NDPMS"/>
    <s v="A"/>
    <d v="2023-08-22T00:00:00"/>
    <m/>
    <x v="0"/>
    <m/>
    <s v="Direct"/>
    <s v="Nupur Patel - Mumbai"/>
    <s v="Variable Fees Only"/>
    <n v="8981155.9700000007"/>
    <n v="91"/>
    <n v="8981155.9700000007"/>
    <n v="0"/>
    <n v="0"/>
    <n v="0"/>
    <n v="0"/>
    <n v="0"/>
    <n v="0"/>
    <n v="0"/>
    <n v="0"/>
    <n v="0"/>
    <n v="0.08"/>
    <n v="0.2"/>
    <n v="0"/>
    <n v="0"/>
    <n v="0"/>
    <n v="0"/>
    <m/>
    <m/>
    <m/>
  </r>
  <r>
    <s v="AQ0440"/>
    <s v="PRASHANT CHANDRAKANT AMIN AQUA"/>
    <s v="A"/>
    <d v="2024-11-28T00:00:00"/>
    <m/>
    <x v="18"/>
    <s v="Finolutions Wealthcare LLP"/>
    <s v="SB"/>
    <s v="Nupur Patel - Mumbai"/>
    <s v="Fixed Fee Only"/>
    <n v="4380319.09"/>
    <n v="91"/>
    <n v="4380319.09"/>
    <n v="2.5000000000000001E-2"/>
    <n v="2.5000001054291204E-2"/>
    <n v="27301.99"/>
    <n v="19048.814000000002"/>
    <n v="0"/>
    <n v="0.5"/>
    <n v="0"/>
    <n v="13650.995000000001"/>
    <n v="27301.99"/>
    <n v="0"/>
    <n v="0"/>
    <n v="0"/>
    <n v="0"/>
    <n v="0"/>
    <n v="0"/>
    <n v="0.39541579203567212"/>
    <n v="5397.8190000000004"/>
    <s v="including previous Quarter Sharing"/>
  </r>
  <r>
    <s v="AQ0003"/>
    <s v="PRASHANT RAJAN HALANKAR AQUA"/>
    <s v="A"/>
    <d v="2023-06-19T00:00:00"/>
    <m/>
    <x v="0"/>
    <m/>
    <s v="Direct"/>
    <s v="Nupur Patel - Mumbai"/>
    <s v="Variable Fees Only"/>
    <n v="6369541.7400000002"/>
    <n v="91"/>
    <n v="6369541.7400000002"/>
    <n v="0"/>
    <n v="0"/>
    <n v="0"/>
    <n v="0"/>
    <n v="0"/>
    <n v="0"/>
    <n v="0"/>
    <n v="0"/>
    <n v="0"/>
    <n v="0.1"/>
    <n v="0.15"/>
    <n v="0"/>
    <n v="0"/>
    <n v="0"/>
    <n v="0"/>
    <m/>
    <m/>
    <m/>
  </r>
  <r>
    <s v="AQ0401"/>
    <s v="PRASHANTO ROY AQUA"/>
    <s v="A"/>
    <d v="2024-10-21T00:00:00"/>
    <m/>
    <x v="51"/>
    <s v="Soumyajit Roy"/>
    <s v="SB"/>
    <s v="Nupur Patel - Mumbai"/>
    <s v="Fixed Fee Only"/>
    <n v="4266031.66"/>
    <n v="91"/>
    <n v="4266031.66"/>
    <n v="2.5000000000000001E-2"/>
    <n v="2.500000057572099E-2"/>
    <n v="26589.65"/>
    <n v="17615.643125000002"/>
    <n v="0"/>
    <n v="0.55000000000000004"/>
    <n v="0"/>
    <n v="14624.307500000003"/>
    <n v="26589.65"/>
    <n v="0"/>
    <n v="0"/>
    <n v="0"/>
    <n v="0"/>
    <n v="0"/>
    <n v="0"/>
    <n v="0.25"/>
    <n v="2991.3356249999997"/>
    <m/>
  </r>
  <r>
    <s v="AQ0341"/>
    <s v="PRATIK SHIVJIBHAI PATEL AQUA"/>
    <s v="C"/>
    <d v="2024-09-02T00:00:00"/>
    <d v="2025-05-09T00:00:00"/>
    <x v="22"/>
    <m/>
    <s v="SB"/>
    <s v="Nupur Patel - Mumbai"/>
    <s v="Fixed Fee Only"/>
    <n v="3989786.02"/>
    <n v="39"/>
    <n v="1709908.2942857144"/>
    <n v="2.5000000000000001E-2"/>
    <n v="2.5000005658680182E-2"/>
    <n v="10657.65"/>
    <n v="6394.5899999999992"/>
    <n v="0"/>
    <n v="0.6"/>
    <n v="0"/>
    <n v="6394.5899999999992"/>
    <n v="10657.65"/>
    <n v="0"/>
    <n v="0"/>
    <n v="0"/>
    <n v="0"/>
    <n v="0"/>
    <n v="0"/>
    <m/>
    <m/>
    <m/>
  </r>
  <r>
    <s v="N025AQE"/>
    <s v="PRAVEEN MALIK NRE AQUA"/>
    <s v="C"/>
    <d v="2024-06-26T00:00:00"/>
    <d v="2025-05-15T00:00:00"/>
    <x v="7"/>
    <m/>
    <s v="SB"/>
    <s v="Nupur Patel - Mumbai"/>
    <s v="Fixed Fee Only"/>
    <n v="4293735.24"/>
    <n v="45"/>
    <n v="2123275.6681318684"/>
    <n v="0.02"/>
    <n v="1.9999995518017909E-2"/>
    <n v="10587.29"/>
    <n v="5293.6450000000004"/>
    <n v="0"/>
    <n v="0.5"/>
    <n v="1"/>
    <n v="5293.6450000000004"/>
    <n v="10587.29"/>
    <n v="0"/>
    <n v="0"/>
    <n v="0"/>
    <n v="0"/>
    <n v="0"/>
    <n v="0"/>
    <m/>
    <m/>
    <m/>
  </r>
  <r>
    <s v="AQ0280"/>
    <s v="PREETI BIRENDRA PRASAD AQUA"/>
    <s v="A"/>
    <d v="2024-07-23T00:00:00"/>
    <m/>
    <x v="2"/>
    <s v="Sadanand Raghunath Phadol"/>
    <s v="SB"/>
    <s v="Renuka Talla - Mumbai"/>
    <s v="Fixed Fee Only"/>
    <n v="4300884.37"/>
    <n v="91"/>
    <n v="4300884.37"/>
    <n v="2.5000000000000001E-2"/>
    <n v="2.4999998104785388E-2"/>
    <n v="26806.880000000001"/>
    <n v="16084.128000000001"/>
    <n v="0"/>
    <n v="0.6"/>
    <n v="1"/>
    <n v="16084.128000000001"/>
    <n v="26806.880000000001"/>
    <n v="0"/>
    <n v="0"/>
    <n v="0"/>
    <n v="0"/>
    <n v="0"/>
    <n v="0"/>
    <m/>
    <m/>
    <m/>
  </r>
  <r>
    <s v="N030AQE"/>
    <s v="PREETI ROSE MONTEIRO NRE AQUA"/>
    <s v="A"/>
    <d v="2024-09-23T00:00:00"/>
    <m/>
    <x v="31"/>
    <m/>
    <s v="SB"/>
    <s v="Nupur Patel - Mumbai"/>
    <s v="Fixed + Variable"/>
    <n v="4130115.39"/>
    <n v="91"/>
    <n v="4130115.39"/>
    <n v="1.4999999999999999E-2"/>
    <n v="1.4999999980443832E-2"/>
    <n v="15445.5"/>
    <n v="7722.75"/>
    <n v="0"/>
    <n v="0.5"/>
    <n v="0"/>
    <n v="7722.75"/>
    <n v="15445.5"/>
    <n v="0.12"/>
    <n v="0.15"/>
    <n v="0"/>
    <n v="0"/>
    <n v="0"/>
    <n v="0"/>
    <m/>
    <m/>
    <m/>
  </r>
  <r>
    <s v="AQ0382"/>
    <s v="PREMCHAND GULABCHAND JAIN AQUA"/>
    <s v="A"/>
    <d v="2024-09-27T00:00:00"/>
    <m/>
    <x v="0"/>
    <m/>
    <s v="Direct"/>
    <s v="Nupur Patel - Mumbai"/>
    <s v="Fixed Fee Only"/>
    <n v="4144337.59"/>
    <n v="91"/>
    <n v="4144337.59"/>
    <n v="1.2500000000000001E-2"/>
    <n v="1.2499997458136449E-2"/>
    <n v="12915.57"/>
    <n v="0"/>
    <n v="0"/>
    <n v="0"/>
    <n v="0"/>
    <n v="0"/>
    <n v="12915.57"/>
    <n v="0"/>
    <n v="0"/>
    <n v="0"/>
    <n v="0"/>
    <n v="0"/>
    <n v="0"/>
    <m/>
    <m/>
    <m/>
  </r>
  <r>
    <s v="AQ0171"/>
    <s v="PRESTIGE TRADERS P LTD AQUA"/>
    <s v="A"/>
    <d v="2024-03-07T00:00:00"/>
    <m/>
    <x v="2"/>
    <m/>
    <s v="Direct"/>
    <s v="Madhulina Ghosh - Kolkata"/>
    <s v="Fixed Fee Only"/>
    <n v="19121563.140000001"/>
    <n v="91"/>
    <n v="19121563.140000001"/>
    <n v="2.5000000000000001E-2"/>
    <n v="2.5000000923242834E-2"/>
    <n v="119182.35"/>
    <n v="0"/>
    <n v="0.03"/>
    <n v="0"/>
    <n v="0"/>
    <n v="0"/>
    <n v="119182.35"/>
    <n v="0"/>
    <n v="0"/>
    <n v="0"/>
    <n v="0"/>
    <n v="0"/>
    <n v="0"/>
    <m/>
    <m/>
    <m/>
  </r>
  <r>
    <s v="N048AQE"/>
    <s v="PRITI JAIN NRE AQUA"/>
    <s v="A"/>
    <d v="2024-11-21T00:00:00"/>
    <m/>
    <x v="0"/>
    <m/>
    <s v="Direct"/>
    <s v="Nupur Patel - Mumbai"/>
    <s v="Fixed Fee Only"/>
    <n v="4529509.2"/>
    <n v="91"/>
    <n v="4529509.2"/>
    <n v="1.4999999999999999E-2"/>
    <n v="1.4999996947974886E-2"/>
    <n v="16939.12"/>
    <n v="0"/>
    <n v="0"/>
    <n v="0"/>
    <n v="0"/>
    <n v="0"/>
    <n v="16939.12"/>
    <n v="0"/>
    <n v="0"/>
    <n v="0"/>
    <n v="0"/>
    <n v="0"/>
    <n v="0"/>
    <m/>
    <m/>
    <m/>
  </r>
  <r>
    <s v="AQ0400"/>
    <s v="PRIYA SREEJITH NAIR AQUA"/>
    <s v="A"/>
    <d v="2024-10-21T00:00:00"/>
    <m/>
    <x v="8"/>
    <m/>
    <s v="SB"/>
    <s v="Nupur Patel - Mumbai"/>
    <s v="Fixed Fee Only"/>
    <n v="5319456.66"/>
    <n v="91"/>
    <n v="5319456.66"/>
    <n v="2.5000000000000001E-2"/>
    <n v="2.5000001856134376E-2"/>
    <n v="33155.519999999997"/>
    <n v="26524.415999999997"/>
    <n v="0"/>
    <n v="0.8"/>
    <n v="0.5"/>
    <n v="26524.415999999997"/>
    <n v="33155.519999999997"/>
    <n v="0"/>
    <n v="0"/>
    <n v="0"/>
    <n v="0"/>
    <n v="0"/>
    <n v="0"/>
    <m/>
    <m/>
    <m/>
  </r>
  <r>
    <s v="AQ0449"/>
    <s v="PRIYANTA RISHUBH SATIYA AQUA"/>
    <s v="A"/>
    <d v="2024-12-05T00:00:00"/>
    <m/>
    <x v="8"/>
    <m/>
    <s v="SB"/>
    <s v="Nupur Patel - Mumbai"/>
    <s v="Fixed Fee Only"/>
    <n v="4856563.21"/>
    <n v="91"/>
    <n v="4856563.21"/>
    <n v="1.9E-2"/>
    <n v="1.8999997194031653E-2"/>
    <n v="23005.47"/>
    <n v="16951.39894736842"/>
    <n v="0"/>
    <n v="0.73684210526315774"/>
    <n v="0.5"/>
    <n v="16951.39894736842"/>
    <n v="23005.47"/>
    <n v="0"/>
    <n v="0"/>
    <n v="0"/>
    <n v="0"/>
    <n v="0"/>
    <n v="0"/>
    <m/>
    <m/>
    <m/>
  </r>
  <r>
    <s v="AQ0156"/>
    <s v="PUJA PARIN DHARIA AQUA"/>
    <s v="A"/>
    <d v="2024-02-19T00:00:00"/>
    <m/>
    <x v="6"/>
    <m/>
    <s v="SB"/>
    <s v="Nupur Patel - Mumbai"/>
    <s v="Fixed Fee Only"/>
    <n v="7410440.4900000002"/>
    <n v="91"/>
    <n v="7410440.4900000002"/>
    <n v="2.5000000000000001E-2"/>
    <n v="2.4999998940090588E-2"/>
    <n v="46188.36"/>
    <n v="32331.851999999999"/>
    <n v="0"/>
    <n v="0.7"/>
    <n v="0"/>
    <n v="32331.851999999999"/>
    <n v="46188.36"/>
    <n v="0"/>
    <n v="0"/>
    <n v="0"/>
    <n v="0"/>
    <n v="0"/>
    <n v="0"/>
    <m/>
    <m/>
    <m/>
  </r>
  <r>
    <s v="AQ0074"/>
    <s v="PURE CAPITAL AQUA"/>
    <s v="A"/>
    <d v="2023-10-18T00:00:00"/>
    <m/>
    <x v="0"/>
    <s v="PL Management AV"/>
    <s v="Direct"/>
    <s v="Nupur Patel - Mumbai"/>
    <s v="Fixed Fee Only"/>
    <n v="64879746.93"/>
    <n v="91"/>
    <n v="64879746.93"/>
    <n v="7.4999999999999997E-3"/>
    <n v="7.5000000542465974E-3"/>
    <n v="121316.24"/>
    <n v="0"/>
    <n v="0"/>
    <n v="0"/>
    <n v="0"/>
    <n v="0"/>
    <n v="121316.24"/>
    <n v="0"/>
    <n v="0"/>
    <n v="0"/>
    <n v="0"/>
    <n v="0"/>
    <n v="0"/>
    <m/>
    <m/>
    <m/>
  </r>
  <r>
    <s v="N043AQE"/>
    <s v="PUSHKAR AGARWAL NRE AQUA"/>
    <s v="A"/>
    <d v="2024-10-25T00:00:00"/>
    <m/>
    <x v="7"/>
    <m/>
    <s v="SB"/>
    <s v="Nupur Patel - Mumbai"/>
    <s v="Fixed Fee Only"/>
    <n v="4411287.5599999996"/>
    <n v="91"/>
    <n v="4411287.5599999996"/>
    <n v="1.7500000000000002E-2"/>
    <n v="1.7500001770433239E-2"/>
    <n v="19246.509999999998"/>
    <n v="8248.5042857142853"/>
    <n v="0"/>
    <n v="0.4285714285714286"/>
    <n v="1"/>
    <n v="8248.5042857142853"/>
    <n v="19246.509999999998"/>
    <n v="0"/>
    <n v="0"/>
    <n v="0"/>
    <n v="0"/>
    <n v="0"/>
    <n v="0"/>
    <m/>
    <m/>
    <m/>
  </r>
  <r>
    <s v="AQ0489"/>
    <s v="PUSHPABEN SHANTILAL PATEL AQUA"/>
    <s v="A"/>
    <d v="2025-02-10T00:00:00"/>
    <m/>
    <x v="8"/>
    <m/>
    <s v="SB"/>
    <s v="Nupur Patel - Mumbai"/>
    <s v="Fixed Fee Only"/>
    <n v="5118686.38"/>
    <n v="91"/>
    <n v="5118686.38"/>
    <n v="1.4999999999999999E-2"/>
    <n v="1.4999996331691046E-2"/>
    <n v="19142.48"/>
    <n v="12761.653333333332"/>
    <n v="0"/>
    <n v="0.66666666666666663"/>
    <n v="0.5"/>
    <n v="12761.653333333332"/>
    <n v="19142.48"/>
    <n v="0"/>
    <n v="0"/>
    <n v="0"/>
    <n v="0"/>
    <n v="0"/>
    <n v="0"/>
    <m/>
    <m/>
    <m/>
  </r>
  <r>
    <s v="AQ0319"/>
    <s v="RABI CHOWDHURY AQUA"/>
    <s v="A"/>
    <d v="2024-08-20T00:00:00"/>
    <m/>
    <x v="5"/>
    <s v="Soumyajit Roy"/>
    <s v="SB"/>
    <s v="Nupur Patel - Mumbai"/>
    <s v="Fixed Fee Only"/>
    <n v="4239601.93"/>
    <n v="91"/>
    <n v="4239601.93"/>
    <n v="2.5000000000000001E-2"/>
    <n v="2.5000003652763628E-2"/>
    <n v="26424.92"/>
    <n v="16515.574999999997"/>
    <n v="0"/>
    <n v="0.5"/>
    <n v="0"/>
    <n v="13212.46"/>
    <n v="26424.92"/>
    <n v="0"/>
    <n v="0"/>
    <n v="0"/>
    <n v="0"/>
    <n v="0"/>
    <n v="0"/>
    <n v="0.25"/>
    <n v="3303.1149999999998"/>
    <m/>
  </r>
  <r>
    <s v="N031AQE"/>
    <s v="RABIN KUMAR CHAUDHURI NRE AQUA"/>
    <s v="C"/>
    <d v="2024-10-04T00:00:00"/>
    <d v="2025-06-16T00:00:00"/>
    <x v="1"/>
    <s v="Soumyajit Roy"/>
    <s v="SB"/>
    <s v="Nupur Patel - Mumbai"/>
    <s v="Fixed Fee Only"/>
    <n v="4228701.8899999997"/>
    <n v="77"/>
    <n v="3578132.3684615381"/>
    <n v="2.5000000000000001E-2"/>
    <n v="2.5000002339454853E-2"/>
    <n v="22302.06"/>
    <n v="15611.442000000001"/>
    <n v="0"/>
    <n v="0.6"/>
    <n v="0"/>
    <n v="13381.236000000001"/>
    <n v="22302.06"/>
    <n v="0"/>
    <n v="0"/>
    <n v="0"/>
    <n v="0"/>
    <n v="0"/>
    <n v="0"/>
    <n v="0.25"/>
    <n v="2230.2060000000001"/>
    <m/>
  </r>
  <r>
    <s v="AQ0175"/>
    <s v="RACHIT JUNEJA AQUA"/>
    <s v="A"/>
    <d v="2024-03-13T00:00:00"/>
    <m/>
    <x v="2"/>
    <m/>
    <s v="Direct"/>
    <s v="Vinay Chola - Delhi"/>
    <s v="Fixed + Variable"/>
    <n v="5385518.8200000003"/>
    <n v="91"/>
    <n v="5385518.8200000003"/>
    <n v="0.01"/>
    <n v="1.000000004856328E-2"/>
    <n v="13426.91"/>
    <n v="5370.7640000000001"/>
    <n v="0"/>
    <n v="0.4"/>
    <n v="0.6"/>
    <n v="5370.7640000000001"/>
    <n v="13426.91"/>
    <n v="0.12"/>
    <n v="0.15"/>
    <n v="0"/>
    <n v="0"/>
    <n v="0"/>
    <n v="0"/>
    <m/>
    <m/>
    <m/>
  </r>
  <r>
    <s v="N0029AQR"/>
    <s v="RAGHAVENDRA RAJU KA NRO AQUA"/>
    <s v="A"/>
    <d v="2024-10-24T00:00:00"/>
    <m/>
    <x v="7"/>
    <m/>
    <s v="SB"/>
    <s v="Nupur Patel - Mumbai"/>
    <s v="Zero Fee"/>
    <n v="4373713.6500000004"/>
    <n v="91"/>
    <n v="4373713.6500000004"/>
    <n v="0"/>
    <n v="0"/>
    <n v="0"/>
    <n v="0"/>
    <n v="0"/>
    <n v="0"/>
    <n v="0"/>
    <n v="0"/>
    <n v="0"/>
    <n v="0"/>
    <n v="0"/>
    <n v="0"/>
    <n v="0"/>
    <n v="0"/>
    <n v="0"/>
    <m/>
    <m/>
    <s v="As per approval due performance of fund"/>
  </r>
  <r>
    <s v="AQ0141"/>
    <s v="RAHUL SHAH AQUA"/>
    <s v="A"/>
    <d v="2024-02-01T00:00:00"/>
    <m/>
    <x v="0"/>
    <s v="Nupur Patel"/>
    <s v="Direct"/>
    <s v="Drishti Desai - Mumbai"/>
    <s v="Fixed Fee Only"/>
    <n v="5012461.1500000004"/>
    <n v="91"/>
    <n v="5012461.1500000004"/>
    <n v="1.4999999999999999E-2"/>
    <n v="1.4999998860532122E-2"/>
    <n v="18745.23"/>
    <n v="0"/>
    <n v="0"/>
    <n v="0"/>
    <n v="0"/>
    <n v="0"/>
    <n v="18745.23"/>
    <n v="0"/>
    <n v="0"/>
    <n v="0"/>
    <n v="0"/>
    <n v="0"/>
    <n v="0"/>
    <m/>
    <m/>
    <m/>
  </r>
  <r>
    <s v="AQ0004"/>
    <s v="RAJ HASMUKHRAI MEHTA AQUA"/>
    <s v="A"/>
    <d v="2023-06-19T00:00:00"/>
    <m/>
    <x v="0"/>
    <m/>
    <s v="Direct"/>
    <s v="Nupur Patel - Mumbai"/>
    <s v="Fixed + Variable"/>
    <n v="5042933.95"/>
    <n v="91"/>
    <n v="5042933.95"/>
    <n v="0.02"/>
    <n v="1.9999993268788513E-2"/>
    <n v="25145.58"/>
    <n v="0"/>
    <n v="0"/>
    <n v="0"/>
    <n v="0"/>
    <n v="0"/>
    <n v="25145.58"/>
    <n v="0.12"/>
    <n v="0.2"/>
    <n v="0"/>
    <n v="0"/>
    <n v="0"/>
    <n v="0"/>
    <m/>
    <m/>
    <m/>
  </r>
  <r>
    <s v="AQ0030"/>
    <s v="RAJ NAVNITLAL WANKAWALLA AQUA"/>
    <s v="A"/>
    <d v="2023-08-21T00:00:00"/>
    <m/>
    <x v="0"/>
    <m/>
    <s v="Direct"/>
    <s v="Siddharth Vora - Mumbai"/>
    <s v="Fixed + Variable"/>
    <n v="14483673.550000001"/>
    <n v="91"/>
    <n v="14483673.549999999"/>
    <n v="1.2500000000000001E-2"/>
    <n v="1.2499998396735899E-2"/>
    <n v="45137.47"/>
    <n v="0"/>
    <n v="0"/>
    <n v="0"/>
    <n v="0"/>
    <n v="0"/>
    <n v="45137.47"/>
    <n v="0.12"/>
    <n v="0.15"/>
    <n v="0"/>
    <n v="0"/>
    <n v="0"/>
    <n v="0"/>
    <m/>
    <m/>
    <m/>
  </r>
  <r>
    <s v="MA057"/>
    <s v="RAJ NAVNITLAL WANKAWALLA MADP"/>
    <s v="A"/>
    <d v="2022-04-01T00:00:00"/>
    <m/>
    <x v="0"/>
    <m/>
    <s v="Direct"/>
    <s v="Siddharth Vora - Mumbai"/>
    <s v="Zero Fee"/>
    <n v="3758223.17"/>
    <n v="91"/>
    <n v="3758223.1699999995"/>
    <n v="0"/>
    <n v="0"/>
    <n v="0"/>
    <n v="0"/>
    <n v="0"/>
    <n v="0"/>
    <n v="0"/>
    <n v="0"/>
    <n v="0"/>
    <n v="0"/>
    <n v="0"/>
    <n v="0"/>
    <n v="0"/>
    <n v="0"/>
    <n v="0"/>
    <m/>
    <m/>
    <s v="stand plan, invested in Aqua as well"/>
  </r>
  <r>
    <s v="AQ0070"/>
    <s v="RAJ SHARNA AQUA"/>
    <s v="A"/>
    <d v="2023-10-13T00:00:00"/>
    <m/>
    <x v="2"/>
    <m/>
    <s v="Direct"/>
    <s v="Rakesh Talwar - Delhi"/>
    <s v="Fixed Fee Only"/>
    <n v="4286390.4000000004"/>
    <n v="91"/>
    <n v="4286390.4000000004"/>
    <n v="2.5000000000000001E-2"/>
    <n v="2.4999997282479997E-2"/>
    <n v="26716.54"/>
    <n v="16029.924000000003"/>
    <n v="0"/>
    <n v="0.60000000000000009"/>
    <n v="1"/>
    <n v="16029.924000000003"/>
    <n v="26716.54"/>
    <n v="0"/>
    <n v="0"/>
    <n v="0"/>
    <n v="0"/>
    <n v="0"/>
    <n v="0"/>
    <m/>
    <m/>
    <m/>
  </r>
  <r>
    <s v="AQ0439"/>
    <s v="RAJENDRA KUMAR DUGAR AQUA"/>
    <s v="A"/>
    <d v="2024-11-28T00:00:00"/>
    <m/>
    <x v="17"/>
    <m/>
    <s v="Direct"/>
    <s v="Gautam Deora - Kolkata"/>
    <s v="Fixed Fee Only"/>
    <n v="4387772.0599999996"/>
    <n v="91"/>
    <n v="4387772.0599999996"/>
    <n v="2.5000000000000001E-2"/>
    <n v="2.4999997905017043E-2"/>
    <n v="27348.44"/>
    <n v="19143.907999999999"/>
    <n v="0"/>
    <n v="0.70000000000000007"/>
    <n v="0.75"/>
    <n v="19143.907999999999"/>
    <n v="27348.44"/>
    <n v="0"/>
    <n v="0"/>
    <n v="0"/>
    <n v="0"/>
    <n v="0"/>
    <n v="0"/>
    <m/>
    <m/>
    <m/>
  </r>
  <r>
    <s v="AQ0089"/>
    <s v="RAJENDRA KUMAR KAPOOR AQUA"/>
    <s v="A"/>
    <d v="2023-11-10T00:00:00"/>
    <m/>
    <x v="49"/>
    <s v="Soumyajit Roy"/>
    <s v="SB"/>
    <s v="Nupur Patel - Mumbai"/>
    <s v="Fixed Fee Only"/>
    <n v="10590746.210000001"/>
    <n v="91"/>
    <n v="10590746.210000001"/>
    <n v="0.01"/>
    <n v="1.0000001451505603E-2"/>
    <n v="26404.33"/>
    <n v="18483.030999999999"/>
    <n v="0"/>
    <n v="0.6"/>
    <n v="0"/>
    <n v="15842.598"/>
    <n v="26404.33"/>
    <n v="0"/>
    <n v="0"/>
    <n v="0"/>
    <n v="0"/>
    <n v="0"/>
    <n v="0"/>
    <n v="0.25"/>
    <n v="2640.4330000000004"/>
    <m/>
  </r>
  <r>
    <s v="N039AQR"/>
    <s v="RAJENDRAKUMAR B BHAKTA NRO AQUA"/>
    <s v="A"/>
    <d v="2025-03-12T00:00:00"/>
    <m/>
    <x v="3"/>
    <m/>
    <s v="SB"/>
    <s v="Nupur Patel - Mumbai"/>
    <s v="Fixed + Variable"/>
    <n v="15530487.07"/>
    <n v="91"/>
    <n v="15530487.070000002"/>
    <n v="0.02"/>
    <n v="2.0000000270718851E-2"/>
    <n v="77439.69"/>
    <n v="46463.813999999998"/>
    <n v="0"/>
    <n v="0.6"/>
    <n v="0"/>
    <n v="46463.813999999998"/>
    <n v="77439.69"/>
    <n v="0.12"/>
    <n v="0.2"/>
    <n v="0"/>
    <n v="0"/>
    <n v="0"/>
    <n v="0"/>
    <m/>
    <m/>
    <m/>
  </r>
  <r>
    <s v="AQ0265"/>
    <s v="RAJESH ABHECHAND LAKDAWALA AQUA"/>
    <s v="A"/>
    <d v="2024-07-15T00:00:00"/>
    <m/>
    <x v="2"/>
    <s v="Pyrramid Wealth Distributors"/>
    <s v="SB"/>
    <s v="Paresh Shah - Ahmedabad"/>
    <s v="Fixed + Variable"/>
    <n v="4272309.53"/>
    <n v="91"/>
    <n v="4272309.53"/>
    <n v="1.4999999999999999E-2"/>
    <n v="1.5000002679020403E-2"/>
    <n v="15977.27"/>
    <n v="9586.3619999999992"/>
    <n v="0"/>
    <n v="0.6"/>
    <n v="0.6"/>
    <n v="9586.3619999999992"/>
    <n v="15977.27"/>
    <n v="0.12"/>
    <n v="0.15"/>
    <n v="0"/>
    <n v="0"/>
    <n v="0"/>
    <n v="0"/>
    <m/>
    <m/>
    <m/>
  </r>
  <r>
    <s v="AQ0311"/>
    <s v="RAJESH KRISHNA PAI AQUA"/>
    <s v="A"/>
    <d v="2024-08-13T00:00:00"/>
    <m/>
    <x v="0"/>
    <m/>
    <s v="Direct"/>
    <s v="Drishti Desai - Mumbai"/>
    <s v="Fixed + Variable"/>
    <n v="4351708.3499999996"/>
    <n v="91"/>
    <n v="4351708.3499999996"/>
    <n v="1.4999999999999999E-2"/>
    <n v="-1.299406049085563E-2"/>
    <n v="-14097.86"/>
    <n v="0"/>
    <n v="0"/>
    <n v="0"/>
    <n v="0"/>
    <n v="0"/>
    <n v="-14097.86"/>
    <n v="0.12"/>
    <n v="0.15"/>
    <n v="0"/>
    <n v="0"/>
    <n v="0"/>
    <n v="0"/>
    <m/>
    <m/>
    <m/>
  </r>
  <r>
    <s v="N019AQE"/>
    <s v="RAJESH NARAYANAN VENKATESH NRE AQUA"/>
    <s v="A"/>
    <d v="2024-04-19T00:00:00"/>
    <m/>
    <x v="19"/>
    <m/>
    <s v="SB"/>
    <s v="Nupur Patel - Mumbai"/>
    <s v="Fixed Fee Only"/>
    <n v="13506972.75"/>
    <n v="91"/>
    <n v="13506972.75"/>
    <n v="2.5000000000000001E-2"/>
    <n v="2.5000001215286019E-2"/>
    <n v="84187.3"/>
    <n v="58931.11"/>
    <n v="0"/>
    <n v="0.7"/>
    <n v="0"/>
    <n v="58931.11"/>
    <n v="84187.3"/>
    <n v="0"/>
    <n v="0"/>
    <n v="0"/>
    <n v="0"/>
    <n v="0"/>
    <n v="0"/>
    <m/>
    <m/>
    <m/>
  </r>
  <r>
    <s v="N0035AQR"/>
    <s v="RAJESH SOMANI NRO AQUA"/>
    <s v="A"/>
    <d v="2025-03-13T00:00:00"/>
    <m/>
    <x v="0"/>
    <m/>
    <s v="Direct"/>
    <s v="Siddharth Sathu - Mumbai"/>
    <s v="Fixed Fee Only"/>
    <n v="7754782.8099999996"/>
    <n v="91"/>
    <n v="7754782.8099999987"/>
    <n v="0.02"/>
    <n v="1.9999997854284145E-2"/>
    <n v="38667.68"/>
    <n v="0"/>
    <n v="0"/>
    <n v="0"/>
    <n v="0"/>
    <n v="0"/>
    <n v="38667.68"/>
    <n v="0"/>
    <n v="0"/>
    <n v="0"/>
    <n v="0"/>
    <n v="0"/>
    <n v="0"/>
    <m/>
    <m/>
    <m/>
  </r>
  <r>
    <s v="AQ0063"/>
    <s v="RAJESHKUMAR DHIRUBHAI NAIK AQUA"/>
    <s v="A"/>
    <d v="2023-10-04T00:00:00"/>
    <m/>
    <x v="3"/>
    <m/>
    <s v="SB"/>
    <s v="Nupur Patel - Mumbai"/>
    <s v="Fixed Fee Only"/>
    <n v="6271878.1299999999"/>
    <n v="91"/>
    <n v="6271878.1300000008"/>
    <n v="0.02"/>
    <n v="1.9999997114978144E-2"/>
    <n v="31273.47"/>
    <n v="18764.081999999999"/>
    <n v="0"/>
    <n v="0.6"/>
    <n v="0"/>
    <n v="18764.081999999999"/>
    <n v="31273.47"/>
    <n v="0"/>
    <n v="0"/>
    <n v="0"/>
    <n v="0"/>
    <n v="0"/>
    <n v="0"/>
    <m/>
    <m/>
    <m/>
  </r>
  <r>
    <s v="N0001DE"/>
    <s v="RAJIV LALMOHAN MANDAL NRE AQUA"/>
    <s v="A"/>
    <d v="2023-09-26T00:00:00"/>
    <m/>
    <x v="38"/>
    <s v="Prabhudas Lilladher Pvt Ltd "/>
    <s v="SB"/>
    <s v="Ankit Vaishnav - Mumbai"/>
    <s v="Fixed Fee Only"/>
    <n v="6350545.9500000002"/>
    <n v="91"/>
    <n v="6350545.9500000002"/>
    <n v="2.5000000000000001E-2"/>
    <n v="2.5000000023793056E-2"/>
    <n v="39582.17"/>
    <n v="27707.519"/>
    <n v="0"/>
    <n v="0.6"/>
    <n v="0"/>
    <n v="23749.302"/>
    <n v="39582.17"/>
    <n v="0"/>
    <n v="0"/>
    <n v="0"/>
    <n v="0"/>
    <n v="0"/>
    <n v="0"/>
    <n v="0.1"/>
    <n v="3958.2170000000001"/>
    <m/>
  </r>
  <r>
    <s v="AQ0276"/>
    <s v="RAJIV VASUDEVAN MENON AQUA"/>
    <s v="A"/>
    <d v="2024-07-31T00:00:00"/>
    <m/>
    <x v="17"/>
    <s v="Ghalla Bhansali Stock Brokers Private Ltd"/>
    <s v="SB"/>
    <s v="Pankaj Shrestha - Mumbai"/>
    <s v="Fixed Fee Only"/>
    <n v="8379795.4800000004"/>
    <n v="91"/>
    <n v="8379795.4800000004"/>
    <n v="2.5000000000000001E-2"/>
    <n v="2.4999998994179335E-2"/>
    <n v="52230.23"/>
    <n v="36561.161000000007"/>
    <n v="0"/>
    <n v="0.70000000000000007"/>
    <n v="0.75"/>
    <n v="36561.161000000007"/>
    <n v="52230.23"/>
    <n v="0"/>
    <n v="0"/>
    <n v="0"/>
    <n v="0"/>
    <n v="0"/>
    <n v="0"/>
    <m/>
    <m/>
    <m/>
  </r>
  <r>
    <s v="AQ0086"/>
    <s v="RAJNIKANT HIRJI SHAH AQUA"/>
    <s v="A"/>
    <d v="2023-11-07T00:00:00"/>
    <m/>
    <x v="0"/>
    <m/>
    <s v="Direct"/>
    <s v="Nupur Patel - Mumbai"/>
    <s v="Fixed Fee Only"/>
    <n v="5852341.4500000002"/>
    <n v="91"/>
    <n v="5852341.4500000002"/>
    <n v="1.4999999999999999E-2"/>
    <n v="0"/>
    <n v="0"/>
    <n v="0"/>
    <n v="0"/>
    <n v="0"/>
    <n v="0"/>
    <n v="0"/>
    <n v="0"/>
    <n v="0"/>
    <n v="0"/>
    <n v="0"/>
    <n v="0"/>
    <n v="0"/>
    <n v="0"/>
    <m/>
    <m/>
    <m/>
  </r>
  <r>
    <s v="AQ0044"/>
    <s v="RAKESH FLOUR MILLS PRIVATE LIMITED AQUA"/>
    <s v="C"/>
    <d v="2023-08-24T00:00:00"/>
    <d v="2025-05-06T00:00:00"/>
    <x v="2"/>
    <m/>
    <s v="Direct"/>
    <s v="Amrita Ghosh - Kolkata"/>
    <s v="Fixed Fee Only"/>
    <n v="25956288"/>
    <n v="36"/>
    <n v="10268421.626373626"/>
    <n v="2.2499999999999999E-2"/>
    <n v="2.2500001787192716E-2"/>
    <n v="57601.63"/>
    <n v="0"/>
    <n v="3.5999999999999997E-2"/>
    <n v="0"/>
    <n v="0"/>
    <n v="0"/>
    <n v="57601.63"/>
    <n v="0"/>
    <n v="0"/>
    <n v="0"/>
    <n v="0"/>
    <n v="0"/>
    <n v="0"/>
    <m/>
    <m/>
    <m/>
  </r>
  <r>
    <s v="N057AQE"/>
    <s v="RAKESH KUMAR SINGH NRE AQUA"/>
    <s v="A"/>
    <d v="2025-01-06T00:00:00"/>
    <m/>
    <x v="19"/>
    <m/>
    <s v="SB"/>
    <s v="Nupur PAtel - Mumbai"/>
    <s v="Fixed Fee Only"/>
    <n v="4888112.07"/>
    <n v="91"/>
    <n v="4888112.07"/>
    <n v="1.7500000000000002E-2"/>
    <n v="1.7500000064127323E-2"/>
    <n v="21326.9"/>
    <n v="14928.83"/>
    <n v="0"/>
    <n v="0.7"/>
    <n v="0"/>
    <n v="14928.83"/>
    <n v="21326.9"/>
    <n v="0"/>
    <n v="0"/>
    <n v="0"/>
    <n v="0"/>
    <n v="0"/>
    <n v="0"/>
    <m/>
    <m/>
    <m/>
  </r>
  <r>
    <s v="N0020AQR"/>
    <s v="RAKESH MAHAPATRA NRO AQUA"/>
    <s v="A"/>
    <d v="2024-07-23T00:00:00"/>
    <m/>
    <x v="4"/>
    <s v="Prabhudas Lilladher Pvt Ltd "/>
    <s v="SB"/>
    <s v="Parag Orpe - Mumbai"/>
    <s v="Fixed Fee Only"/>
    <n v="4322386.3"/>
    <n v="91"/>
    <n v="4322386.3"/>
    <n v="0.02"/>
    <n v="1.999999932373538E-2"/>
    <n v="21552.720000000001"/>
    <n v="12931.632000000001"/>
    <n v="0"/>
    <n v="0.5"/>
    <n v="0"/>
    <n v="10776.36"/>
    <n v="21552.720000000001"/>
    <n v="0"/>
    <n v="0"/>
    <n v="0"/>
    <n v="0"/>
    <n v="0"/>
    <n v="0"/>
    <n v="0.10000000000000002"/>
    <n v="2155.2720000000004"/>
    <m/>
  </r>
  <r>
    <s v="AQ0165"/>
    <s v="RAKESH MALHOTRA AQUA"/>
    <s v="C"/>
    <d v="2024-02-26T00:00:00"/>
    <d v="2025-06-27T00:00:00"/>
    <x v="52"/>
    <s v="Soumyajit Roy"/>
    <s v="SB"/>
    <s v="Nupur Patel - Mumbai"/>
    <s v="Fixed Fee Only"/>
    <n v="5285177.4400000004"/>
    <n v="88"/>
    <n v="5110940.8210989013"/>
    <n v="2.5000000000000001E-2"/>
    <n v="2.4999996843659767E-2"/>
    <n v="31855.86"/>
    <n v="22299.101999999999"/>
    <n v="0"/>
    <n v="0.6"/>
    <n v="0"/>
    <n v="19113.516"/>
    <n v="31855.86"/>
    <n v="0"/>
    <n v="0"/>
    <n v="0"/>
    <n v="0"/>
    <n v="0"/>
    <n v="0"/>
    <n v="0.25"/>
    <n v="3185.5860000000002"/>
    <m/>
  </r>
  <r>
    <s v="N0037AQR"/>
    <s v="RAKESH RAO NRO AQUA"/>
    <s v="A"/>
    <d v="2024-12-03T00:00:00"/>
    <m/>
    <x v="0"/>
    <m/>
    <s v="Direct"/>
    <s v="Nupur Patel - Mumbai"/>
    <s v="Fixed Fee Only"/>
    <n v="4363209.49"/>
    <n v="91"/>
    <n v="4363209.49"/>
    <n v="2.5000000000000001E-2"/>
    <n v="2.5000002922160855E-2"/>
    <n v="27195.35"/>
    <n v="0"/>
    <n v="0"/>
    <n v="0"/>
    <n v="0"/>
    <n v="0"/>
    <n v="27195.35"/>
    <n v="0"/>
    <n v="0"/>
    <n v="0"/>
    <n v="0"/>
    <n v="0"/>
    <n v="0"/>
    <m/>
    <m/>
    <m/>
  </r>
  <r>
    <s v="AQ0182"/>
    <s v="RAKESH VINAYKANT GANDHI AQUA"/>
    <s v="A"/>
    <d v="2024-04-02T00:00:00"/>
    <m/>
    <x v="2"/>
    <m/>
    <s v="Direct"/>
    <s v="Renuka Talla - Mumbai"/>
    <s v="Variable Fees Only"/>
    <n v="5262261.16"/>
    <n v="91"/>
    <n v="5262261.16"/>
    <n v="0"/>
    <n v="0"/>
    <n v="0"/>
    <n v="0"/>
    <n v="0"/>
    <n v="0"/>
    <n v="0"/>
    <n v="0"/>
    <n v="0"/>
    <n v="0.12"/>
    <n v="0.15"/>
    <n v="0"/>
    <n v="0"/>
    <n v="0"/>
    <n v="0"/>
    <m/>
    <m/>
    <m/>
  </r>
  <r>
    <s v="N016AQE"/>
    <s v="RAKSHET JAYANTILAL MISTRY NRE AQUA"/>
    <s v="A"/>
    <d v="2024-04-04T00:00:00"/>
    <m/>
    <x v="25"/>
    <m/>
    <s v="SB"/>
    <s v="Nupur Patel - Mumbai"/>
    <s v="Fixed Fee Only"/>
    <n v="7448351.1900000004"/>
    <n v="91"/>
    <n v="7448351.1900000013"/>
    <n v="0.02"/>
    <n v="1.9999997984951185E-2"/>
    <n v="37139.72"/>
    <n v="20798.243200000001"/>
    <n v="0"/>
    <n v="0.56000000000000005"/>
    <n v="0.88"/>
    <n v="20798.243200000001"/>
    <n v="37139.72"/>
    <n v="0"/>
    <n v="0"/>
    <n v="0"/>
    <n v="0"/>
    <n v="0"/>
    <n v="0"/>
    <m/>
    <m/>
    <m/>
  </r>
  <r>
    <s v="AQ0116"/>
    <s v="RAMAMURTHI GANESH AQUA"/>
    <s v="A"/>
    <d v="2023-12-22T00:00:00"/>
    <m/>
    <x v="2"/>
    <s v="Parekh Shares N Securities"/>
    <s v="SB"/>
    <s v="Ajay Pandey - Mumbai"/>
    <s v="Fixed + Variable"/>
    <n v="9514210.9499999993"/>
    <n v="91"/>
    <n v="9514210.9499999993"/>
    <n v="1.4999999999999999E-2"/>
    <n v="1.4999999021995088E-2"/>
    <n v="35580.54"/>
    <n v="21348.324000000001"/>
    <n v="0"/>
    <n v="0.6"/>
    <n v="0.6"/>
    <n v="21348.324000000001"/>
    <n v="35580.54"/>
    <n v="0.12"/>
    <n v="0.15"/>
    <n v="0"/>
    <n v="0"/>
    <n v="0"/>
    <n v="0"/>
    <m/>
    <m/>
    <m/>
  </r>
  <r>
    <s v="AQ0036"/>
    <s v="RAMESH VITHAL GHATNEKAR AQUA"/>
    <s v="A"/>
    <d v="2023-08-21T00:00:00"/>
    <m/>
    <x v="2"/>
    <s v="Dipak Infin Pvt Ltd"/>
    <s v="SB"/>
    <s v="Renuka Talla - Mumbai"/>
    <s v="Fixed Fee Only"/>
    <n v="29945941.780000001"/>
    <n v="91"/>
    <n v="29945941.780000001"/>
    <n v="2.5000000000000001E-2"/>
    <n v="2.4999999578177626E-2"/>
    <n v="186649.36"/>
    <n v="130654.552"/>
    <n v="0"/>
    <n v="0.6"/>
    <n v="1"/>
    <n v="111989.61599999999"/>
    <n v="186649.36"/>
    <n v="0"/>
    <n v="0"/>
    <n v="0"/>
    <n v="0"/>
    <n v="0"/>
    <n v="0"/>
    <m/>
    <n v="18664.935999999998"/>
    <s v="Additional Sharing to PLPL"/>
  </r>
  <r>
    <s v="AQ0374"/>
    <s v="RAMESHCHANDRA CHANDIRAM VARDE AQUA"/>
    <s v="A"/>
    <d v="2024-09-23T00:00:00"/>
    <m/>
    <x v="8"/>
    <m/>
    <s v="SB"/>
    <s v="Nupur Patel - Mumbai"/>
    <s v="Fixed Fee Only"/>
    <n v="4086775.94"/>
    <n v="91"/>
    <n v="4086775.9400000004"/>
    <n v="2.5000000000000001E-2"/>
    <n v="2.4999999425915718E-2"/>
    <n v="25472.37"/>
    <n v="20377.896000000001"/>
    <n v="0"/>
    <n v="0.8"/>
    <n v="0.5"/>
    <n v="20377.896000000001"/>
    <n v="25472.37"/>
    <n v="0"/>
    <n v="0"/>
    <n v="0"/>
    <n v="0"/>
    <n v="0"/>
    <n v="0"/>
    <m/>
    <m/>
    <m/>
  </r>
  <r>
    <s v="AQ0296"/>
    <s v="RAMESHCHANDRA JIVANLAL PATEL AQUA"/>
    <s v="A"/>
    <d v="2024-08-06T00:00:00"/>
    <m/>
    <x v="8"/>
    <m/>
    <s v="SB"/>
    <s v="Nupur Patel - Mumbai"/>
    <s v="Fixed Fee Only"/>
    <n v="7330656.1100000003"/>
    <n v="91"/>
    <n v="7330656.1100000003"/>
    <n v="2.5000000000000001E-2"/>
    <n v="2.5000002323150822E-2"/>
    <n v="45691.08"/>
    <n v="36552.864000000001"/>
    <n v="0"/>
    <n v="0.8"/>
    <n v="0.5"/>
    <n v="36552.864000000001"/>
    <n v="45691.08"/>
    <n v="0"/>
    <n v="0"/>
    <n v="0"/>
    <n v="0"/>
    <n v="0"/>
    <n v="0"/>
    <m/>
    <m/>
    <m/>
  </r>
  <r>
    <s v="AQ0347"/>
    <s v="RAMOLA VINOD KHANNA AQUA"/>
    <s v="A"/>
    <d v="2024-09-12T00:00:00"/>
    <m/>
    <x v="0"/>
    <s v="Siddharth Vora"/>
    <s v="Direct"/>
    <s v="Drishti Desai - Mumbai"/>
    <s v="Fixed + Variable"/>
    <n v="4102410.04"/>
    <n v="91"/>
    <n v="4102410.04"/>
    <n v="5.0000000000000001E-3"/>
    <n v="5.0000066479282193E-3"/>
    <n v="5113.97"/>
    <n v="0"/>
    <n v="0"/>
    <n v="0"/>
    <n v="0"/>
    <n v="0"/>
    <n v="5113.97"/>
    <n v="0.1"/>
    <n v="0.15"/>
    <n v="0"/>
    <n v="0"/>
    <n v="0"/>
    <n v="0"/>
    <m/>
    <m/>
    <m/>
  </r>
  <r>
    <s v="AQ0232"/>
    <s v="RANI RAJ WANKAWALLA AQUA"/>
    <s v="A"/>
    <d v="2024-06-20T00:00:00"/>
    <m/>
    <x v="0"/>
    <m/>
    <s v="Direct"/>
    <s v="Siddharth Vora - Mumbai"/>
    <s v="Fixed + Variable"/>
    <n v="5494821.9000000004"/>
    <n v="91"/>
    <n v="5494821.9000000004"/>
    <n v="0.01"/>
    <n v="1.0000000741957274E-2"/>
    <n v="13699.42"/>
    <n v="0"/>
    <n v="0"/>
    <n v="0"/>
    <n v="0"/>
    <n v="0"/>
    <n v="13699.42"/>
    <n v="0.12"/>
    <n v="0.15"/>
    <n v="0"/>
    <n v="0"/>
    <n v="0"/>
    <n v="0"/>
    <m/>
    <m/>
    <m/>
  </r>
  <r>
    <s v="AQ0274"/>
    <s v="RASHI JAIN AQUA"/>
    <s v="A"/>
    <d v="2024-07-23T00:00:00"/>
    <m/>
    <x v="6"/>
    <m/>
    <s v="SB"/>
    <s v="Nupur Patel - Mumbai"/>
    <s v="Fixed Fee Only"/>
    <n v="13463315.74"/>
    <n v="91"/>
    <n v="13463315.739999998"/>
    <n v="2.5000000000000001E-2"/>
    <n v="2.5000000850091849E-2"/>
    <n v="83915.19"/>
    <n v="58740.632999999994"/>
    <n v="0"/>
    <n v="0.7"/>
    <n v="0"/>
    <n v="58740.632999999994"/>
    <n v="83915.19"/>
    <n v="0"/>
    <n v="0"/>
    <n v="0"/>
    <n v="0"/>
    <n v="0"/>
    <n v="0"/>
    <m/>
    <m/>
    <m/>
  </r>
  <r>
    <s v="AQ0335"/>
    <s v="RASHMI MACHAKANUR AQUA"/>
    <s v="A"/>
    <d v="2024-08-28T00:00:00"/>
    <m/>
    <x v="0"/>
    <m/>
    <s v="Direct"/>
    <s v="Siddharth Sathu - Mumbai"/>
    <s v="Fixed Fee Only"/>
    <n v="4192228.35"/>
    <n v="91"/>
    <n v="4192228.35"/>
    <n v="1.4999999999999999E-2"/>
    <n v="1.5000004331012506E-2"/>
    <n v="15677.79"/>
    <n v="0"/>
    <n v="0"/>
    <n v="0"/>
    <n v="0"/>
    <n v="0"/>
    <n v="15677.79"/>
    <n v="0"/>
    <n v="0"/>
    <n v="0"/>
    <n v="0"/>
    <n v="0"/>
    <n v="0"/>
    <m/>
    <m/>
    <m/>
  </r>
  <r>
    <s v="AQ0106"/>
    <s v="RATAN LAL AGARWAL AQUA"/>
    <s v="A"/>
    <d v="2023-12-11T00:00:00"/>
    <m/>
    <x v="49"/>
    <s v="Soumyajit Roy"/>
    <s v="SB"/>
    <s v="Nupur Patel - Mumbai"/>
    <s v="Variable Fees Only"/>
    <n v="9774379.7899999991"/>
    <n v="91"/>
    <n v="9774379.7899999991"/>
    <n v="0"/>
    <n v="0"/>
    <n v="0"/>
    <n v="0"/>
    <n v="0"/>
    <n v="0"/>
    <n v="0"/>
    <n v="0"/>
    <n v="0"/>
    <n v="0.12"/>
    <n v="0.2"/>
    <n v="0"/>
    <n v="0"/>
    <n v="0"/>
    <n v="0"/>
    <n v="0"/>
    <n v="0"/>
    <m/>
  </r>
  <r>
    <s v="AQ0495"/>
    <s v="RAUNAK VIRENDRA JAIN AQUA"/>
    <s v="A"/>
    <d v="2025-02-27T00:00:00"/>
    <m/>
    <x v="0"/>
    <m/>
    <s v="Direct"/>
    <s v="Siddharth Sathu - Mumbai"/>
    <s v="Variable Fees Only"/>
    <n v="5174710.97"/>
    <n v="91"/>
    <n v="5174710.97"/>
    <n v="0"/>
    <n v="0"/>
    <n v="0"/>
    <n v="0"/>
    <n v="0"/>
    <n v="0"/>
    <n v="0"/>
    <n v="0"/>
    <n v="0"/>
    <n v="0.1"/>
    <n v="0.25"/>
    <n v="0"/>
    <n v="0"/>
    <n v="0"/>
    <n v="0"/>
    <m/>
    <m/>
    <m/>
  </r>
  <r>
    <s v="AQ0465"/>
    <s v="RAVI JAIN AQUA"/>
    <s v="A"/>
    <d v="2025-01-06T00:00:00"/>
    <m/>
    <x v="0"/>
    <m/>
    <s v="Direct"/>
    <s v="Siddharth Sathu - Mumbai"/>
    <s v="Variable Fees Only"/>
    <n v="8873552.9600000009"/>
    <n v="91"/>
    <n v="8873552.9600000009"/>
    <n v="0"/>
    <n v="0"/>
    <n v="0"/>
    <n v="0"/>
    <n v="0"/>
    <n v="0"/>
    <n v="0"/>
    <n v="0"/>
    <n v="0"/>
    <n v="0.1"/>
    <n v="0.25"/>
    <n v="0"/>
    <n v="0"/>
    <n v="0"/>
    <n v="0"/>
    <m/>
    <m/>
    <m/>
  </r>
  <r>
    <s v="AQ0228"/>
    <s v="RAVINDRA SANGHAI AQUA"/>
    <s v="C"/>
    <d v="2024-06-04T00:00:00"/>
    <d v="2025-05-21T00:00:00"/>
    <x v="17"/>
    <m/>
    <s v="Direct"/>
    <s v="Varun Jhunjhunwala"/>
    <s v="Fixed Fee Only"/>
    <n v="4395039.41"/>
    <n v="51"/>
    <n v="2463153.9550549448"/>
    <n v="2.5000000000000001E-2"/>
    <n v="2.4999991979594103E-2"/>
    <n v="15352.53"/>
    <n v="10746.771000000001"/>
    <n v="0"/>
    <n v="0.70000000000000007"/>
    <n v="0.75"/>
    <n v="10746.771000000001"/>
    <n v="15352.53"/>
    <n v="0"/>
    <n v="0"/>
    <n v="0"/>
    <n v="0"/>
    <n v="0"/>
    <n v="0"/>
    <m/>
    <m/>
    <m/>
  </r>
  <r>
    <s v="AQ0103"/>
    <s v="RDHL MARKETING PRIVATE LIMITED AQUA"/>
    <s v="C"/>
    <d v="2023-12-06T00:00:00"/>
    <d v="2025-04-23T00:00:00"/>
    <x v="2"/>
    <m/>
    <s v="Direct"/>
    <s v="Amrita Ghosh - Kolkata"/>
    <s v="Fixed Fee Only"/>
    <n v="5043910.16"/>
    <n v="23"/>
    <n v="1274834.4360439561"/>
    <n v="2.5000000000000001E-2"/>
    <n v="2.500001299888684E-2"/>
    <n v="7945.89"/>
    <n v="0"/>
    <n v="0.04"/>
    <n v="0"/>
    <n v="0"/>
    <n v="0"/>
    <n v="7945.89"/>
    <n v="0"/>
    <n v="0"/>
    <n v="0"/>
    <n v="0"/>
    <n v="0"/>
    <n v="0"/>
    <m/>
    <m/>
    <m/>
  </r>
  <r>
    <s v="N452QE"/>
    <s v="RENGACHARIAR RAGAVAN NRE AQUA"/>
    <s v="A"/>
    <d v="2024-01-31T00:00:00"/>
    <m/>
    <x v="2"/>
    <m/>
    <s v="Direct"/>
    <s v="Selvaraj R - Chennai"/>
    <s v="Fixed Fee Only"/>
    <n v="5915034.0800000001"/>
    <n v="91"/>
    <n v="5915034.0800000001"/>
    <n v="2.2499999999999999E-2"/>
    <n v="2.249999976071404E-2"/>
    <n v="33180.910000000003"/>
    <n v="18433.838888888891"/>
    <n v="0"/>
    <n v="0.55555555555555558"/>
    <n v="1"/>
    <n v="18433.838888888891"/>
    <n v="33180.910000000003"/>
    <n v="0"/>
    <n v="0"/>
    <n v="0"/>
    <n v="0"/>
    <n v="0"/>
    <n v="0"/>
    <m/>
    <m/>
    <m/>
  </r>
  <r>
    <s v="AQ0002"/>
    <s v="RENU PIYUSHKUMAR NEMANI AQUA"/>
    <s v="A"/>
    <d v="2023-06-14T00:00:00"/>
    <m/>
    <x v="3"/>
    <m/>
    <s v="SB"/>
    <s v="Nupur Patel - Mumbai"/>
    <s v="Fixed Fee Only"/>
    <n v="13980183.93"/>
    <n v="91"/>
    <n v="13980183.929999998"/>
    <n v="0.02"/>
    <n v="1.9999999919352099E-2"/>
    <n v="69709.41"/>
    <n v="41825.646000000001"/>
    <n v="0"/>
    <n v="0.6"/>
    <n v="0"/>
    <n v="41825.646000000001"/>
    <n v="69709.41"/>
    <n v="0"/>
    <n v="0"/>
    <n v="0"/>
    <n v="0"/>
    <n v="0"/>
    <n v="0"/>
    <m/>
    <m/>
    <m/>
  </r>
  <r>
    <s v="AQ0339"/>
    <s v="RESHMA RASIKVAN GOSWAMI AQUA"/>
    <s v="A"/>
    <d v="2024-08-30T00:00:00"/>
    <m/>
    <x v="2"/>
    <s v="Dipak Infin Pvt Ltd"/>
    <s v="SB"/>
    <s v="Renuka Talla - Mumbai"/>
    <s v="Fixed Fee Only"/>
    <n v="4118400.8"/>
    <n v="91"/>
    <n v="4118400.8000000003"/>
    <n v="2.5000000000000001E-2"/>
    <n v="2.4999985938209825E-2"/>
    <n v="25669.47"/>
    <n v="17968.629000000001"/>
    <n v="0"/>
    <n v="0.6"/>
    <n v="1"/>
    <n v="15401.682000000001"/>
    <n v="25669.47"/>
    <n v="0"/>
    <n v="0"/>
    <n v="0"/>
    <n v="0"/>
    <n v="0"/>
    <n v="0"/>
    <m/>
    <n v="2566.9470000000001"/>
    <s v="Additional Sharing to PLPL"/>
  </r>
  <r>
    <s v="AQ0164"/>
    <s v="REVINIPATI SATYA SOWJANYA AQUA"/>
    <s v="A"/>
    <d v="2024-02-23T00:00:00"/>
    <m/>
    <x v="2"/>
    <m/>
    <s v="Direct"/>
    <s v="Laxman Rao Gourneni - Hyderabad"/>
    <s v="Fixed Fee Only"/>
    <n v="4828638.0199999996"/>
    <n v="91"/>
    <n v="4828638.0199999996"/>
    <n v="2.5000000000000001E-2"/>
    <n v="2.5000003765309933E-2"/>
    <n v="30096.31"/>
    <n v="18057.786"/>
    <n v="0"/>
    <n v="0.6"/>
    <n v="1"/>
    <n v="18057.786"/>
    <n v="30096.31"/>
    <n v="0"/>
    <n v="0"/>
    <n v="0"/>
    <n v="0"/>
    <n v="0"/>
    <n v="0"/>
    <m/>
    <m/>
    <m/>
  </r>
  <r>
    <s v="AQ0504"/>
    <s v="RISHIKESH DHUMAL AQUA"/>
    <s v="A"/>
    <d v="2025-03-21T00:00:00"/>
    <m/>
    <x v="53"/>
    <m/>
    <s v="SB"/>
    <s v="Nupur Patel - Mumbai"/>
    <s v="Fixed Fee Only"/>
    <n v="5063716.4000000004"/>
    <n v="91"/>
    <n v="5063716.4000000004"/>
    <n v="2.5000000000000001E-2"/>
    <n v="2.500000789933654E-2"/>
    <n v="31561.53"/>
    <n v="15780.764999999999"/>
    <n v="0"/>
    <n v="0.5"/>
    <n v="0"/>
    <n v="15780.764999999999"/>
    <n v="31561.53"/>
    <n v="0"/>
    <n v="0"/>
    <n v="0"/>
    <n v="0"/>
    <n v="0"/>
    <n v="0"/>
    <m/>
    <m/>
    <m/>
  </r>
  <r>
    <s v="AQ0470"/>
    <s v="RITA RAMASHRA ANAND AQUA"/>
    <s v="A"/>
    <d v="2025-01-07T00:00:00"/>
    <m/>
    <x v="8"/>
    <m/>
    <s v="SB"/>
    <s v="Nupur Patel - Mumbai"/>
    <s v="Fixed Fee Only"/>
    <n v="4362232.59"/>
    <n v="91"/>
    <n v="4362232.59"/>
    <n v="2.5000000000000001E-2"/>
    <n v="2.5000001908867284E-2"/>
    <n v="27189.26"/>
    <n v="21751.407999999999"/>
    <n v="0"/>
    <n v="0.8"/>
    <n v="0.5"/>
    <n v="21751.407999999999"/>
    <n v="27189.26"/>
    <n v="0"/>
    <n v="0"/>
    <n v="0"/>
    <n v="0"/>
    <n v="0"/>
    <n v="0"/>
    <m/>
    <m/>
    <m/>
  </r>
  <r>
    <s v="AQ0099"/>
    <s v="RITA SURESH DAVE AQUA"/>
    <s v="A"/>
    <d v="2023-11-24T00:00:00"/>
    <m/>
    <x v="2"/>
    <m/>
    <s v="Direct"/>
    <s v="Kiransinh Chauhan - Bharuch"/>
    <s v="Fixed + Variable"/>
    <n v="9763931.2100000009"/>
    <n v="91"/>
    <n v="9763931.2100000009"/>
    <n v="1.4999999999999999E-2"/>
    <n v="1.5000000954792416E-2"/>
    <n v="36514.43"/>
    <n v="21908.657999999999"/>
    <n v="0"/>
    <n v="0.6"/>
    <n v="0.6"/>
    <n v="21908.657999999999"/>
    <n v="36514.43"/>
    <n v="0.12"/>
    <n v="0.15"/>
    <n v="0"/>
    <n v="0"/>
    <n v="0"/>
    <n v="0"/>
    <m/>
    <m/>
    <m/>
  </r>
  <r>
    <s v="AQ0259"/>
    <s v="ROHINI RAMESH GHATNEKAR AQUA"/>
    <s v="A"/>
    <d v="2024-07-05T00:00:00"/>
    <m/>
    <x v="2"/>
    <s v="Dipak Infin Pvt Ltd"/>
    <s v="SB"/>
    <s v="Renuka Talla - Mumbai"/>
    <s v="Fixed Fee Only"/>
    <n v="4222388.49"/>
    <n v="91"/>
    <n v="4222388.49"/>
    <n v="2.5000000000000001E-2"/>
    <n v="2.5000012453890719E-2"/>
    <n v="26317.64"/>
    <n v="18422.347999999998"/>
    <n v="0"/>
    <n v="0.6"/>
    <n v="1"/>
    <n v="15790.583999999999"/>
    <n v="26317.64"/>
    <n v="0"/>
    <n v="0"/>
    <n v="0"/>
    <n v="0"/>
    <n v="0"/>
    <n v="0"/>
    <m/>
    <n v="2631.7640000000001"/>
    <s v="Additional Sharing to PLPL"/>
  </r>
  <r>
    <s v="AQ0384"/>
    <s v="ROHIT KEDIA AQUA"/>
    <s v="A"/>
    <d v="2024-09-27T00:00:00"/>
    <m/>
    <x v="5"/>
    <s v="Soumyajit Roy"/>
    <s v="SB"/>
    <s v="Nupur Patel - Mumbai"/>
    <s v="Fixed Fee Only"/>
    <n v="4109527.23"/>
    <n v="91"/>
    <n v="4109527.23"/>
    <n v="2.5000000000000001E-2"/>
    <n v="2.5000003347220679E-2"/>
    <n v="25614.18"/>
    <n v="16008.862499999999"/>
    <n v="0"/>
    <n v="0.5"/>
    <n v="0"/>
    <n v="12807.09"/>
    <n v="25614.18"/>
    <n v="0"/>
    <n v="0"/>
    <n v="0"/>
    <n v="0"/>
    <n v="0"/>
    <n v="0"/>
    <n v="0.25"/>
    <n v="3201.7725"/>
    <m/>
  </r>
  <r>
    <s v="MA061"/>
    <s v="ROHIT PANT MADP"/>
    <s v="A"/>
    <d v="2022-06-15T00:00:00"/>
    <m/>
    <x v="54"/>
    <s v="Finolutions Wealthcare LLP"/>
    <s v="SB"/>
    <s v="Nupur Patel - Mumbai"/>
    <s v="Fixed Fee Only"/>
    <n v="12078823.23"/>
    <n v="91"/>
    <n v="12078823.23"/>
    <n v="2.2499999999999999E-2"/>
    <n v="2.2499998532146327E-2"/>
    <n v="67757.23"/>
    <n v="45484.748"/>
    <n v="0"/>
    <n v="0.5"/>
    <n v="0"/>
    <n v="33878.614999999998"/>
    <n v="67757.23"/>
    <n v="0"/>
    <n v="0"/>
    <n v="0"/>
    <n v="0"/>
    <n v="0"/>
    <n v="0"/>
    <n v="0.34257991361217099"/>
    <n v="11606.133"/>
    <s v="including previous Quarter Sharing"/>
  </r>
  <r>
    <s v="N0024AQR"/>
    <s v="ROSHAN H PANDEY NRO AQUA"/>
    <s v="A"/>
    <d v="2024-08-28T00:00:00"/>
    <m/>
    <x v="17"/>
    <m/>
    <s v="Direct"/>
    <s v="Pankaj Shrestha - Mumbai"/>
    <s v="Fixed Fee Only"/>
    <n v="5581712.1799999997"/>
    <n v="91"/>
    <n v="5581712.1799999997"/>
    <n v="0.02"/>
    <n v="2.0000000654413402E-2"/>
    <n v="27832.1"/>
    <n v="17395.0625"/>
    <n v="0"/>
    <n v="0.625"/>
    <n v="0.75"/>
    <n v="17395.0625"/>
    <n v="27832.1"/>
    <n v="0"/>
    <n v="0"/>
    <n v="0"/>
    <n v="0"/>
    <n v="0"/>
    <n v="0"/>
    <m/>
    <m/>
    <m/>
  </r>
  <r>
    <s v="N021AQE"/>
    <s v="ROSHNI SREEKUMAR NRE AQUA"/>
    <s v="A"/>
    <d v="2024-04-30T00:00:00"/>
    <m/>
    <x v="7"/>
    <m/>
    <s v="SB"/>
    <s v="Nupur Patel - Mumbai"/>
    <s v="Fixed Fee Only"/>
    <n v="4761096.03"/>
    <n v="91"/>
    <n v="4761096.03"/>
    <n v="0.02"/>
    <n v="2.0000000289433766E-2"/>
    <n v="23740.26"/>
    <n v="11870.13"/>
    <n v="0"/>
    <n v="0.5"/>
    <n v="1"/>
    <n v="11870.13"/>
    <n v="23740.26"/>
    <n v="0"/>
    <n v="0"/>
    <n v="0"/>
    <n v="0"/>
    <n v="0"/>
    <n v="0"/>
    <m/>
    <m/>
    <m/>
  </r>
  <r>
    <s v="AQ0455"/>
    <s v="RUCHI GUPTA AQUA"/>
    <s v="A"/>
    <d v="2024-12-24T00:00:00"/>
    <m/>
    <x v="7"/>
    <m/>
    <s v="SB"/>
    <s v="Nupur Patel - Mumbai"/>
    <s v="Fixed Fee Only"/>
    <n v="4326176.83"/>
    <n v="91"/>
    <n v="4326176.83"/>
    <n v="0.02"/>
    <n v="1.9999998652211994E-2"/>
    <n v="21571.62"/>
    <n v="10785.81"/>
    <n v="0"/>
    <n v="0.5"/>
    <n v="1"/>
    <n v="10785.81"/>
    <n v="21571.62"/>
    <n v="0"/>
    <n v="0"/>
    <n v="0"/>
    <n v="0"/>
    <n v="0"/>
    <n v="0"/>
    <m/>
    <m/>
    <m/>
  </r>
  <r>
    <s v="AQ0375"/>
    <s v="RUCHIKA SAXENA AQUA"/>
    <s v="A"/>
    <d v="2024-09-26T00:00:00"/>
    <m/>
    <x v="8"/>
    <m/>
    <s v="SB"/>
    <s v="Nupur Patel - Mumbai"/>
    <s v="Fixed Fee Only"/>
    <n v="4140046.26"/>
    <n v="91"/>
    <n v="4140046.26"/>
    <n v="1.6E-2"/>
    <n v="1.5999995475550904E-2"/>
    <n v="16514.810000000001"/>
    <n v="11353.931875000002"/>
    <n v="0"/>
    <n v="0.68750000000000011"/>
    <n v="0.5"/>
    <n v="11353.931875000002"/>
    <n v="16514.810000000001"/>
    <n v="0"/>
    <n v="0"/>
    <n v="0"/>
    <n v="0"/>
    <n v="0"/>
    <n v="0"/>
    <m/>
    <m/>
    <m/>
  </r>
  <r>
    <s v="AQ0166"/>
    <s v="RUDHRAAPATHY J AQUA"/>
    <s v="A"/>
    <d v="2024-02-26T00:00:00"/>
    <m/>
    <x v="2"/>
    <m/>
    <s v="Direct"/>
    <s v="Arivazhagan N - Chennai"/>
    <s v="Fixed Fee Only"/>
    <n v="4894632.32"/>
    <n v="91"/>
    <n v="4894632.32"/>
    <n v="0.02"/>
    <n v="1.9999998490384873E-2"/>
    <n v="24406.11"/>
    <n v="12203.055"/>
    <n v="0"/>
    <n v="0.5"/>
    <n v="1"/>
    <n v="12203.055"/>
    <n v="24406.11"/>
    <n v="0"/>
    <n v="0"/>
    <n v="0"/>
    <n v="0"/>
    <n v="0"/>
    <n v="0"/>
    <m/>
    <m/>
    <m/>
  </r>
  <r>
    <s v="N040AQE"/>
    <s v="RUPESH KUMAR MADHAV VARRIER NRE AQUA"/>
    <s v="A"/>
    <d v="2024-10-21T00:00:00"/>
    <m/>
    <x v="2"/>
    <m/>
    <s v="Direct"/>
    <s v="Mauresh Raval - Mumbai"/>
    <s v="Fixed + Variable"/>
    <n v="6064005.1299999999"/>
    <n v="91"/>
    <n v="6064005.1300000008"/>
    <n v="1.4999999999999999E-2"/>
    <n v="1.5000001445296554E-2"/>
    <n v="22677.72"/>
    <n v="13606.632000000003"/>
    <n v="0"/>
    <n v="0.60000000000000009"/>
    <n v="0.6"/>
    <n v="13606.632000000003"/>
    <n v="22677.72"/>
    <n v="0.12"/>
    <n v="0.15"/>
    <n v="0"/>
    <n v="0"/>
    <n v="0"/>
    <n v="0"/>
    <m/>
    <m/>
    <m/>
  </r>
  <r>
    <s v="AQ0221"/>
    <s v="SABITA TRIPATHY AQUA"/>
    <s v="A"/>
    <d v="2024-05-29T00:00:00"/>
    <m/>
    <x v="11"/>
    <m/>
    <s v="SB"/>
    <s v="Nupur Patel"/>
    <s v="Fixed Fee Only"/>
    <n v="4537508.66"/>
    <n v="91"/>
    <n v="4537508.66"/>
    <n v="2.5000000000000001E-2"/>
    <n v="2.4999998180005291E-2"/>
    <n v="28281.73"/>
    <n v="7070.4324999999999"/>
    <n v="0"/>
    <n v="0.25"/>
    <n v="0"/>
    <n v="7070.4324999999999"/>
    <n v="28281.73"/>
    <n v="0"/>
    <n v="0"/>
    <n v="0"/>
    <n v="0"/>
    <n v="0"/>
    <n v="0"/>
    <m/>
    <m/>
    <m/>
  </r>
  <r>
    <s v="N056AQE"/>
    <s v="SACHIN BADRIPRAKASH SHAHA NRE AQUA"/>
    <s v="A"/>
    <d v="2025-01-06T00:00:00"/>
    <m/>
    <x v="19"/>
    <m/>
    <s v="SB"/>
    <s v="Nupur Patel - Mumbai"/>
    <s v="Fixed Fee Only"/>
    <n v="4392181.38"/>
    <n v="91"/>
    <n v="4392181.38"/>
    <n v="1.7500000000000002E-2"/>
    <n v="1.7500002257633103E-2"/>
    <n v="19163.150000000001"/>
    <n v="13414.205"/>
    <n v="0"/>
    <n v="0.7"/>
    <n v="0"/>
    <n v="13414.205"/>
    <n v="19163.150000000001"/>
    <n v="0"/>
    <n v="0"/>
    <n v="0"/>
    <n v="0"/>
    <n v="0"/>
    <n v="0"/>
    <m/>
    <m/>
    <m/>
  </r>
  <r>
    <s v="N067AQE"/>
    <s v="SACHIN MANSUKH VISHARIYA NRE AQUA"/>
    <s v="A"/>
    <d v="2025-04-29T00:00:00"/>
    <m/>
    <x v="8"/>
    <m/>
    <s v="SB"/>
    <s v="Nupur Patel - Mumbai"/>
    <s v="Fixed Fee Only"/>
    <n v="5193596.88"/>
    <n v="63"/>
    <n v="3595567.0707692308"/>
    <n v="2.5000000000000001E-2"/>
    <n v="2.5000004168747432E-2"/>
    <n v="22410.73"/>
    <n v="17928.583999999999"/>
    <n v="0"/>
    <n v="0.79999999999999993"/>
    <n v="0.5"/>
    <n v="17928.583999999999"/>
    <n v="22410.73"/>
    <n v="0"/>
    <n v="0"/>
    <n v="0"/>
    <n v="0"/>
    <n v="0"/>
    <n v="0"/>
    <m/>
    <m/>
    <m/>
  </r>
  <r>
    <s v="AQ0051"/>
    <s v="SAGAR JAGGIA AQUA"/>
    <s v="A"/>
    <d v="2023-09-04T00:00:00"/>
    <m/>
    <x v="17"/>
    <m/>
    <s v="Direct"/>
    <s v="Pankaj Shrestha - Mumbai"/>
    <s v="Fixed + Variable"/>
    <n v="4878989.76"/>
    <n v="91"/>
    <n v="4878989.76"/>
    <n v="1.4999999999999999E-2"/>
    <n v="1.5000004116326838E-2"/>
    <n v="18246.09"/>
    <n v="12772.262999999999"/>
    <n v="0"/>
    <n v="0.7"/>
    <n v="0.45"/>
    <n v="12772.262999999999"/>
    <n v="18246.09"/>
    <n v="0.12"/>
    <n v="0.2"/>
    <n v="0"/>
    <n v="0"/>
    <n v="0"/>
    <n v="0"/>
    <m/>
    <m/>
    <m/>
  </r>
  <r>
    <s v="N0003DE"/>
    <s v="SAGAR VINAYCHANDRA SHAH (NRE) MADP"/>
    <s v="C"/>
    <d v="2022-07-26T00:00:00"/>
    <d v="2025-04-28T00:00:00"/>
    <x v="54"/>
    <s v="Finolutions Wealthcare LLP"/>
    <s v="SB"/>
    <s v="Nupur Patel - Mumbai"/>
    <s v="Fixed Fee Only"/>
    <n v="6473914.8300000001"/>
    <n v="28"/>
    <n v="1991973.7938461539"/>
    <n v="2.2499999999999999E-2"/>
    <n v="2.2499971076785301E-2"/>
    <n v="11174.14"/>
    <n v="10233.374"/>
    <n v="0"/>
    <n v="0.5"/>
    <n v="0"/>
    <n v="5587.07"/>
    <n v="11174.14"/>
    <n v="0"/>
    <n v="0"/>
    <n v="0"/>
    <n v="0"/>
    <n v="0"/>
    <n v="0"/>
    <n v="0.83161728777337685"/>
    <n v="4646.3040000000001"/>
    <s v="including previous Quarter Sharing"/>
  </r>
  <r>
    <s v="AQ0260"/>
    <s v="SAIBAL BISWAS AQUA"/>
    <s v="C"/>
    <d v="2024-07-08T00:00:00"/>
    <d v="2025-06-04T00:00:00"/>
    <x v="55"/>
    <s v="Soumyajit Roy"/>
    <s v="SB"/>
    <s v="Nupur Patel - Mumbai"/>
    <s v="Fixed Fee Only"/>
    <n v="4185051.91"/>
    <n v="65"/>
    <n v="2989322.7928571431"/>
    <n v="0.02"/>
    <n v="1.9999994180754103E-2"/>
    <n v="14905.66"/>
    <n v="9874.9997500000009"/>
    <n v="0"/>
    <n v="0.55000000000000004"/>
    <n v="0"/>
    <n v="8198.1130000000012"/>
    <n v="14905.66"/>
    <n v="0"/>
    <n v="0"/>
    <n v="0"/>
    <n v="0"/>
    <n v="0"/>
    <n v="0"/>
    <n v="0.25"/>
    <n v="1676.8867499999997"/>
    <m/>
  </r>
  <r>
    <s v="AQ0123"/>
    <s v="SAIFUDDIN FAKHRUDDIN QUREISHI AQUA"/>
    <s v="A"/>
    <d v="2024-01-02T00:00:00"/>
    <m/>
    <x v="0"/>
    <m/>
    <s v="Direct"/>
    <s v="Siddharth Vora - Mumbai"/>
    <s v="Fixed + Variable"/>
    <n v="5285157.13"/>
    <n v="91"/>
    <n v="5285157.13"/>
    <n v="0.01"/>
    <n v="9.9999976332224572E-3"/>
    <n v="13176.69"/>
    <n v="0"/>
    <n v="0"/>
    <n v="0"/>
    <n v="0"/>
    <n v="0"/>
    <n v="13176.69"/>
    <n v="0.125"/>
    <n v="0.15"/>
    <n v="0"/>
    <n v="0"/>
    <n v="0"/>
    <n v="0"/>
    <m/>
    <m/>
    <m/>
  </r>
  <r>
    <s v="N036AQE"/>
    <s v="SAJJAD HUSSAIN SIDDIQUI NRE AQUA"/>
    <s v="A"/>
    <d v="2024-10-07T00:00:00"/>
    <m/>
    <x v="38"/>
    <s v="Prabhudas Lilladher Pvt Ltd "/>
    <s v="SB"/>
    <s v="Ankit Vaishnav - Mumbai"/>
    <s v="Fixed Fee Only"/>
    <n v="4195980.59"/>
    <n v="91"/>
    <n v="4195980.59"/>
    <n v="0.02"/>
    <n v="1.9999996402103638E-2"/>
    <n v="20922.419999999998"/>
    <n v="14645.694"/>
    <n v="0"/>
    <n v="0.6"/>
    <n v="0"/>
    <n v="12553.451999999999"/>
    <n v="20922.419999999998"/>
    <n v="0"/>
    <n v="0"/>
    <n v="0"/>
    <n v="0"/>
    <n v="0"/>
    <n v="0"/>
    <n v="9.9999999999999992E-2"/>
    <n v="2092.2419999999997"/>
    <m/>
  </r>
  <r>
    <s v="AQ0219"/>
    <s v="SALOMI VAID AQUA"/>
    <s v="A"/>
    <d v="2024-05-28T00:00:00"/>
    <m/>
    <x v="40"/>
    <m/>
    <s v="SB"/>
    <s v="Nupur Patel - Mumbai"/>
    <s v="Fixed Fee Only"/>
    <n v="4518922.8"/>
    <n v="91"/>
    <n v="4518922.8"/>
    <n v="2.5000000000000001E-2"/>
    <n v="2.5000001167252792E-2"/>
    <n v="28165.89"/>
    <n v="14082.945"/>
    <n v="0"/>
    <n v="0.5"/>
    <n v="0"/>
    <n v="14082.945"/>
    <n v="28165.89"/>
    <n v="0"/>
    <n v="0"/>
    <n v="0"/>
    <n v="0"/>
    <n v="0"/>
    <n v="0"/>
    <m/>
    <m/>
    <m/>
  </r>
  <r>
    <s v="AQ0447"/>
    <s v="SAMIR BHUPENDRA SHAH AQUA"/>
    <s v="A"/>
    <d v="2024-12-04T00:00:00"/>
    <m/>
    <x v="3"/>
    <m/>
    <s v="SB"/>
    <s v="Nupur Patel - Mumbai"/>
    <s v="Fixed Fee Only"/>
    <n v="4313207.75"/>
    <n v="91"/>
    <n v="4313207.75"/>
    <n v="0.02"/>
    <n v="1.9999996547787457E-2"/>
    <n v="21506.95"/>
    <n v="12904.17"/>
    <n v="0"/>
    <n v="0.6"/>
    <n v="0"/>
    <n v="12904.17"/>
    <n v="21506.95"/>
    <n v="0"/>
    <n v="0"/>
    <n v="0"/>
    <n v="0"/>
    <n v="0"/>
    <n v="0"/>
    <m/>
    <m/>
    <m/>
  </r>
  <r>
    <s v="AQ0334"/>
    <s v="SAMIR DAS AQUA"/>
    <s v="A"/>
    <d v="2024-08-27T00:00:00"/>
    <m/>
    <x v="37"/>
    <s v="Soumyajit Roy"/>
    <s v="SB"/>
    <s v="Nupur Patel - Mumbai"/>
    <s v="Fixed Fee Only"/>
    <n v="4169749.81"/>
    <n v="91"/>
    <n v="4169749.8099999996"/>
    <n v="2.5000000000000001E-2"/>
    <n v="2.5000003379257747E-2"/>
    <n v="25989.54"/>
    <n v="17218.070250000001"/>
    <n v="0"/>
    <n v="0.55000000000000004"/>
    <n v="0"/>
    <n v="14294.247000000001"/>
    <n v="25989.54"/>
    <n v="0"/>
    <n v="0"/>
    <n v="0"/>
    <n v="0"/>
    <n v="0"/>
    <n v="0"/>
    <n v="0.25"/>
    <n v="2923.8232499999999"/>
    <m/>
  </r>
  <r>
    <s v="AQ0324"/>
    <s v="SAMIR KISHORLAL DANIDHARIYA AQUA"/>
    <s v="A"/>
    <d v="2024-08-20T00:00:00"/>
    <m/>
    <x v="8"/>
    <m/>
    <s v="SB"/>
    <s v="Nupur Patel - Mumbai"/>
    <s v="Fixed Fee Only"/>
    <n v="4774089.05"/>
    <n v="91"/>
    <n v="4774089.05"/>
    <n v="2.5000000000000001E-2"/>
    <n v="2.5000001291886759E-2"/>
    <n v="29756.31"/>
    <n v="23805.048000000003"/>
    <n v="0"/>
    <n v="0.8"/>
    <n v="0.5"/>
    <n v="23805.048000000003"/>
    <n v="29756.31"/>
    <n v="0"/>
    <n v="0"/>
    <n v="0"/>
    <n v="0"/>
    <n v="0"/>
    <n v="0"/>
    <m/>
    <m/>
    <m/>
  </r>
  <r>
    <s v="N055AQE"/>
    <s v="SAMIR SHANTILAL SHAH NRE AQUA"/>
    <s v="A"/>
    <d v="2025-01-08T00:00:00"/>
    <m/>
    <x v="19"/>
    <m/>
    <s v="SB"/>
    <s v="Nupur Patel - Mumbai"/>
    <s v="Fixed Fee Only"/>
    <n v="4448903.41"/>
    <n v="91"/>
    <n v="4448903.41"/>
    <n v="2.5000000000000001E-2"/>
    <n v="2.5000003191921277E-2"/>
    <n v="27729.47"/>
    <n v="19410.629000000001"/>
    <n v="0"/>
    <n v="0.7"/>
    <n v="0"/>
    <n v="19410.629000000001"/>
    <n v="27729.47"/>
    <n v="0"/>
    <n v="0"/>
    <n v="0"/>
    <n v="0"/>
    <n v="0"/>
    <n v="0"/>
    <m/>
    <m/>
    <m/>
  </r>
  <r>
    <s v="AQ0238"/>
    <s v="SANATAN FINANCIAL ADVISORY SERVICES PRIVATE LIMITED AQUA"/>
    <s v="A"/>
    <d v="2024-06-19T00:00:00"/>
    <m/>
    <x v="0"/>
    <s v="PL Management AV"/>
    <s v="Direct"/>
    <s v="Nupur Patel - Mumbai"/>
    <s v="Fixed + Variable"/>
    <n v="8790737.4199999999"/>
    <n v="91"/>
    <n v="8790737.4199999999"/>
    <n v="1.4999999999999999E-2"/>
    <n v="1.5000004777381155E-2"/>
    <n v="32874.959999999999"/>
    <n v="0"/>
    <n v="0"/>
    <n v="0"/>
    <n v="0"/>
    <n v="0"/>
    <n v="32874.959999999999"/>
    <n v="0.12"/>
    <n v="0.15"/>
    <n v="0"/>
    <n v="0"/>
    <n v="0"/>
    <n v="0"/>
    <m/>
    <m/>
    <m/>
  </r>
  <r>
    <s v="AQ0211"/>
    <s v="SANDEEP AGARWAL AQUA"/>
    <s v="A"/>
    <d v="2024-05-06T00:00:00"/>
    <m/>
    <x v="49"/>
    <s v="Soumyajit Roy"/>
    <s v="SB"/>
    <s v="Nupur Patel - Mumbai"/>
    <s v="Fixed Fee Only"/>
    <n v="12451451.640000001"/>
    <n v="91"/>
    <n v="12451451.640000001"/>
    <n v="0.02"/>
    <n v="1.9999999881032453E-2"/>
    <n v="62086.69"/>
    <n v="43460.683000000005"/>
    <n v="0"/>
    <n v="0.6"/>
    <n v="0"/>
    <n v="37252.014000000003"/>
    <n v="62086.69"/>
    <n v="0"/>
    <n v="0"/>
    <n v="0"/>
    <n v="0"/>
    <n v="0"/>
    <n v="0"/>
    <n v="0.25"/>
    <n v="6208.6689999999999"/>
    <m/>
  </r>
  <r>
    <s v="AQ0207"/>
    <s v="SANDEEP AGARWAL HUF AQUA"/>
    <s v="A"/>
    <d v="2024-05-03T00:00:00"/>
    <m/>
    <x v="49"/>
    <s v="Soumyajit Roy"/>
    <s v="SB"/>
    <s v="Nupur Patel - Mumbai"/>
    <s v="Fixed Fee Only"/>
    <n v="9650479.2100000009"/>
    <n v="91"/>
    <n v="9650479.2100000009"/>
    <n v="0.02"/>
    <n v="2.0000000954003755E-2"/>
    <n v="48120.2"/>
    <n v="33684.14"/>
    <n v="0"/>
    <n v="0.6"/>
    <n v="0"/>
    <n v="28872.12"/>
    <n v="48120.2"/>
    <n v="0"/>
    <n v="0"/>
    <n v="0"/>
    <n v="0"/>
    <n v="0"/>
    <n v="0"/>
    <n v="0.25"/>
    <n v="4812.0199999999995"/>
    <m/>
  </r>
  <r>
    <s v="N049AQE"/>
    <s v="SANDEEP KUMAR NRE AQUA"/>
    <s v="A"/>
    <d v="2024-11-28T00:00:00"/>
    <m/>
    <x v="38"/>
    <s v="Prabhudas Lilladher Pvt Ltd "/>
    <s v="SB"/>
    <s v="Ankit Vaishnav - Mumbai"/>
    <s v="Fixed Fee Only"/>
    <n v="6181523.2599999998"/>
    <n v="91"/>
    <n v="6181523.2599999998"/>
    <n v="0.02"/>
    <n v="2.0000001363154885E-2"/>
    <n v="30822.94"/>
    <n v="21576.057999999997"/>
    <n v="0"/>
    <n v="0.6"/>
    <n v="0"/>
    <n v="18493.763999999999"/>
    <n v="30822.94"/>
    <n v="0"/>
    <n v="0"/>
    <n v="0"/>
    <n v="0"/>
    <n v="0"/>
    <n v="0"/>
    <n v="0.1"/>
    <n v="3082.2939999999999"/>
    <m/>
  </r>
  <r>
    <s v="AQ0290"/>
    <s v="SANDEEP SHANKAR RAI AQUA"/>
    <s v="A"/>
    <d v="2024-08-02T00:00:00"/>
    <m/>
    <x v="27"/>
    <m/>
    <s v="SB"/>
    <s v="Nupur Patel - Mumbai"/>
    <s v="Fixed + Variable"/>
    <n v="4369188.0199999996"/>
    <n v="91"/>
    <n v="4369188.0199999996"/>
    <n v="1.4999999999999999E-2"/>
    <n v="1.5000003527952024E-2"/>
    <n v="16339.57"/>
    <n v="8169.7849999999999"/>
    <n v="0"/>
    <n v="0.5"/>
    <n v="0"/>
    <n v="8169.7849999999999"/>
    <n v="16339.57"/>
    <n v="0.12"/>
    <n v="0.15"/>
    <n v="0"/>
    <n v="0"/>
    <n v="0"/>
    <n v="0"/>
    <m/>
    <m/>
    <m/>
  </r>
  <r>
    <s v="AQ0279"/>
    <s v="SANDEEP SRIRAM MATHUR AQUA"/>
    <s v="A"/>
    <d v="2024-07-25T00:00:00"/>
    <m/>
    <x v="8"/>
    <m/>
    <s v="SB"/>
    <s v="Nupur Patel - Mumbai"/>
    <s v="Fixed Fee Only"/>
    <n v="4288430.05"/>
    <n v="91"/>
    <n v="4288430.05"/>
    <n v="2.5000000000000001E-2"/>
    <n v="2.500000393660802E-2"/>
    <n v="26729.26"/>
    <n v="21383.407999999999"/>
    <n v="0"/>
    <n v="0.8"/>
    <n v="0.5"/>
    <n v="21383.407999999999"/>
    <n v="26729.26"/>
    <n v="0"/>
    <n v="0"/>
    <n v="0"/>
    <n v="0"/>
    <n v="0"/>
    <n v="0"/>
    <m/>
    <m/>
    <m/>
  </r>
  <r>
    <s v="AQ0160"/>
    <s v="SANDHYA KASHYAP SAILENDRA AQUA"/>
    <s v="A"/>
    <d v="2024-02-23T00:00:00"/>
    <m/>
    <x v="2"/>
    <m/>
    <s v="Direct"/>
    <s v="BhanuPrakash DS - Bangalore"/>
    <s v="Fixed Fee Only"/>
    <n v="4820757.87"/>
    <n v="91"/>
    <n v="4820757.87"/>
    <n v="2.5000000000000001E-2"/>
    <n v="2.5000000446215916E-2"/>
    <n v="30047.19"/>
    <n v="0"/>
    <n v="0.03"/>
    <n v="0"/>
    <n v="0"/>
    <n v="0"/>
    <n v="30047.19"/>
    <n v="0"/>
    <n v="0"/>
    <n v="0"/>
    <n v="0"/>
    <n v="0"/>
    <n v="0"/>
    <m/>
    <m/>
    <m/>
  </r>
  <r>
    <s v="AQ0321"/>
    <s v="SANDHYA TANDON AQUA"/>
    <s v="A"/>
    <d v="2024-08-20T00:00:00"/>
    <m/>
    <x v="2"/>
    <m/>
    <s v="Direct"/>
    <s v="Renuka Talla - Mumbai"/>
    <s v="Fixed + Variable"/>
    <n v="8795290.0600000005"/>
    <n v="91"/>
    <n v="8795290.0600000005"/>
    <n v="1.4999999999999999E-2"/>
    <n v="1.5000002209099438E-2"/>
    <n v="32891.980000000003"/>
    <n v="19735.188000000002"/>
    <n v="0"/>
    <n v="0.6"/>
    <n v="0.6"/>
    <n v="19735.188000000002"/>
    <n v="32891.980000000003"/>
    <n v="0.12"/>
    <n v="0.15"/>
    <n v="0"/>
    <n v="0"/>
    <n v="0"/>
    <n v="0"/>
    <m/>
    <m/>
    <m/>
  </r>
  <r>
    <s v="AQ0180"/>
    <s v="SANDIP GHOSAL AQUA"/>
    <s v="A"/>
    <d v="2024-03-28T00:00:00"/>
    <m/>
    <x v="17"/>
    <m/>
    <s v="Direct"/>
    <s v="Varun Jhunjhunwala"/>
    <s v="Fixed Fee Only"/>
    <n v="4988249.99"/>
    <n v="91"/>
    <n v="4988249.99"/>
    <n v="2.5000000000000001E-2"/>
    <n v="2.5000002253096981E-2"/>
    <n v="31091.15"/>
    <n v="0"/>
    <n v="0.03"/>
    <n v="0"/>
    <n v="0"/>
    <n v="0"/>
    <n v="31091.15"/>
    <n v="0"/>
    <n v="0"/>
    <n v="0"/>
    <n v="0"/>
    <n v="0"/>
    <n v="0"/>
    <m/>
    <m/>
    <m/>
  </r>
  <r>
    <s v="AQ0242"/>
    <s v="SANDIP POPATLAL PARIKH AQUA"/>
    <s v="A"/>
    <d v="2024-06-24T00:00:00"/>
    <m/>
    <x v="11"/>
    <m/>
    <s v="SB"/>
    <s v="Nupur Patel"/>
    <s v="Fixed Fee Only"/>
    <n v="8834039.1699999999"/>
    <n v="91"/>
    <n v="8834039.1699999999"/>
    <n v="1.4999999999999999E-2"/>
    <n v="1.5000001720306244E-2"/>
    <n v="33036.89"/>
    <n v="8259.2224999999999"/>
    <n v="0"/>
    <n v="0.25"/>
    <n v="0"/>
    <n v="8259.2224999999999"/>
    <n v="33036.89"/>
    <n v="0"/>
    <n v="0"/>
    <n v="0"/>
    <n v="0"/>
    <n v="0"/>
    <n v="0"/>
    <m/>
    <m/>
    <m/>
  </r>
  <r>
    <s v="AQ0387"/>
    <s v="SANGHVI RAJESHKUMAR KESHAVLAL HUF AQUA"/>
    <s v="A"/>
    <d v="2024-10-07T00:00:00"/>
    <m/>
    <x v="8"/>
    <m/>
    <s v="SB"/>
    <s v="Nupur Patel - Mumbai"/>
    <s v="Fixed Fee Only"/>
    <n v="4178182.02"/>
    <n v="91"/>
    <n v="4178182.02"/>
    <n v="2.5000000000000001E-2"/>
    <n v="2.4999996724218064E-2"/>
    <n v="26042.09"/>
    <n v="20833.671999999999"/>
    <n v="0"/>
    <n v="0.79999999999999993"/>
    <n v="0.5"/>
    <n v="20833.671999999999"/>
    <n v="26042.09"/>
    <n v="0"/>
    <n v="0"/>
    <n v="0"/>
    <n v="0"/>
    <n v="0"/>
    <n v="0"/>
    <m/>
    <m/>
    <m/>
  </r>
  <r>
    <s v="AQ0452"/>
    <s v="SANJAY ARJANBHAI DAVARIYA AQUA"/>
    <s v="A"/>
    <d v="2024-12-24T00:00:00"/>
    <m/>
    <x v="8"/>
    <m/>
    <s v="SB"/>
    <s v="Nupur Patel - Mumbai"/>
    <s v="Fixed Fee Only"/>
    <n v="4319386.46"/>
    <n v="91"/>
    <n v="4319386.46"/>
    <n v="2.5000000000000001E-2"/>
    <n v="2.499999695596776E-2"/>
    <n v="26922.2"/>
    <n v="21537.760000000002"/>
    <n v="0"/>
    <n v="0.8"/>
    <n v="0.5"/>
    <n v="21537.760000000002"/>
    <n v="26922.2"/>
    <n v="0"/>
    <n v="0"/>
    <n v="0"/>
    <n v="0"/>
    <n v="0"/>
    <n v="0"/>
    <m/>
    <m/>
    <m/>
  </r>
  <r>
    <s v="AQ0326"/>
    <s v="SANJAY ARJUN RANE AQUA"/>
    <s v="A"/>
    <d v="2024-08-26T00:00:00"/>
    <m/>
    <x v="19"/>
    <m/>
    <s v="SB"/>
    <s v="Nupur Patel - Mumbai"/>
    <s v="Fixed Fee Only"/>
    <n v="4180506.39"/>
    <n v="91"/>
    <n v="4180506.39"/>
    <n v="2.5000000000000001E-2"/>
    <n v="2.4999999113494011E-2"/>
    <n v="26056.58"/>
    <n v="18239.606"/>
    <n v="0"/>
    <n v="0.7"/>
    <n v="0"/>
    <n v="18239.606"/>
    <n v="26056.58"/>
    <n v="0"/>
    <n v="0"/>
    <n v="0"/>
    <n v="0"/>
    <n v="0"/>
    <n v="0"/>
    <m/>
    <m/>
    <m/>
  </r>
  <r>
    <s v="AQ0367"/>
    <s v="SANJAY GUPTA AQUA"/>
    <s v="A"/>
    <d v="2024-09-17T00:00:00"/>
    <m/>
    <x v="0"/>
    <m/>
    <s v="Direct"/>
    <s v="Siddharth Sathu - Mumbai"/>
    <s v="Fixed Fee Only"/>
    <n v="4249760.1500000004"/>
    <n v="91"/>
    <n v="4249760.1500000004"/>
    <n v="1.4999999999999999E-2"/>
    <n v="1.5000001280615257E-2"/>
    <n v="15892.94"/>
    <n v="0"/>
    <n v="0"/>
    <n v="0"/>
    <n v="0"/>
    <n v="0"/>
    <n v="15892.94"/>
    <n v="0"/>
    <n v="0"/>
    <n v="0"/>
    <n v="0"/>
    <n v="0"/>
    <n v="0"/>
    <m/>
    <m/>
    <m/>
  </r>
  <r>
    <s v="AQ0345"/>
    <s v="SANJAY PARSHOTTAM PATEL AQUA"/>
    <s v="C"/>
    <d v="2024-09-06T00:00:00"/>
    <d v="2025-06-17T00:00:00"/>
    <x v="22"/>
    <m/>
    <s v="SB"/>
    <s v="Nupur Patel - Mumbai"/>
    <s v="Fixed Fee Only"/>
    <n v="4097033.39"/>
    <n v="78"/>
    <n v="3511742.905714286"/>
    <n v="2.5000000000000001E-2"/>
    <n v="2.4999999341299494E-2"/>
    <n v="21888.26"/>
    <n v="13132.955999999998"/>
    <n v="0"/>
    <n v="0.6"/>
    <n v="0"/>
    <n v="13132.955999999998"/>
    <n v="21888.26"/>
    <n v="0"/>
    <n v="0"/>
    <n v="0"/>
    <n v="0"/>
    <n v="0"/>
    <n v="0"/>
    <m/>
    <m/>
    <m/>
  </r>
  <r>
    <s v="N0034AQR"/>
    <s v="SANJAY PRAVINCHANDRA MEHTA NRO AQUA"/>
    <s v="A"/>
    <d v="2024-12-02T00:00:00"/>
    <m/>
    <x v="8"/>
    <m/>
    <s v="SB"/>
    <s v="Nupur Patel - Mumbai"/>
    <s v="Fixed Fee Only"/>
    <n v="4416284.57"/>
    <n v="91"/>
    <n v="4416284.57"/>
    <n v="2.5000000000000001E-2"/>
    <n v="2.500000249638018E-2"/>
    <n v="27526.16"/>
    <n v="22020.928"/>
    <n v="0"/>
    <n v="0.8"/>
    <n v="0.5"/>
    <n v="22020.928"/>
    <n v="27526.16"/>
    <n v="0"/>
    <n v="0"/>
    <n v="0"/>
    <n v="0"/>
    <n v="0"/>
    <n v="0"/>
    <m/>
    <m/>
    <m/>
  </r>
  <r>
    <s v="AQ0204"/>
    <s v="SANJAY SHANTILAL SANGHVI AQUA"/>
    <s v="C"/>
    <d v="2024-05-03T00:00:00"/>
    <d v="2025-05-28T00:00:00"/>
    <x v="2"/>
    <s v="Yogesh Shah Securities Pvt Ltd"/>
    <s v="SB"/>
    <s v="Ajay Pandey - Mumbai"/>
    <s v="Fixed Fee Only"/>
    <n v="6864939.7300000004"/>
    <n v="58"/>
    <n v="4375456.0916483523"/>
    <n v="1.4999999999999999E-2"/>
    <n v="1.5000002724739493E-2"/>
    <n v="16363.01"/>
    <n v="5454.3366666666661"/>
    <n v="0"/>
    <n v="0.33333333333333331"/>
    <n v="1"/>
    <n v="5454.3366666666661"/>
    <n v="16363.01"/>
    <n v="0"/>
    <n v="0"/>
    <n v="0"/>
    <n v="0"/>
    <n v="0"/>
    <n v="0"/>
    <m/>
    <m/>
    <m/>
  </r>
  <r>
    <s v="AQ0181"/>
    <s v="SANJAY VINAYKANT GANDHI AQUA"/>
    <s v="A"/>
    <d v="2024-04-02T00:00:00"/>
    <m/>
    <x v="2"/>
    <m/>
    <s v="Direct"/>
    <s v="Renuka Talla - Mumbai"/>
    <s v="Variable Fees Only"/>
    <n v="5268516.87"/>
    <n v="91"/>
    <n v="5268516.87"/>
    <n v="0"/>
    <n v="0"/>
    <n v="0"/>
    <n v="0"/>
    <n v="0"/>
    <n v="0"/>
    <n v="0"/>
    <n v="0"/>
    <n v="0"/>
    <n v="0.12"/>
    <n v="0.15"/>
    <n v="0"/>
    <n v="0"/>
    <n v="0"/>
    <n v="0"/>
    <m/>
    <m/>
    <m/>
  </r>
  <r>
    <s v="AQ0302"/>
    <s v="SANJAYKUMAR RASIKLAL GANDHI AQUA"/>
    <s v="A"/>
    <d v="2024-08-22T00:00:00"/>
    <m/>
    <x v="8"/>
    <m/>
    <s v="SB"/>
    <s v="Nupur Patel - Mumbai"/>
    <s v="Fixed Fee Only"/>
    <n v="4236423.45"/>
    <n v="91"/>
    <n v="4236423.45"/>
    <n v="2.5000000000000001E-2"/>
    <n v="2.5000004672327089E-2"/>
    <n v="26405.11"/>
    <n v="21124.088"/>
    <n v="0"/>
    <n v="0.79999999999999993"/>
    <n v="0.5"/>
    <n v="21124.088"/>
    <n v="26405.11"/>
    <n v="0"/>
    <n v="0"/>
    <n v="0"/>
    <n v="0"/>
    <n v="0"/>
    <n v="0"/>
    <m/>
    <m/>
    <m/>
  </r>
  <r>
    <s v="AQ0509"/>
    <s v="SANJIVKUMAR DHANABHAI PATEL AQUA"/>
    <s v="A"/>
    <d v="2025-04-01T00:00:00"/>
    <m/>
    <x v="3"/>
    <m/>
    <s v="SB"/>
    <s v="Nupur Patel - Mumbai"/>
    <s v="Fixed + Variable"/>
    <n v="5131132.3899999997"/>
    <n v="91"/>
    <n v="5131132.3899999997"/>
    <n v="0.02"/>
    <n v="1.9999998072957131E-2"/>
    <n v="25585.37"/>
    <n v="15351.221999999998"/>
    <n v="0"/>
    <n v="0.6"/>
    <n v="0"/>
    <n v="15351.221999999998"/>
    <n v="25585.37"/>
    <n v="0.12"/>
    <n v="0.2"/>
    <n v="0"/>
    <n v="0"/>
    <n v="0"/>
    <n v="0"/>
    <m/>
    <m/>
    <m/>
  </r>
  <r>
    <s v="AQ0450"/>
    <s v="SANKET SHANTILAL RAJAVADHA AQUA"/>
    <s v="A"/>
    <d v="2024-12-06T00:00:00"/>
    <m/>
    <x v="0"/>
    <m/>
    <s v="Direct"/>
    <s v="Siddharth Sathu - Mumbai"/>
    <s v="Fixed Fee Only"/>
    <n v="4849218.4800000004"/>
    <n v="91"/>
    <n v="4849218.4800000004"/>
    <n v="1.4999999999999999E-2"/>
    <n v="1.5000001189270596E-2"/>
    <n v="18134.75"/>
    <n v="0"/>
    <n v="0"/>
    <n v="0"/>
    <n v="0"/>
    <n v="0"/>
    <n v="18134.75"/>
    <n v="0"/>
    <n v="0"/>
    <n v="0"/>
    <n v="0"/>
    <n v="0"/>
    <n v="0"/>
    <m/>
    <m/>
    <m/>
  </r>
  <r>
    <s v="AQ0264"/>
    <s v="SANTHOSH RAGHAVAN AQUA"/>
    <s v="A"/>
    <d v="2024-07-11T00:00:00"/>
    <m/>
    <x v="0"/>
    <m/>
    <s v="Direct"/>
    <s v="Nupur Patel - Mumbai"/>
    <s v="Fixed Fee Only"/>
    <n v="5469161.8499999996"/>
    <n v="91"/>
    <n v="5469161.8499999996"/>
    <n v="2.5000000000000001E-2"/>
    <n v="2.49999988773216E-2"/>
    <n v="34088.61"/>
    <n v="0"/>
    <n v="0"/>
    <n v="0"/>
    <n v="0"/>
    <n v="0"/>
    <n v="34088.61"/>
    <n v="0"/>
    <n v="0"/>
    <n v="0"/>
    <n v="0"/>
    <n v="0"/>
    <n v="0"/>
    <m/>
    <m/>
    <m/>
  </r>
  <r>
    <s v="AQ0130"/>
    <s v="SARANG ARVINDKUMAR SHAH AQUA"/>
    <s v="A"/>
    <d v="2024-01-12T00:00:00"/>
    <m/>
    <x v="6"/>
    <m/>
    <s v="SB"/>
    <s v="Nupur Patel - Mumbai"/>
    <s v="Fixed Fee Only"/>
    <n v="10300919.279999999"/>
    <n v="91"/>
    <n v="10300919.279999999"/>
    <n v="2.5000000000000001E-2"/>
    <n v="2.5000000040538366E-2"/>
    <n v="64204.36"/>
    <n v="44943.051999999996"/>
    <n v="0"/>
    <n v="0.7"/>
    <n v="0"/>
    <n v="44943.051999999996"/>
    <n v="64204.36"/>
    <n v="0"/>
    <n v="0"/>
    <n v="0"/>
    <n v="0"/>
    <n v="0"/>
    <n v="0"/>
    <m/>
    <m/>
    <m/>
  </r>
  <r>
    <s v="AQ0149"/>
    <s v="SARAYU AHUJA AQUA"/>
    <s v="A"/>
    <d v="2024-02-12T00:00:00"/>
    <m/>
    <x v="6"/>
    <m/>
    <s v="SB"/>
    <s v="Nupur Patel - Mumbai"/>
    <s v="Fixed Fee Only"/>
    <n v="20991231.379999999"/>
    <n v="91"/>
    <n v="20991231.379999999"/>
    <n v="2.5000000000000001E-2"/>
    <n v="2.5000000529001632E-2"/>
    <n v="130835.76"/>
    <n v="91585.031999999992"/>
    <n v="0"/>
    <n v="0.7"/>
    <n v="0"/>
    <n v="91585.031999999992"/>
    <n v="130835.76"/>
    <n v="0"/>
    <n v="0"/>
    <n v="0"/>
    <n v="0"/>
    <n v="0"/>
    <n v="0"/>
    <m/>
    <m/>
    <m/>
  </r>
  <r>
    <s v="AQ0061"/>
    <s v="SARITA PUGALIA AQUA"/>
    <s v="A"/>
    <d v="2023-09-26T00:00:00"/>
    <m/>
    <x v="2"/>
    <m/>
    <s v="Direct"/>
    <s v="Pramod Singh"/>
    <s v="Fixed Fee Only"/>
    <n v="6931055.8300000001"/>
    <n v="91"/>
    <n v="6931055.8300000001"/>
    <n v="2.2499999999999999E-2"/>
    <n v="2.2499997206513168E-2"/>
    <n v="38880.370000000003"/>
    <n v="21600.205555555556"/>
    <n v="0"/>
    <n v="0.55555555555555558"/>
    <n v="1"/>
    <n v="21600.205555555556"/>
    <n v="38880.370000000003"/>
    <n v="0"/>
    <n v="0"/>
    <n v="0"/>
    <n v="0"/>
    <n v="0"/>
    <n v="0"/>
    <m/>
    <m/>
    <m/>
  </r>
  <r>
    <s v="AQ0491"/>
    <s v="SARITA RAKESH UDASI AQUA"/>
    <s v="C"/>
    <d v="2025-02-12T00:00:00"/>
    <d v="2025-05-07T00:00:00"/>
    <x v="2"/>
    <s v="Akvira Pardesi (M369)"/>
    <s v="SB"/>
    <s v="Parag Orpe - Mumbai"/>
    <s v="Fixed Fee Only"/>
    <n v="4973774.5199999996"/>
    <n v="37"/>
    <n v="2022303.9257142856"/>
    <n v="0.02"/>
    <n v="1.9999986443489395E-2"/>
    <n v="10083.81"/>
    <n v="5041.9049999999997"/>
    <n v="0"/>
    <n v="0.5"/>
    <n v="1"/>
    <n v="5041.9049999999997"/>
    <n v="10083.81"/>
    <n v="0"/>
    <n v="0"/>
    <n v="0"/>
    <n v="0"/>
    <n v="0"/>
    <n v="0"/>
    <m/>
    <m/>
    <m/>
  </r>
  <r>
    <s v="AQ0485"/>
    <s v="SATHI PAL AQUA"/>
    <s v="A"/>
    <d v="2025-02-01T00:00:00"/>
    <m/>
    <x v="30"/>
    <s v="Soumyajit Roy"/>
    <s v="SB"/>
    <s v="Nupur Patel - Mumbai"/>
    <s v="Fixed Fee Only"/>
    <n v="4890851.68"/>
    <n v="91"/>
    <n v="4890851.68"/>
    <n v="2.5000000000000001E-2"/>
    <n v="2.50000036578721E-2"/>
    <n v="30484.080000000002"/>
    <n v="19052.550000000003"/>
    <n v="0"/>
    <n v="0.5"/>
    <n v="0"/>
    <n v="15242.04"/>
    <n v="30484.080000000002"/>
    <n v="0"/>
    <n v="0"/>
    <n v="0"/>
    <n v="0"/>
    <n v="0"/>
    <n v="0"/>
    <n v="0.25"/>
    <n v="3810.51"/>
    <m/>
  </r>
  <r>
    <s v="AQ0195"/>
    <s v="SATISH MAHESH GUPTA AQUA"/>
    <s v="A"/>
    <d v="2024-04-19T00:00:00"/>
    <m/>
    <x v="0"/>
    <m/>
    <s v="Direct"/>
    <s v="Nupur Patel - Mumbai"/>
    <s v="Variable Fees Only"/>
    <n v="27039362.120000001"/>
    <n v="91"/>
    <n v="27039362.120000001"/>
    <n v="0"/>
    <n v="0"/>
    <n v="0"/>
    <n v="0"/>
    <n v="0"/>
    <n v="0"/>
    <n v="0"/>
    <n v="0"/>
    <n v="0"/>
    <n v="0.1"/>
    <n v="0.2"/>
    <n v="0"/>
    <n v="0"/>
    <n v="0"/>
    <n v="0"/>
    <m/>
    <m/>
    <m/>
  </r>
  <r>
    <s v="AQ0105"/>
    <s v="SATISH MANEKLAL GANDHI AQUA"/>
    <s v="A"/>
    <d v="2023-12-08T00:00:00"/>
    <m/>
    <x v="0"/>
    <m/>
    <s v="Direct"/>
    <s v="Nupur Patel - Mumbai"/>
    <s v="Variable Fees Only"/>
    <n v="5350421.97"/>
    <n v="91"/>
    <n v="5350421.97"/>
    <n v="0"/>
    <n v="0"/>
    <n v="0"/>
    <n v="0"/>
    <n v="0"/>
    <n v="0"/>
    <n v="0"/>
    <n v="0"/>
    <n v="0"/>
    <n v="0.08"/>
    <n v="0.2"/>
    <n v="0"/>
    <n v="0"/>
    <n v="0"/>
    <n v="0"/>
    <m/>
    <m/>
    <m/>
  </r>
  <r>
    <s v="AQ0059"/>
    <s v="SATISH RAVAJI KADUKAR AQUA"/>
    <s v="A"/>
    <d v="2023-09-15T00:00:00"/>
    <m/>
    <x v="37"/>
    <s v="Soumyajit Roy"/>
    <s v="SB"/>
    <s v="Nupur Patel - Mumbai"/>
    <s v="Fixed Fee Only"/>
    <n v="6637084.8799999999"/>
    <n v="91"/>
    <n v="6637084.8800000008"/>
    <n v="2.5000000000000001E-2"/>
    <n v="2.4999998920484625E-2"/>
    <n v="41368.129999999997"/>
    <n v="27406.386124999997"/>
    <n v="0"/>
    <n v="0.55000000000000004"/>
    <n v="0"/>
    <n v="22752.4715"/>
    <n v="41368.129999999997"/>
    <n v="0"/>
    <n v="0"/>
    <n v="0"/>
    <n v="0"/>
    <n v="0"/>
    <n v="0"/>
    <n v="0.25"/>
    <n v="4653.9146249999994"/>
    <m/>
  </r>
  <r>
    <s v="AQ0127"/>
    <s v="SATYAM MALIK AQUA"/>
    <s v="A"/>
    <d v="2024-01-08T00:00:00"/>
    <m/>
    <x v="25"/>
    <m/>
    <s v="SB"/>
    <s v="Nupur Patel - Mumbai"/>
    <s v="Fixed Fee Only"/>
    <n v="5278019.46"/>
    <n v="91"/>
    <n v="5278019.46"/>
    <n v="1.7500000000000002E-2"/>
    <n v="1.7499999083801353E-2"/>
    <n v="23028.07"/>
    <n v="11448.240514285713"/>
    <n v="0"/>
    <n v="0.49714285714285711"/>
    <n v="0.88"/>
    <n v="11448.240514285713"/>
    <n v="23028.07"/>
    <n v="0"/>
    <n v="0"/>
    <n v="0"/>
    <n v="0"/>
    <n v="0"/>
    <n v="0"/>
    <m/>
    <m/>
    <m/>
  </r>
  <r>
    <s v="N018AQE"/>
    <s v="SAVIO MANFRED JOSEPH LEWIS NRE AQUA"/>
    <s v="A"/>
    <d v="2024-04-22T00:00:00"/>
    <m/>
    <x v="11"/>
    <m/>
    <s v="SB"/>
    <s v="Nupur Patel"/>
    <s v="Fixed + Variable"/>
    <n v="9448497.4900000002"/>
    <n v="91"/>
    <n v="9448497.4900000002"/>
    <n v="1.2E-2"/>
    <n v="1.1999998477483375E-2"/>
    <n v="28267.83"/>
    <n v="7066.9575000000004"/>
    <n v="0"/>
    <n v="0.25"/>
    <n v="0"/>
    <n v="7066.9575000000004"/>
    <n v="28267.83"/>
    <n v="0.12"/>
    <n v="0.15"/>
    <n v="0"/>
    <n v="0"/>
    <n v="0"/>
    <n v="0"/>
    <m/>
    <m/>
    <m/>
  </r>
  <r>
    <s v="AQ0297"/>
    <s v="SEJALBEN ABHAYKUMAR FOFARIA AQUA"/>
    <s v="A"/>
    <d v="2024-08-21T00:00:00"/>
    <m/>
    <x v="2"/>
    <s v="Sheth Miren"/>
    <s v="SB"/>
    <s v="Bhavesh Maniar - Ahmedabad"/>
    <s v="Fixed Fee Only"/>
    <n v="6041485.6100000003"/>
    <n v="91"/>
    <n v="6041485.6100000003"/>
    <n v="2.5000000000000001E-2"/>
    <n v="2.5000003341820495E-2"/>
    <n v="37655.839999999997"/>
    <n v="22593.503999999997"/>
    <n v="0"/>
    <n v="0.6"/>
    <n v="1"/>
    <n v="22593.503999999997"/>
    <n v="37655.839999999997"/>
    <n v="0"/>
    <n v="0"/>
    <n v="0"/>
    <n v="0"/>
    <n v="0"/>
    <n v="0"/>
    <m/>
    <m/>
    <m/>
  </r>
  <r>
    <s v="AQ0308"/>
    <s v="SHABRINA UTREJA AQUA"/>
    <s v="C"/>
    <d v="2024-08-09T00:00:00"/>
    <d v="2025-06-16T00:00:00"/>
    <x v="15"/>
    <m/>
    <s v="SB"/>
    <s v="Nupur Patel - Mumbai"/>
    <s v="Fixed Fee Only"/>
    <n v="4330696.54"/>
    <n v="77"/>
    <n v="3664435.5338461539"/>
    <n v="0.02"/>
    <n v="2.0000000085166704E-2"/>
    <n v="18271.98"/>
    <n v="10963.188"/>
    <n v="0"/>
    <n v="0.6"/>
    <n v="0"/>
    <n v="10963.188"/>
    <n v="18271.98"/>
    <n v="0"/>
    <n v="0"/>
    <n v="0"/>
    <n v="0"/>
    <n v="0"/>
    <n v="0"/>
    <m/>
    <m/>
    <m/>
  </r>
  <r>
    <s v="AQ0519"/>
    <s v="SHAH AKASH DIPESHKUMAR AQUA"/>
    <s v="A"/>
    <d v="2025-05-09T00:00:00"/>
    <m/>
    <x v="4"/>
    <s v="Prabhudas Lilladher Pvt Ltd "/>
    <s v="SB"/>
    <s v="Siddharth Sathu - Mumbai"/>
    <s v="Fixed Fee Only"/>
    <n v="5299873.78"/>
    <n v="53"/>
    <n v="3086739.6740659345"/>
    <n v="0.02"/>
    <n v="1.9999994457682177E-2"/>
    <n v="15391.41"/>
    <n v="9234.8459999999995"/>
    <n v="0"/>
    <n v="0.5"/>
    <n v="0"/>
    <n v="7695.7049999999999"/>
    <n v="15391.41"/>
    <n v="0"/>
    <n v="0"/>
    <n v="0"/>
    <n v="0"/>
    <n v="0"/>
    <n v="0"/>
    <n v="0.1"/>
    <n v="1539.1410000000001"/>
    <m/>
  </r>
  <r>
    <s v="AQ0497"/>
    <s v="SHAH SURBHIT MUKESHBHAI AQUA"/>
    <s v="A"/>
    <d v="2025-02-28T00:00:00"/>
    <m/>
    <x v="18"/>
    <s v="Finolutions Wealthcare LLP"/>
    <s v="SB"/>
    <s v="Nupur Patel - Mumbai"/>
    <s v="Fixed Fee Only"/>
    <n v="5193857.71"/>
    <n v="91"/>
    <n v="5193857.71"/>
    <n v="2.5000000000000001E-2"/>
    <n v="2.4999996318030362E-2"/>
    <n v="32372.67"/>
    <n v="20531.121999999999"/>
    <n v="0"/>
    <n v="0.5"/>
    <n v="0"/>
    <n v="16186.334999999999"/>
    <n v="32372.67"/>
    <n v="0"/>
    <n v="0"/>
    <n v="0"/>
    <n v="0"/>
    <n v="0"/>
    <n v="0"/>
    <n v="0.26842314829144465"/>
    <n v="4344.7870000000003"/>
    <s v="including previous Quarter Sharing"/>
  </r>
  <r>
    <s v="N073AQE"/>
    <s v="SHAILESHKUMAR K MEHTA NRE AQUA"/>
    <s v="A"/>
    <d v="2025-03-18T00:00:00"/>
    <m/>
    <x v="39"/>
    <m/>
    <s v="SB"/>
    <s v="Siddharth Sathu"/>
    <s v="Fixed Fee Only"/>
    <n v="5110982.37"/>
    <n v="91"/>
    <n v="5110982.37"/>
    <n v="2.5000000000000001E-2"/>
    <n v="2.4999997652652289E-2"/>
    <n v="31856.12"/>
    <n v="15928.06"/>
    <n v="0"/>
    <n v="0.5"/>
    <n v="0"/>
    <n v="15928.06"/>
    <n v="31856.12"/>
    <n v="0"/>
    <n v="0"/>
    <n v="0"/>
    <n v="0"/>
    <n v="0"/>
    <n v="0"/>
    <m/>
    <m/>
    <m/>
  </r>
  <r>
    <s v="AQ0041"/>
    <s v="SHAILESHKUMAR MAHESHBHAI JANI AQUA"/>
    <s v="A"/>
    <d v="2023-08-21T00:00:00"/>
    <m/>
    <x v="0"/>
    <m/>
    <s v="Direct"/>
    <s v="Nupur Patel - Mumbai"/>
    <s v="Fixed + Variable"/>
    <n v="11888386.51"/>
    <n v="91"/>
    <n v="11888386.510000002"/>
    <n v="1.4999999999999999E-2"/>
    <n v="1.5000000521193843E-2"/>
    <n v="44459.31"/>
    <n v="0"/>
    <n v="0"/>
    <n v="0"/>
    <n v="0"/>
    <n v="0"/>
    <n v="44459.31"/>
    <n v="0.12"/>
    <n v="0.15"/>
    <n v="0"/>
    <n v="0"/>
    <n v="0"/>
    <n v="0"/>
    <m/>
    <m/>
    <m/>
  </r>
  <r>
    <s v="AQ0356"/>
    <s v="SHANTANU JAIN AQUA"/>
    <s v="A"/>
    <d v="2024-09-23T00:00:00"/>
    <m/>
    <x v="56"/>
    <s v="Finolutions Wealthcare LLP"/>
    <s v="SB"/>
    <s v="Nupur Patel - Mumbai"/>
    <s v="Fixed Fee Only"/>
    <n v="4086954.69"/>
    <n v="91"/>
    <n v="4086954.6900000004"/>
    <n v="2.5000000000000001E-2"/>
    <n v="2.499999537593316E-2"/>
    <n v="25473.48"/>
    <n v="17802.828000000001"/>
    <n v="0"/>
    <n v="0.5"/>
    <n v="0"/>
    <n v="12736.74"/>
    <n v="25473.48"/>
    <n v="0"/>
    <n v="0"/>
    <n v="0"/>
    <n v="0"/>
    <n v="0"/>
    <n v="0"/>
    <n v="0.39775389934944105"/>
    <n v="5066.0879999999997"/>
    <s v="including previous Quarter Sharing"/>
  </r>
  <r>
    <s v="AQ0416"/>
    <s v="SHARDADEVI KAMALKUMAR PODDAR AQUA"/>
    <s v="A"/>
    <d v="2024-10-30T00:00:00"/>
    <m/>
    <x v="57"/>
    <m/>
    <s v="SB"/>
    <s v="Siddharth Vora - Mumbai"/>
    <s v="Fixed + Variable"/>
    <n v="88120228.810000002"/>
    <n v="91"/>
    <n v="88120228.810000002"/>
    <n v="1.4999999999999999E-2"/>
    <n v="1.5000000308563195E-2"/>
    <n v="329545.52"/>
    <n v="164772.76"/>
    <n v="0"/>
    <n v="0.5"/>
    <n v="0"/>
    <n v="164772.76"/>
    <n v="329545.52"/>
    <n v="0.12"/>
    <n v="0.12"/>
    <n v="0"/>
    <n v="0"/>
    <n v="0"/>
    <n v="0"/>
    <m/>
    <m/>
    <m/>
  </r>
  <r>
    <s v="AQ0174"/>
    <s v="SHARVARI SUNDEEP GULRAJANI AQUA"/>
    <s v="C"/>
    <d v="2024-03-13T00:00:00"/>
    <d v="2025-04-23T00:00:00"/>
    <x v="6"/>
    <m/>
    <s v="SB"/>
    <s v="Nupur Patel - Mumbai"/>
    <s v="Fixed Fee Only"/>
    <n v="5085835.1900000004"/>
    <n v="23"/>
    <n v="1285430.8721978022"/>
    <n v="0.02"/>
    <n v="2.0000013358500206E-2"/>
    <n v="6409.55"/>
    <n v="4486.6849999999995"/>
    <n v="0"/>
    <n v="0.7"/>
    <n v="0"/>
    <n v="4486.6849999999995"/>
    <n v="6409.55"/>
    <n v="0"/>
    <n v="0"/>
    <n v="0"/>
    <n v="0"/>
    <n v="0"/>
    <n v="0"/>
    <m/>
    <m/>
    <m/>
  </r>
  <r>
    <s v="AQ0287"/>
    <s v="SHASHI KIRAN JANARDHAN SHETTY AQUA"/>
    <s v="C"/>
    <d v="2024-07-31T00:00:00"/>
    <d v="2025-06-17T00:00:00"/>
    <x v="0"/>
    <s v="PL Management AV"/>
    <s v="Direct"/>
    <s v="Nupur Patel - Mumbai"/>
    <s v="Fixed + Variable"/>
    <n v="42873080.869999997"/>
    <n v="78"/>
    <n v="36748355.031428568"/>
    <n v="0.01"/>
    <n v="1.0000000380191946E-2"/>
    <n v="91619.19"/>
    <n v="0"/>
    <n v="0"/>
    <n v="0"/>
    <n v="0"/>
    <n v="0"/>
    <n v="91619.19"/>
    <n v="0.12"/>
    <n v="0.15"/>
    <n v="0"/>
    <n v="0"/>
    <n v="0"/>
    <n v="0"/>
    <m/>
    <m/>
    <m/>
  </r>
  <r>
    <s v="AQ0419"/>
    <s v="SHASHI PRAJAPATI AQUA"/>
    <s v="C"/>
    <d v="2024-10-31T00:00:00"/>
    <d v="2025-05-21T00:00:00"/>
    <x v="0"/>
    <m/>
    <s v="Direct"/>
    <s v="Siddharth Sathu - Mumbai"/>
    <s v="Fixed Fee Only"/>
    <n v="4257141.1900000004"/>
    <n v="51"/>
    <n v="2385870.3372527477"/>
    <n v="2.5000000000000001E-2"/>
    <n v="2.5000007289942318E-2"/>
    <n v="14870.84"/>
    <n v="0"/>
    <n v="0"/>
    <n v="0"/>
    <n v="0"/>
    <n v="0"/>
    <n v="14870.84"/>
    <n v="0"/>
    <n v="0"/>
    <n v="0"/>
    <n v="0"/>
    <n v="0"/>
    <n v="0"/>
    <m/>
    <m/>
    <m/>
  </r>
  <r>
    <s v="N0005DR"/>
    <s v="SHEEBA SHANKAR EYYANITHARA NRO MADP"/>
    <s v="A"/>
    <d v="2023-01-03T00:00:00"/>
    <m/>
    <x v="2"/>
    <s v="Nayana Sarawade"/>
    <s v="SB"/>
    <s v="Renuka Talla - Mumbai"/>
    <s v="Fixed + Variable"/>
    <n v="6613581.5999999996"/>
    <n v="91"/>
    <n v="6613581.6000000006"/>
    <n v="1.2500000000000001E-2"/>
    <n v="1.2500000382163961E-2"/>
    <n v="20610.82"/>
    <n v="10717.626399999999"/>
    <n v="0"/>
    <n v="0.52"/>
    <n v="0.6"/>
    <n v="10717.626399999999"/>
    <n v="20610.82"/>
    <n v="0.1"/>
    <n v="0.15"/>
    <n v="0"/>
    <n v="0"/>
    <n v="0"/>
    <n v="0"/>
    <m/>
    <m/>
    <m/>
  </r>
  <r>
    <s v="AQ0046"/>
    <s v="SHEELA SURENDRA SANGHVI AQUA"/>
    <s v="A"/>
    <d v="2023-08-29T00:00:00"/>
    <m/>
    <x v="0"/>
    <m/>
    <s v="Direct"/>
    <s v="Nupur Patel - Mumbai"/>
    <s v="Fixed Fee Only"/>
    <n v="9582573.9800000004"/>
    <n v="91"/>
    <n v="9582573.9800000004"/>
    <n v="1.1000000000000001E-2"/>
    <n v="1.0999999594066258E-2"/>
    <n v="26279.88"/>
    <n v="0"/>
    <n v="0"/>
    <n v="0"/>
    <n v="0"/>
    <n v="0"/>
    <n v="26279.88"/>
    <n v="0"/>
    <n v="0"/>
    <n v="0"/>
    <n v="0"/>
    <n v="0"/>
    <n v="0"/>
    <m/>
    <m/>
    <m/>
  </r>
  <r>
    <s v="MA073"/>
    <s v="SHEETAL SANJAY KATIRA MADP"/>
    <s v="A"/>
    <d v="2023-01-24T00:00:00"/>
    <m/>
    <x v="14"/>
    <s v="Prabhudas Lilladher Pvt Ltd "/>
    <s v="SB"/>
    <s v="Ajay Pandey - Mumbai"/>
    <s v="Fixed + Variable"/>
    <n v="6802915.0800000001"/>
    <n v="91"/>
    <n v="6802915.0800000001"/>
    <n v="1.2500000000000001E-2"/>
    <n v="1.2500002659654922E-2"/>
    <n v="21200.87"/>
    <n v="14840.608999999999"/>
    <n v="0"/>
    <n v="0.6"/>
    <n v="0"/>
    <n v="12720.521999999999"/>
    <n v="21200.87"/>
    <n v="0.1"/>
    <n v="0.15"/>
    <n v="0"/>
    <n v="0"/>
    <n v="0"/>
    <n v="0"/>
    <n v="0.1"/>
    <n v="2120.087"/>
    <m/>
  </r>
  <r>
    <s v="AQ0075"/>
    <s v="SHILA VIJESH SHAH AQUA"/>
    <s v="A"/>
    <d v="2023-10-20T00:00:00"/>
    <m/>
    <x v="0"/>
    <m/>
    <s v="Direct"/>
    <s v="Nupur Patel - Mumbai"/>
    <s v="Fixed Fee Only"/>
    <n v="6109646.3200000003"/>
    <n v="91"/>
    <n v="6109646.3200000003"/>
    <n v="1.4999999999999999E-2"/>
    <n v="0"/>
    <n v="0"/>
    <n v="0"/>
    <n v="0"/>
    <n v="0"/>
    <n v="0"/>
    <n v="0"/>
    <n v="0"/>
    <n v="0"/>
    <n v="0"/>
    <n v="0"/>
    <n v="0"/>
    <n v="0"/>
    <n v="0"/>
    <m/>
    <m/>
    <m/>
  </r>
  <r>
    <s v="N044AQR"/>
    <s v="SHIVAM JAYESH SHAH NRO AQUA"/>
    <s v="A"/>
    <d v="2025-04-24T00:00:00"/>
    <m/>
    <x v="17"/>
    <m/>
    <s v="Direct"/>
    <s v="Pankaj Shrestha - Mumbai"/>
    <s v="Fixed + Variable"/>
    <n v="46869872.600000001"/>
    <n v="68"/>
    <n v="35023641.063736267"/>
    <n v="0.01"/>
    <n v="9.9999994609606454E-3"/>
    <n v="87319.21"/>
    <n v="48025.565500000004"/>
    <n v="0"/>
    <n v="0.55000000000000004"/>
    <n v="0.45"/>
    <n v="48025.565500000004"/>
    <n v="87319.21"/>
    <n v="0.1"/>
    <n v="0.2"/>
    <n v="0"/>
    <n v="0"/>
    <n v="0"/>
    <n v="0"/>
    <m/>
    <m/>
    <m/>
  </r>
  <r>
    <s v="N045AQR"/>
    <s v="SHIVAM JAYESH SHAH NRO MADP"/>
    <s v="A"/>
    <d v="2025-04-24T00:00:00"/>
    <m/>
    <x v="17"/>
    <m/>
    <s v="Direct"/>
    <s v="Pankaj Shrestha - Mumbai"/>
    <s v="Fixed + Variable"/>
    <n v="11261538.01"/>
    <n v="68"/>
    <n v="8415215.2162637357"/>
    <n v="0.01"/>
    <n v="1.0000000200056262E-2"/>
    <n v="20980.400000000001"/>
    <n v="11539.220000000001"/>
    <n v="0"/>
    <n v="0.55000000000000004"/>
    <n v="0.45"/>
    <n v="11539.220000000001"/>
    <n v="20980.400000000001"/>
    <n v="0.1"/>
    <n v="0.2"/>
    <n v="0"/>
    <n v="0"/>
    <n v="0"/>
    <n v="0"/>
    <m/>
    <m/>
    <m/>
  </r>
  <r>
    <s v="AQ0458"/>
    <s v="SHIVAPRASAD MENON AQUA"/>
    <s v="A"/>
    <d v="2024-12-24T00:00:00"/>
    <m/>
    <x v="13"/>
    <s v="Prabhudas Lilladher Pvt Ltd "/>
    <s v="SB"/>
    <s v="Mohanraj RD - Chennai"/>
    <s v="Fixed Fee Only"/>
    <n v="4384190.5599999996"/>
    <n v="91"/>
    <n v="4384190.5599999996"/>
    <n v="2.5000000000000001E-2"/>
    <n v="2.5000000691796354E-2"/>
    <n v="27326.12"/>
    <n v="20494.59"/>
    <n v="0"/>
    <n v="0.65"/>
    <n v="0"/>
    <n v="17761.977999999999"/>
    <n v="27326.12"/>
    <n v="0"/>
    <n v="0"/>
    <n v="0"/>
    <n v="0"/>
    <n v="0"/>
    <n v="0"/>
    <n v="0.1"/>
    <n v="2732.6120000000001"/>
    <m/>
  </r>
  <r>
    <s v="AQ0399"/>
    <s v="SHOBHA ASHWIN SHAH AQUA"/>
    <s v="A"/>
    <d v="2024-10-14T00:00:00"/>
    <m/>
    <x v="2"/>
    <s v="Nishil Chandrakant Shah"/>
    <s v="SB"/>
    <s v="Parag Orpe - Mumbai"/>
    <s v="Fixed Fee Only"/>
    <n v="4123879.1"/>
    <n v="91"/>
    <n v="4123879.1"/>
    <n v="2.5000000000000001E-2"/>
    <n v="2.5000009719590849E-2"/>
    <n v="25703.64"/>
    <n v="15422.183999999999"/>
    <n v="0"/>
    <n v="0.6"/>
    <n v="1"/>
    <n v="15422.183999999999"/>
    <n v="25703.64"/>
    <n v="0"/>
    <n v="0"/>
    <n v="0"/>
    <n v="0"/>
    <n v="0"/>
    <n v="0"/>
    <m/>
    <m/>
    <m/>
  </r>
  <r>
    <s v="N447QR"/>
    <s v="SHRADHA MANOJ AGARWALLA NRO AQUA"/>
    <s v="A"/>
    <d v="2023-10-18T00:00:00"/>
    <m/>
    <x v="58"/>
    <s v="Finolutions Wealthcare LLP"/>
    <s v="SB"/>
    <s v="Nupur Patel - Mumbai"/>
    <s v="Fixed Fee Only"/>
    <n v="6377938.8499999996"/>
    <n v="91"/>
    <n v="6377938.8500000006"/>
    <n v="2.2499999999999999E-2"/>
    <n v="2.2500008881275298E-2"/>
    <n v="35777.629999999997"/>
    <n v="24998.998"/>
    <n v="0"/>
    <n v="0.5"/>
    <n v="0"/>
    <n v="17888.814999999999"/>
    <n v="35777.629999999997"/>
    <n v="0"/>
    <n v="0"/>
    <n v="0"/>
    <n v="0"/>
    <n v="0"/>
    <n v="0"/>
    <n v="0.39746528766718203"/>
    <n v="7110.183"/>
    <s v="including previous Quarter Sharing"/>
  </r>
  <r>
    <s v="AQ0412"/>
    <s v="SHREE CHEMOPHARMA ANKLESHWAR PRIVATE LIMITED AQUA"/>
    <s v="A"/>
    <d v="2024-11-13T00:00:00"/>
    <m/>
    <x v="2"/>
    <m/>
    <s v="Direct"/>
    <s v="Kiransinh Chauhan - Bharuch"/>
    <s v="Fixed + Variable"/>
    <n v="9122095.3100000005"/>
    <n v="91"/>
    <n v="9122095.3100000005"/>
    <n v="1.4999999999999999E-2"/>
    <n v="1.5000001206887263E-2"/>
    <n v="34114.14"/>
    <n v="20468.484"/>
    <n v="0"/>
    <n v="0.6"/>
    <n v="0.6"/>
    <n v="20468.484"/>
    <n v="34114.14"/>
    <n v="0.12"/>
    <n v="0.15"/>
    <n v="0"/>
    <n v="0"/>
    <n v="0"/>
    <n v="0"/>
    <m/>
    <m/>
    <m/>
  </r>
  <r>
    <s v="AQ0314"/>
    <s v="SHREYAS KUMAR DAS AQUA"/>
    <s v="A"/>
    <d v="2024-09-11T00:00:00"/>
    <m/>
    <x v="0"/>
    <m/>
    <s v="Direct"/>
    <s v="Siddharth Sathu - Mumbai"/>
    <s v="Fixed Fee Only"/>
    <n v="4115196.4"/>
    <n v="91"/>
    <n v="4115196.4"/>
    <n v="1.4999999999999999E-2"/>
    <n v="1.5000002841251438E-2"/>
    <n v="15389.71"/>
    <n v="0"/>
    <n v="0"/>
    <n v="0"/>
    <n v="0"/>
    <n v="0"/>
    <n v="15389.71"/>
    <n v="0"/>
    <n v="0"/>
    <n v="0"/>
    <n v="0"/>
    <n v="0"/>
    <n v="0"/>
    <m/>
    <m/>
    <m/>
  </r>
  <r>
    <s v="MA076"/>
    <s v="SHRIRANG VASANT KHADILKAR MADP"/>
    <s v="A"/>
    <d v="2023-03-27T00:00:00"/>
    <m/>
    <x v="2"/>
    <s v="Parekh Shares N Securities"/>
    <s v="SB"/>
    <s v="Ajay Pandey - Mumbai"/>
    <s v="Fixed + Variable"/>
    <n v="6783257.2800000003"/>
    <n v="91"/>
    <n v="6783257.2800000003"/>
    <n v="1.2500000000000001E-2"/>
    <n v="1.2499992214184923E-2"/>
    <n v="21139.59"/>
    <n v="10992.586800000001"/>
    <n v="0"/>
    <n v="0.52"/>
    <n v="0.6"/>
    <n v="10992.586800000001"/>
    <n v="21139.59"/>
    <n v="0.1"/>
    <n v="0.15"/>
    <n v="0"/>
    <n v="0"/>
    <n v="0"/>
    <n v="0"/>
    <m/>
    <m/>
    <m/>
  </r>
  <r>
    <s v="N176PE"/>
    <s v="SHRISH ACHYUT BARVE NRE AQUA"/>
    <s v="A"/>
    <d v="2023-09-25T00:00:00"/>
    <m/>
    <x v="17"/>
    <m/>
    <s v="Direct"/>
    <s v="Pankaj Shrestha - Mumbai"/>
    <s v="Fixed Fee Only"/>
    <n v="4101328.5"/>
    <n v="91"/>
    <n v="4101328.5"/>
    <n v="2.5000000000000001E-2"/>
    <n v="2.4999995210611112E-2"/>
    <n v="25563.07"/>
    <n v="17894.149000000001"/>
    <n v="0"/>
    <n v="0.70000000000000007"/>
    <n v="0.75"/>
    <n v="17894.149000000001"/>
    <n v="25563.07"/>
    <n v="0"/>
    <n v="0"/>
    <n v="0"/>
    <n v="0"/>
    <n v="0"/>
    <n v="0"/>
    <m/>
    <m/>
    <m/>
  </r>
  <r>
    <s v="AQ0518"/>
    <s v="SHRUTIKA ANKUSH ASHTIKAR AQUA"/>
    <s v="A"/>
    <d v="2025-05-06T00:00:00"/>
    <m/>
    <x v="2"/>
    <s v="Rakesh Agrawal (PP)"/>
    <s v="SB"/>
    <s v="Siddharth Sathu - Mumbai"/>
    <s v="Fixed Fee Only"/>
    <n v="5130680.5199999996"/>
    <n v="56"/>
    <n v="3157341.8584615383"/>
    <n v="2.5000000000000001E-2"/>
    <n v="2.4999996770130491E-2"/>
    <n v="19679.32"/>
    <n v="11807.591999999999"/>
    <n v="0"/>
    <n v="0.6"/>
    <n v="1"/>
    <n v="11807.591999999999"/>
    <n v="19679.32"/>
    <n v="0"/>
    <n v="0"/>
    <n v="0"/>
    <n v="0"/>
    <n v="0"/>
    <n v="0"/>
    <m/>
    <m/>
    <m/>
  </r>
  <r>
    <s v="N413AQR"/>
    <s v="SHUBHANGI KALE IRELAND NRO AQUA"/>
    <s v="A"/>
    <d v="2023-10-25T00:00:00"/>
    <m/>
    <x v="17"/>
    <m/>
    <s v="Direct"/>
    <s v="Pankaj Shrestha - Mumbai"/>
    <s v="Fixed Fee Only"/>
    <n v="71701639.980000004"/>
    <n v="91"/>
    <n v="71701639.980000004"/>
    <n v="2.5000000000000001E-2"/>
    <n v="2.4999999884365142E-2"/>
    <n v="446907.48"/>
    <n v="312835.23599999998"/>
    <n v="0"/>
    <n v="0.7"/>
    <n v="0.75"/>
    <n v="312835.23599999998"/>
    <n v="446907.48"/>
    <n v="0"/>
    <n v="0"/>
    <n v="0"/>
    <n v="0"/>
    <n v="0"/>
    <n v="0"/>
    <m/>
    <m/>
    <m/>
  </r>
  <r>
    <s v="AQ0410"/>
    <s v="SHUBHRA DAS AQUA"/>
    <s v="C"/>
    <d v="2024-10-25T00:00:00"/>
    <d v="2025-05-23T00:00:00"/>
    <x v="55"/>
    <s v="Soumyajit Roy"/>
    <s v="SB"/>
    <s v="Nupur Patel - Mumbai"/>
    <s v="Fixed Fee Only"/>
    <n v="4291938.59"/>
    <n v="53"/>
    <n v="2499700.4974725274"/>
    <n v="0.02"/>
    <n v="1.9999999976260893E-2"/>
    <n v="12464.26"/>
    <n v="8257.5722500000011"/>
    <n v="0"/>
    <n v="0.55000000000000004"/>
    <n v="0"/>
    <n v="6855.3430000000008"/>
    <n v="12464.26"/>
    <n v="0"/>
    <n v="0"/>
    <n v="0"/>
    <n v="0"/>
    <n v="0"/>
    <n v="0"/>
    <n v="0.25"/>
    <n v="1402.2292499999999"/>
    <m/>
  </r>
  <r>
    <s v="AQ0200"/>
    <s v="SHWETA RAVI AQUA"/>
    <s v="A"/>
    <d v="2024-04-23T00:00:00"/>
    <m/>
    <x v="0"/>
    <m/>
    <s v="Direct"/>
    <s v="Nupur Patel - Mumbai"/>
    <s v="Fixed + Variable"/>
    <n v="15732295.98"/>
    <n v="91"/>
    <n v="15732295.98"/>
    <n v="0.01"/>
    <n v="9.9999988532024648E-3"/>
    <n v="39222.980000000003"/>
    <n v="0"/>
    <n v="0"/>
    <n v="0"/>
    <n v="0"/>
    <n v="0"/>
    <n v="39222.980000000003"/>
    <n v="0.15"/>
    <n v="0.15"/>
    <n v="0"/>
    <n v="0"/>
    <n v="0"/>
    <n v="0"/>
    <m/>
    <m/>
    <m/>
  </r>
  <r>
    <s v="AQ0283"/>
    <s v="SHYAMSUNDAR KETANKUMAR THAKKAR AQUA"/>
    <s v="A"/>
    <d v="2024-07-23T00:00:00"/>
    <m/>
    <x v="8"/>
    <m/>
    <s v="SB"/>
    <s v="Nupur Patel - Mumbai"/>
    <s v="Fixed Fee Only"/>
    <n v="4263351.2699999996"/>
    <n v="91"/>
    <n v="4263351.2699999996"/>
    <n v="2.5000000000000001E-2"/>
    <n v="2.4999997321278746E-2"/>
    <n v="26572.94"/>
    <n v="21258.351999999999"/>
    <n v="0"/>
    <n v="0.8"/>
    <n v="0.5"/>
    <n v="21258.351999999999"/>
    <n v="26572.94"/>
    <n v="0"/>
    <n v="0"/>
    <n v="0"/>
    <n v="0"/>
    <n v="0"/>
    <n v="0"/>
    <m/>
    <m/>
    <m/>
  </r>
  <r>
    <s v="AQ0088"/>
    <s v="SIDDARTH KAPOOR AQUA"/>
    <s v="A"/>
    <d v="2023-11-22T00:00:00"/>
    <m/>
    <x v="49"/>
    <s v="Soumyajit Roy"/>
    <s v="SB"/>
    <s v="Nupur Patel - Mumbai"/>
    <s v="Fixed Fee Only"/>
    <n v="11581327.32"/>
    <n v="91"/>
    <n v="11581327.32"/>
    <n v="0.01"/>
    <n v="9.9999985660889339E-3"/>
    <n v="28873.99"/>
    <n v="20211.793000000001"/>
    <n v="0"/>
    <n v="0.6"/>
    <n v="0"/>
    <n v="17324.394"/>
    <n v="28873.99"/>
    <n v="0"/>
    <n v="0"/>
    <n v="0"/>
    <n v="0"/>
    <n v="0"/>
    <n v="0"/>
    <n v="0.25"/>
    <n v="2887.3990000000003"/>
    <m/>
  </r>
  <r>
    <s v="N070AQE"/>
    <s v="SIMRAN SABHARWAL NRE AQUA"/>
    <s v="A"/>
    <d v="2025-01-31T00:00:00"/>
    <m/>
    <x v="0"/>
    <m/>
    <s v="Direct"/>
    <s v="Siddharth Sathu - Mumbai"/>
    <s v="Fixed Fee Only"/>
    <n v="4942650.41"/>
    <n v="91"/>
    <n v="4942650.41"/>
    <n v="1.4999999999999999E-2"/>
    <n v="1.5000001312527106E-2"/>
    <n v="18484.16"/>
    <n v="0"/>
    <n v="0"/>
    <n v="0"/>
    <n v="0"/>
    <n v="0"/>
    <n v="18484.16"/>
    <n v="0"/>
    <n v="0"/>
    <n v="0"/>
    <n v="0"/>
    <n v="0"/>
    <n v="0"/>
    <m/>
    <m/>
    <m/>
  </r>
  <r>
    <s v="AQ0313"/>
    <s v="SIPRA DAS AQUA"/>
    <s v="A"/>
    <d v="2024-08-13T00:00:00"/>
    <m/>
    <x v="0"/>
    <m/>
    <s v="Direct"/>
    <s v="Siddharth Sathu - Mumbai"/>
    <s v="Fixed Fee Only"/>
    <n v="4397408.4000000004"/>
    <n v="91"/>
    <n v="4397408.4000000004"/>
    <n v="1.4999999999999999E-2"/>
    <n v="1.4999997585990734E-2"/>
    <n v="16445.099999999999"/>
    <n v="0"/>
    <n v="0"/>
    <n v="0"/>
    <n v="0"/>
    <n v="0"/>
    <n v="16445.099999999999"/>
    <n v="0"/>
    <n v="0"/>
    <n v="0"/>
    <n v="0"/>
    <n v="0"/>
    <n v="0"/>
    <m/>
    <m/>
    <m/>
  </r>
  <r>
    <s v="AQ0216"/>
    <s v="SIVAKUMAR GEETHA AQUA"/>
    <s v="A"/>
    <d v="2024-05-21T00:00:00"/>
    <m/>
    <x v="2"/>
    <m/>
    <s v="Direct"/>
    <s v="Selvaraj R - Chennai"/>
    <s v="Fixed Fee Only"/>
    <n v="4489887.5"/>
    <n v="91"/>
    <n v="4489887.5"/>
    <n v="2.5000000000000001E-2"/>
    <n v="2.5000004252535638E-2"/>
    <n v="27984.92"/>
    <n v="16790.951999999997"/>
    <n v="0"/>
    <n v="0.6"/>
    <n v="1"/>
    <n v="16790.951999999997"/>
    <n v="27984.92"/>
    <n v="0"/>
    <n v="0"/>
    <n v="0"/>
    <n v="0"/>
    <n v="0"/>
    <n v="0"/>
    <m/>
    <m/>
    <m/>
  </r>
  <r>
    <s v="AQ0153"/>
    <s v="SMITA AGARWAL AQUA"/>
    <s v="C"/>
    <d v="2024-02-19T00:00:00"/>
    <d v="2025-05-06T00:00:00"/>
    <x v="0"/>
    <m/>
    <s v="Direct"/>
    <s v="Nupur Patel - Mumbai"/>
    <s v="Fixed + Variable"/>
    <n v="4671873.09"/>
    <n v="36"/>
    <n v="1848213.5301098903"/>
    <n v="1.4999999999999999E-2"/>
    <n v="1.4999995132811092E-2"/>
    <n v="6911.81"/>
    <n v="0"/>
    <n v="0"/>
    <n v="0"/>
    <n v="0"/>
    <n v="0"/>
    <n v="6911.81"/>
    <n v="0.12"/>
    <n v="0.15"/>
    <n v="0"/>
    <n v="0"/>
    <n v="0"/>
    <n v="0"/>
    <m/>
    <m/>
    <m/>
  </r>
  <r>
    <s v="AQ0453"/>
    <s v="SNEHAL JUMAKLAL SHAH AQUA"/>
    <s v="A"/>
    <d v="2024-12-24T00:00:00"/>
    <m/>
    <x v="4"/>
    <s v="Prabhudas Lilladher Pvt Ltd "/>
    <s v="SB"/>
    <s v="Parag Orpe - Mumbai"/>
    <s v="Fixed Fee Only"/>
    <n v="4958762.17"/>
    <n v="91"/>
    <n v="4958762.17"/>
    <n v="2.5000000000000001E-2"/>
    <n v="2.4999997370067702E-2"/>
    <n v="30907.35"/>
    <n v="18544.41"/>
    <n v="0"/>
    <n v="0.5"/>
    <n v="0"/>
    <n v="15453.674999999999"/>
    <n v="30907.35"/>
    <n v="0"/>
    <n v="0"/>
    <n v="0"/>
    <n v="0"/>
    <n v="0"/>
    <n v="0"/>
    <n v="0.1"/>
    <n v="3090.7350000000001"/>
    <m/>
  </r>
  <r>
    <s v="AQ0422"/>
    <s v="SNEHAL MAHENDRABHAI PATEL AQUA"/>
    <s v="A"/>
    <d v="2024-11-05T00:00:00"/>
    <m/>
    <x v="59"/>
    <m/>
    <s v="SB"/>
    <s v="Nupur Patel - Mumbai"/>
    <s v="Fixed Fee Only"/>
    <n v="4528111.95"/>
    <n v="91"/>
    <n v="4528111.95"/>
    <n v="0.02"/>
    <n v="1.9999999274374323E-2"/>
    <n v="22578.53"/>
    <n v="13547.117999999999"/>
    <n v="0"/>
    <n v="0.6"/>
    <n v="0"/>
    <n v="13547.117999999999"/>
    <n v="22578.53"/>
    <n v="0"/>
    <n v="0"/>
    <n v="0"/>
    <n v="0"/>
    <n v="0"/>
    <n v="0"/>
    <m/>
    <m/>
    <m/>
  </r>
  <r>
    <s v="N0022AQR"/>
    <s v="SNEHAL NAVINCHANDRA CHANIYARA NRO AQUA"/>
    <s v="A"/>
    <d v="2024-08-05T00:00:00"/>
    <m/>
    <x v="28"/>
    <m/>
    <s v="SB"/>
    <s v="Nupur Patel - Mumbai"/>
    <s v="Fixed Fee Only"/>
    <n v="4381642.66"/>
    <n v="91"/>
    <n v="4381642.66"/>
    <n v="2.5000000000000001E-2"/>
    <n v="2.5000001375619373E-2"/>
    <n v="27310.240000000002"/>
    <n v="16386.144"/>
    <n v="0"/>
    <n v="0.6"/>
    <n v="0"/>
    <n v="16386.144"/>
    <n v="27310.240000000002"/>
    <n v="0"/>
    <n v="0"/>
    <n v="0"/>
    <n v="0"/>
    <n v="0"/>
    <n v="0"/>
    <m/>
    <m/>
    <m/>
  </r>
  <r>
    <s v="AQ0409"/>
    <s v="SOHAN AAWARDAN CHARAN AQUA"/>
    <s v="A"/>
    <d v="2024-10-25T00:00:00"/>
    <m/>
    <x v="8"/>
    <m/>
    <s v="SB"/>
    <s v="Nupur Patel - Mumbai"/>
    <s v="Fixed Fee Only"/>
    <n v="4384587.8099999996"/>
    <n v="91"/>
    <n v="4384587.8099999996"/>
    <n v="2.5000000000000001E-2"/>
    <n v="2.5000004341506E-2"/>
    <n v="27328.6"/>
    <n v="21862.879999999997"/>
    <n v="0"/>
    <n v="0.79999999999999993"/>
    <n v="0.5"/>
    <n v="21862.879999999997"/>
    <n v="27328.6"/>
    <n v="0"/>
    <n v="0"/>
    <n v="0"/>
    <n v="0"/>
    <n v="0"/>
    <n v="0"/>
    <m/>
    <m/>
    <m/>
  </r>
  <r>
    <s v="N362MR"/>
    <s v="SOMASEKHAR AMIRAPU NRO AQUA"/>
    <s v="A"/>
    <d v="2024-03-01T00:00:00"/>
    <m/>
    <x v="17"/>
    <m/>
    <s v="Direct"/>
    <s v="Pankaj Shrestha - Mumbai"/>
    <s v="Fixed Fee Only"/>
    <n v="8705742.0299999993"/>
    <n v="91"/>
    <n v="8705742.0299999993"/>
    <n v="0.02"/>
    <n v="1.9999998428976758E-2"/>
    <n v="43409.45"/>
    <n v="27130.90625"/>
    <n v="0"/>
    <n v="0.625"/>
    <n v="0.75"/>
    <n v="27130.90625"/>
    <n v="43409.45"/>
    <n v="0"/>
    <n v="0"/>
    <n v="0"/>
    <n v="0"/>
    <n v="0"/>
    <n v="0"/>
    <m/>
    <m/>
    <m/>
  </r>
  <r>
    <s v="AQ0022"/>
    <s v="SONAL PRASHAM SHAH AQUA"/>
    <s v="A"/>
    <d v="2023-07-20T00:00:00"/>
    <m/>
    <x v="0"/>
    <m/>
    <s v="Direct"/>
    <s v="Nupur Patel - Mumbai"/>
    <s v="Variable Fees Only"/>
    <n v="17089524.469999999"/>
    <n v="91"/>
    <n v="17089524.469999999"/>
    <n v="0"/>
    <n v="0"/>
    <n v="0"/>
    <n v="0"/>
    <n v="0"/>
    <n v="0"/>
    <n v="0"/>
    <n v="0"/>
    <n v="0"/>
    <n v="0.08"/>
    <n v="0.2"/>
    <n v="0"/>
    <n v="0"/>
    <n v="0"/>
    <n v="0"/>
    <m/>
    <m/>
    <m/>
  </r>
  <r>
    <s v="AQ0370"/>
    <s v="SONALI ASHIT MEHTA AQUA"/>
    <s v="A"/>
    <d v="2024-09-19T00:00:00"/>
    <m/>
    <x v="0"/>
    <s v="Siddharth Vora"/>
    <s v="Direct"/>
    <s v="Nupur Patel - Mumbai"/>
    <s v="Fixed + Variable"/>
    <n v="4098266.93"/>
    <n v="91"/>
    <n v="4098266.93"/>
    <n v="1.4999999999999999E-2"/>
    <n v="1.5000014185974969E-2"/>
    <n v="15326.41"/>
    <n v="0"/>
    <n v="0"/>
    <n v="0"/>
    <n v="0"/>
    <n v="0"/>
    <n v="15326.41"/>
    <n v="0.12"/>
    <n v="0.15"/>
    <n v="0"/>
    <n v="0"/>
    <n v="0"/>
    <n v="0"/>
    <m/>
    <m/>
    <m/>
  </r>
  <r>
    <s v="AQ0275"/>
    <s v="SONALI R PATEL AQUA"/>
    <s v="A"/>
    <d v="2024-07-23T00:00:00"/>
    <m/>
    <x v="8"/>
    <m/>
    <s v="SB"/>
    <s v="Nupur Patel - Mumbai"/>
    <s v="Fixed Fee Only"/>
    <n v="4328865.8499999996"/>
    <n v="91"/>
    <n v="4328865.8499999996"/>
    <n v="2.5000000000000001E-2"/>
    <n v="2.5000002643257635E-2"/>
    <n v="26981.29"/>
    <n v="21585.031999999999"/>
    <n v="0"/>
    <n v="0.79999999999999993"/>
    <n v="0.5"/>
    <n v="21585.031999999999"/>
    <n v="26981.29"/>
    <n v="0"/>
    <n v="0"/>
    <n v="0"/>
    <n v="0"/>
    <n v="0"/>
    <n v="0"/>
    <m/>
    <m/>
    <m/>
  </r>
  <r>
    <s v="AQ0220"/>
    <s v="SONIA MAHAJAN AQUA"/>
    <s v="A"/>
    <d v="2024-05-29T00:00:00"/>
    <m/>
    <x v="2"/>
    <m/>
    <s v="Direct"/>
    <s v="Alok Pathak - Delhi"/>
    <s v="Fixed Fee Only"/>
    <n v="4583406.8499999996"/>
    <n v="91"/>
    <n v="4583406.8499999996"/>
    <n v="1.7500000000000002E-2"/>
    <n v="1.7500002736519544E-2"/>
    <n v="19997.47"/>
    <n v="8570.3442857142854"/>
    <n v="0"/>
    <n v="0.42857142857142855"/>
    <n v="1"/>
    <n v="8570.3442857142854"/>
    <n v="19997.47"/>
    <n v="0"/>
    <n v="0"/>
    <n v="0"/>
    <n v="0"/>
    <n v="0"/>
    <n v="0"/>
    <m/>
    <m/>
    <m/>
  </r>
  <r>
    <s v="AQ0035"/>
    <s v="SONIA RAMESH GHATNEKAR AQUA"/>
    <s v="A"/>
    <d v="2023-08-21T00:00:00"/>
    <m/>
    <x v="2"/>
    <s v="Dipak Infin Pvt Ltd"/>
    <s v="SB"/>
    <s v="Renuka Talla - Mumbai"/>
    <s v="Fixed Fee Only"/>
    <n v="5843846.0499999998"/>
    <n v="91"/>
    <n v="5843846.0499999998"/>
    <n v="2.5000000000000001E-2"/>
    <n v="2.4999998657834838E-2"/>
    <n v="36423.97"/>
    <n v="25496.779000000002"/>
    <n v="0"/>
    <n v="0.6"/>
    <n v="1"/>
    <n v="21854.382000000001"/>
    <n v="36423.97"/>
    <n v="0"/>
    <n v="0"/>
    <n v="0"/>
    <n v="0"/>
    <n v="0"/>
    <n v="0"/>
    <m/>
    <n v="3642.3970000000004"/>
    <s v="Additional Sharing to PLPL"/>
  </r>
  <r>
    <s v="AQ0087"/>
    <s v="SUBRAMANIAM PARAMESWARAN AQUA"/>
    <s v="A"/>
    <d v="2023-11-09T00:00:00"/>
    <m/>
    <x v="2"/>
    <s v="Pushkar Investments"/>
    <s v="SB"/>
    <s v="Renuka Talla - Mumbai"/>
    <s v="Fixed + Variable"/>
    <n v="1637919.67"/>
    <n v="91"/>
    <n v="1637919.67"/>
    <n v="1.2500000000000001E-2"/>
    <n v="1.2499986081077516E-2"/>
    <n v="5104.47"/>
    <n v="2654.3244"/>
    <n v="0"/>
    <n v="0.52"/>
    <n v="0.6"/>
    <n v="2654.3244"/>
    <n v="5104.47"/>
    <n v="0.1"/>
    <n v="0.15"/>
    <n v="0"/>
    <n v="0"/>
    <n v="0"/>
    <n v="0"/>
    <m/>
    <m/>
    <m/>
  </r>
  <r>
    <s v="MA059"/>
    <s v="SUBRAMANIAM PARAMESWARAN MADP"/>
    <s v="A"/>
    <d v="2022-06-01T00:00:00"/>
    <m/>
    <x v="2"/>
    <s v="Pushkar Investments"/>
    <s v="SB"/>
    <s v="Renuka Talla - Mumbai"/>
    <s v="Fixed + Variable"/>
    <n v="6173656.6100000003"/>
    <n v="91"/>
    <n v="6173656.6100000003"/>
    <n v="1.2500000000000001E-2"/>
    <n v="1.2499993335961794E-2"/>
    <n v="19239.810000000001"/>
    <n v="10004.701200000001"/>
    <n v="0"/>
    <n v="0.52"/>
    <n v="0.6"/>
    <n v="10004.701200000001"/>
    <n v="19239.810000000001"/>
    <n v="0.1"/>
    <n v="0.15"/>
    <n v="0"/>
    <n v="0"/>
    <n v="0"/>
    <n v="0"/>
    <m/>
    <m/>
    <m/>
  </r>
  <r>
    <s v="AQ0230"/>
    <s v="SUCHARITA PAL AQUA"/>
    <s v="C"/>
    <d v="2024-06-06T00:00:00"/>
    <d v="2025-04-30T00:00:00"/>
    <x v="1"/>
    <s v="Soumyajit Roy"/>
    <s v="SB"/>
    <s v="Nupur Patel - Mumbai"/>
    <s v="Fixed Fee Only"/>
    <n v="4309852.6500000004"/>
    <n v="30"/>
    <n v="1420830.5439560441"/>
    <n v="2.5000000000000001E-2"/>
    <n v="2.4999995456147825E-2"/>
    <n v="8855.86"/>
    <n v="6199.1020000000008"/>
    <n v="0"/>
    <n v="0.6"/>
    <n v="0"/>
    <n v="5313.5160000000005"/>
    <n v="8855.86"/>
    <n v="0"/>
    <n v="0"/>
    <n v="0"/>
    <n v="0"/>
    <n v="0"/>
    <n v="0"/>
    <n v="0.25"/>
    <n v="885.58600000000001"/>
    <m/>
  </r>
  <r>
    <s v="AQ0479"/>
    <s v="SUCHARITHA NAGARAJAN AQUA"/>
    <s v="A"/>
    <d v="2025-01-22T00:00:00"/>
    <m/>
    <x v="7"/>
    <m/>
    <s v="SB"/>
    <s v="Nupur Patel - Mumbai"/>
    <s v="Variable Fees Only"/>
    <n v="5034412.97"/>
    <n v="91"/>
    <n v="5034412.97"/>
    <n v="0"/>
    <n v="0"/>
    <n v="0"/>
    <n v="0"/>
    <n v="0"/>
    <n v="0"/>
    <n v="0"/>
    <n v="0"/>
    <n v="0"/>
    <n v="0.08"/>
    <n v="0.2"/>
    <n v="0"/>
    <n v="0"/>
    <n v="0"/>
    <n v="0"/>
    <m/>
    <m/>
    <m/>
  </r>
  <r>
    <s v="AQ0320"/>
    <s v="SUCHETA NITIN NEMADE AQUA"/>
    <s v="A"/>
    <d v="2024-08-20T00:00:00"/>
    <m/>
    <x v="2"/>
    <s v="S P Wealth MFD Private Limited"/>
    <s v="SB"/>
    <s v="Parag Orpe - Mumbai"/>
    <s v="Fixed Fee Only"/>
    <n v="4275993.3"/>
    <n v="91"/>
    <n v="4275993.3"/>
    <n v="1.95E-2"/>
    <n v="1.9500003313027529E-2"/>
    <n v="20788.36"/>
    <n v="10127.662564102564"/>
    <n v="0"/>
    <n v="0.48717948717948717"/>
    <n v="1"/>
    <n v="10127.662564102564"/>
    <n v="20788.36"/>
    <n v="0"/>
    <n v="0"/>
    <n v="0"/>
    <n v="0"/>
    <n v="0"/>
    <n v="0"/>
    <m/>
    <m/>
    <m/>
  </r>
  <r>
    <s v="N033AQE"/>
    <s v="SUDAMADIA MALIKSULTAN DINMAHMAD NRE AQUA"/>
    <s v="A"/>
    <d v="2024-09-26T00:00:00"/>
    <m/>
    <x v="8"/>
    <m/>
    <s v="SB"/>
    <s v="Nupur Patel - Mumbai"/>
    <s v="Fixed Fee Only"/>
    <n v="4108054.42"/>
    <n v="91"/>
    <n v="4108054.4199999995"/>
    <n v="2.5000000000000001E-2"/>
    <n v="2.5000003195277443E-2"/>
    <n v="25605"/>
    <n v="20484"/>
    <n v="0"/>
    <n v="0.8"/>
    <n v="0.5"/>
    <n v="20484"/>
    <n v="25605"/>
    <n v="0"/>
    <n v="0"/>
    <n v="0"/>
    <n v="0"/>
    <n v="0"/>
    <n v="0"/>
    <m/>
    <m/>
    <m/>
  </r>
  <r>
    <s v="N032AQE"/>
    <s v="SUDAMADIYA MURADALI DINMAHAMAD NRE AQUA"/>
    <s v="A"/>
    <d v="2024-09-23T00:00:00"/>
    <m/>
    <x v="8"/>
    <m/>
    <s v="SB"/>
    <s v="Nupur Patel - Mumbai"/>
    <s v="Fixed Fee Only"/>
    <n v="6153920.2999999998"/>
    <n v="91"/>
    <n v="6153920.2999999998"/>
    <n v="2.5000000000000001E-2"/>
    <n v="2.5000002263365587E-2"/>
    <n v="38356.629999999997"/>
    <n v="30685.303999999996"/>
    <n v="0"/>
    <n v="0.79999999999999993"/>
    <n v="0.5"/>
    <n v="30685.303999999996"/>
    <n v="38356.629999999997"/>
    <n v="0"/>
    <n v="0"/>
    <n v="0"/>
    <n v="0"/>
    <n v="0"/>
    <n v="0"/>
    <m/>
    <m/>
    <m/>
  </r>
  <r>
    <s v="AQ0062"/>
    <s v="SUDHAKAR DATTATRAYA KHARE AQUA"/>
    <s v="A"/>
    <d v="2023-10-04T00:00:00"/>
    <m/>
    <x v="2"/>
    <m/>
    <s v="Direct"/>
    <s v="Nadeem Ansari - Mumbai"/>
    <s v="Fixed Fee Only"/>
    <n v="6210939.1200000001"/>
    <n v="91"/>
    <n v="6210939.1199999992"/>
    <n v="2.5000000000000001E-2"/>
    <n v="2.5000001418978131E-2"/>
    <n v="38712.019999999997"/>
    <n v="0"/>
    <n v="0.04"/>
    <n v="0"/>
    <n v="0"/>
    <n v="0"/>
    <n v="38712.019999999997"/>
    <n v="0"/>
    <n v="0"/>
    <n v="0"/>
    <n v="0"/>
    <n v="0"/>
    <n v="0"/>
    <m/>
    <m/>
    <m/>
  </r>
  <r>
    <s v="AQ0147"/>
    <s v="SUDHIR KOUSHIK AQUA"/>
    <s v="A"/>
    <d v="2024-02-06T00:00:00"/>
    <m/>
    <x v="6"/>
    <m/>
    <s v="SB"/>
    <s v="Nupur Patel - Mumbai"/>
    <s v="Fixed Fee Only"/>
    <n v="4784249.8"/>
    <n v="91"/>
    <n v="4784249.8"/>
    <n v="0.02"/>
    <n v="1.9999990499963143E-2"/>
    <n v="23855.7"/>
    <n v="16698.989999999998"/>
    <n v="0"/>
    <n v="0.69999999999999984"/>
    <n v="0"/>
    <n v="16698.989999999998"/>
    <n v="23855.7"/>
    <n v="0"/>
    <n v="0"/>
    <n v="0"/>
    <n v="0"/>
    <n v="0"/>
    <n v="0"/>
    <m/>
    <m/>
    <m/>
  </r>
  <r>
    <s v="AQ0444"/>
    <s v="SUHAS H SHAH HUF AQUA"/>
    <s v="A"/>
    <d v="2024-12-02T00:00:00"/>
    <m/>
    <x v="8"/>
    <m/>
    <s v="SB"/>
    <s v="Nupur Patel - Mumbai"/>
    <s v="Fixed Fee Only"/>
    <n v="4819182.43"/>
    <n v="91"/>
    <n v="4819182.43"/>
    <n v="2.5000000000000001E-2"/>
    <n v="2.5000000049595756E-2"/>
    <n v="30037.37"/>
    <n v="24029.896000000001"/>
    <n v="0"/>
    <n v="0.8"/>
    <n v="0.5"/>
    <n v="24029.896000000001"/>
    <n v="30037.37"/>
    <n v="0"/>
    <n v="0"/>
    <n v="0"/>
    <n v="0"/>
    <n v="0"/>
    <n v="0"/>
    <m/>
    <m/>
    <m/>
  </r>
  <r>
    <s v="AQ0190"/>
    <s v="SUMAN DAYAL AQUA"/>
    <s v="A"/>
    <d v="2024-04-19T00:00:00"/>
    <m/>
    <x v="7"/>
    <m/>
    <s v="SB"/>
    <s v="Nupur Patel - Mumbai"/>
    <s v="Fixed Fee Only"/>
    <n v="4723464.62"/>
    <n v="91"/>
    <n v="4723464.62"/>
    <n v="0.02"/>
    <n v="2.0000001608988446E-2"/>
    <n v="23552.62"/>
    <n v="11776.31"/>
    <n v="0"/>
    <n v="0.5"/>
    <n v="1"/>
    <n v="11776.31"/>
    <n v="23552.62"/>
    <n v="0"/>
    <n v="0"/>
    <n v="0"/>
    <n v="0"/>
    <n v="0"/>
    <n v="0"/>
    <m/>
    <m/>
    <m/>
  </r>
  <r>
    <s v="AQ0010"/>
    <s v="SUMAN RAGHUNATH ATTARDE AQUA"/>
    <s v="A"/>
    <d v="2023-06-21T00:00:00"/>
    <m/>
    <x v="2"/>
    <s v="Sadanand Raghunath Phadol"/>
    <s v="SB"/>
    <s v="Renuka Talla - Mumbai"/>
    <s v="Fixed + Variable"/>
    <n v="9670865.4499999993"/>
    <n v="91"/>
    <n v="9670865.4499999993"/>
    <n v="1.4999999999999999E-2"/>
    <n v="1.5000005296013396E-2"/>
    <n v="36166.400000000001"/>
    <n v="21699.84"/>
    <n v="0"/>
    <n v="0.6"/>
    <n v="0.6"/>
    <n v="21699.84"/>
    <n v="36166.400000000001"/>
    <n v="0.12"/>
    <n v="0.2"/>
    <n v="0"/>
    <n v="0"/>
    <n v="0"/>
    <n v="0"/>
    <m/>
    <m/>
    <m/>
  </r>
  <r>
    <s v="AQ0027"/>
    <s v="SUNIL KUMAR AGRAWAL AQUA"/>
    <s v="A"/>
    <d v="2023-10-03T00:00:00"/>
    <m/>
    <x v="11"/>
    <m/>
    <s v="SB"/>
    <s v="Nupur Patel"/>
    <s v="Fixed Fee Only"/>
    <n v="6089566.0499999998"/>
    <n v="91"/>
    <n v="6089566.0499999998"/>
    <n v="2.2499999999999999E-2"/>
    <n v="2.2499998037762339E-2"/>
    <n v="34159.96"/>
    <n v="8539.99"/>
    <n v="0"/>
    <n v="0.25"/>
    <n v="0"/>
    <n v="8539.99"/>
    <n v="34159.96"/>
    <n v="0"/>
    <n v="0"/>
    <n v="0"/>
    <n v="0"/>
    <n v="0"/>
    <n v="0"/>
    <m/>
    <m/>
    <m/>
  </r>
  <r>
    <s v="AQ0214"/>
    <s v="SUNIL KUMAR PUGALIA AQUA"/>
    <s v="A"/>
    <d v="2024-05-14T00:00:00"/>
    <m/>
    <x v="19"/>
    <m/>
    <s v="SB"/>
    <s v="Nupur Patel - Mumbai"/>
    <s v="Fixed Fee Only"/>
    <n v="4809659.25"/>
    <n v="91"/>
    <n v="4809659.25"/>
    <n v="2.5000000000000001E-2"/>
    <n v="2.4999997386783417E-2"/>
    <n v="29978.01"/>
    <n v="20984.606999999996"/>
    <n v="0"/>
    <n v="0.7"/>
    <n v="0"/>
    <n v="20984.606999999996"/>
    <n v="29978.01"/>
    <n v="0"/>
    <n v="0"/>
    <n v="0"/>
    <n v="0"/>
    <n v="0"/>
    <n v="0"/>
    <m/>
    <m/>
    <m/>
  </r>
  <r>
    <s v="N349PE"/>
    <s v="SUNIL MAHESH BHUTA NRE AQUA"/>
    <s v="A"/>
    <d v="2024-01-23T00:00:00"/>
    <m/>
    <x v="0"/>
    <m/>
    <s v="Direct"/>
    <s v="Nupur Patel - Mumbai"/>
    <s v="Fixed + Variable"/>
    <n v="12490355.789999999"/>
    <n v="91"/>
    <n v="12490355.789999999"/>
    <n v="0.02"/>
    <n v="2.0000000582603344E-2"/>
    <n v="62280.68"/>
    <n v="0"/>
    <n v="0"/>
    <n v="0"/>
    <n v="0"/>
    <n v="0"/>
    <n v="62280.68"/>
    <n v="0.12"/>
    <n v="0.2"/>
    <n v="0"/>
    <n v="0"/>
    <n v="0"/>
    <n v="0"/>
    <m/>
    <m/>
    <m/>
  </r>
  <r>
    <s v="AQ0366"/>
    <s v="SUNILKUMAR PURUSHOTTAMDAS SINGHAL AQUA"/>
    <s v="A"/>
    <d v="2024-09-17T00:00:00"/>
    <m/>
    <x v="25"/>
    <m/>
    <s v="SB"/>
    <s v="Nupur Patel - Mumbai"/>
    <s v="Fixed Fee Only"/>
    <n v="4106586.93"/>
    <n v="91"/>
    <n v="4106586.93"/>
    <n v="1.3999999999999999E-2"/>
    <n v="1.4000003883281476E-2"/>
    <n v="14333.68"/>
    <n v="5323.9382857142864"/>
    <n v="0"/>
    <n v="0.37142857142857144"/>
    <n v="0.88"/>
    <n v="5323.9382857142864"/>
    <n v="14333.68"/>
    <n v="0"/>
    <n v="0"/>
    <n v="0"/>
    <n v="0"/>
    <n v="0"/>
    <n v="0"/>
    <m/>
    <m/>
    <m/>
  </r>
  <r>
    <s v="AQ0257"/>
    <s v="SUNITADEVI RAJENDRAKUMAR NEMANI AQUA"/>
    <s v="A"/>
    <d v="2024-07-10T00:00:00"/>
    <m/>
    <x v="3"/>
    <m/>
    <s v="SB"/>
    <s v="Nupur Patel - Mumbai"/>
    <s v="Fixed Fee Only"/>
    <n v="4118861.36"/>
    <n v="91"/>
    <n v="4118861.36"/>
    <n v="0.02"/>
    <n v="1.9999996064206198E-2"/>
    <n v="20537.88"/>
    <n v="12322.728000000001"/>
    <n v="0"/>
    <n v="0.6"/>
    <n v="0"/>
    <n v="12322.728000000001"/>
    <n v="20537.88"/>
    <n v="0"/>
    <n v="0"/>
    <n v="0"/>
    <n v="0"/>
    <n v="0"/>
    <n v="0"/>
    <m/>
    <m/>
    <m/>
  </r>
  <r>
    <s v="AQ0138"/>
    <s v="SUNU PHILIP MATHEW FAMILY PRIVATE TRUST AQUA"/>
    <s v="A"/>
    <d v="2024-01-29T00:00:00"/>
    <m/>
    <x v="0"/>
    <s v="Samir Satyam"/>
    <s v="Direct"/>
    <s v="Nupur Patel - Mumbai"/>
    <s v="Fixed + Variable"/>
    <n v="35589831.759999998"/>
    <n v="91"/>
    <n v="35589831.759999998"/>
    <n v="1.4999999999999999E-2"/>
    <n v="1.4999999983820544E-2"/>
    <n v="133096.22"/>
    <n v="0"/>
    <n v="0"/>
    <n v="0"/>
    <n v="0"/>
    <n v="0"/>
    <n v="133096.22"/>
    <n v="0.15"/>
    <n v="0.15"/>
    <n v="0"/>
    <n v="0"/>
    <n v="0"/>
    <n v="0"/>
    <m/>
    <m/>
    <m/>
  </r>
  <r>
    <s v="AQ0201"/>
    <s v="SUREN BHANDARI AQUA"/>
    <s v="A"/>
    <d v="2024-04-23T00:00:00"/>
    <m/>
    <x v="0"/>
    <m/>
    <s v="Direct"/>
    <s v="Meera Khandol - Mumbai"/>
    <s v="Fixed + Variable"/>
    <n v="5079021.45"/>
    <n v="91"/>
    <n v="5079021.45"/>
    <n v="0.01"/>
    <n v="1.0000003311401908E-2"/>
    <n v="12662.77"/>
    <n v="0"/>
    <n v="0"/>
    <n v="0"/>
    <n v="0"/>
    <n v="0"/>
    <n v="12662.77"/>
    <n v="0.12"/>
    <n v="0.15"/>
    <n v="0"/>
    <n v="0"/>
    <n v="0"/>
    <n v="0"/>
    <m/>
    <m/>
    <m/>
  </r>
  <r>
    <s v="AQ0071"/>
    <s v="SURENDRA KUMAR JAISWAL AQUA"/>
    <s v="A"/>
    <d v="2023-10-18T00:00:00"/>
    <m/>
    <x v="47"/>
    <s v="Prabhudas Lilladher Pvt Ltd "/>
    <s v="SB"/>
    <s v="Ajay Pandey - Mumbai"/>
    <s v="Variable Fees Only"/>
    <n v="6336154.4299999997"/>
    <n v="91"/>
    <n v="6336154.4299999997"/>
    <n v="0"/>
    <n v="0"/>
    <n v="0"/>
    <n v="0"/>
    <n v="0"/>
    <n v="0"/>
    <n v="0"/>
    <n v="0"/>
    <n v="0"/>
    <n v="0"/>
    <n v="0.2"/>
    <n v="0"/>
    <n v="0"/>
    <n v="0"/>
    <n v="0"/>
    <n v="0"/>
    <n v="0"/>
    <m/>
  </r>
  <r>
    <s v="AQ0077"/>
    <s v="SURENDRA MAHADEORAO PATIL AQUA"/>
    <s v="A"/>
    <d v="2023-10-23T00:00:00"/>
    <m/>
    <x v="47"/>
    <s v="Prabhudas Lilladher Pvt Ltd "/>
    <s v="SB"/>
    <s v="Ajay Pandey - Mumbai"/>
    <s v="Variable Fees Only"/>
    <n v="6411856.3499999996"/>
    <n v="91"/>
    <n v="6411856.3500000006"/>
    <n v="0"/>
    <n v="0"/>
    <n v="0"/>
    <n v="0"/>
    <n v="0"/>
    <n v="0"/>
    <n v="0"/>
    <n v="0"/>
    <n v="0"/>
    <n v="0"/>
    <n v="0.2"/>
    <n v="0"/>
    <n v="0"/>
    <n v="0"/>
    <n v="0"/>
    <n v="0"/>
    <n v="0"/>
    <m/>
  </r>
  <r>
    <s v="N0021AQR"/>
    <s v="SURESH KRISHNADAS MENON NRO AQUA"/>
    <s v="A"/>
    <d v="2024-08-05T00:00:00"/>
    <m/>
    <x v="7"/>
    <m/>
    <s v="SB"/>
    <s v="Nupur Patel - Mumbai"/>
    <s v="Fixed Fee Only"/>
    <n v="4381138.82"/>
    <n v="91"/>
    <n v="4381138.82"/>
    <n v="2.5000000000000001E-2"/>
    <n v="2.5000001716900176E-2"/>
    <n v="27307.1"/>
    <n v="16384.259999999998"/>
    <n v="0"/>
    <n v="0.6"/>
    <n v="1"/>
    <n v="16384.259999999998"/>
    <n v="27307.1"/>
    <n v="0"/>
    <n v="0"/>
    <n v="0"/>
    <n v="0"/>
    <n v="0"/>
    <n v="0"/>
    <m/>
    <m/>
    <m/>
  </r>
  <r>
    <s v="AQ0358"/>
    <s v="SURESH PRADYUMAN DAVE AQUA"/>
    <s v="A"/>
    <d v="2024-09-12T00:00:00"/>
    <m/>
    <x v="2"/>
    <m/>
    <s v="Direct"/>
    <s v="Kiransinh Chauhan - Bharuch"/>
    <s v="Fixed + Variable"/>
    <n v="4073213.67"/>
    <n v="91"/>
    <n v="4073213.6699999995"/>
    <n v="1.4999999999999999E-2"/>
    <n v="1.499999687168199E-2"/>
    <n v="15232.7"/>
    <n v="9139.6200000000008"/>
    <n v="0"/>
    <n v="0.6"/>
    <n v="0.6"/>
    <n v="9139.6200000000008"/>
    <n v="15232.7"/>
    <n v="0.12"/>
    <n v="0.15"/>
    <n v="0"/>
    <n v="0"/>
    <n v="0"/>
    <n v="0"/>
    <m/>
    <m/>
    <m/>
  </r>
  <r>
    <s v="AQ0271"/>
    <s v="SURESH THAKER AQUA"/>
    <s v="A"/>
    <d v="2024-07-22T00:00:00"/>
    <m/>
    <x v="8"/>
    <m/>
    <s v="SB"/>
    <s v="Nupur Patel - Mumbai"/>
    <s v="Fixed Fee Only"/>
    <n v="4315860.8899999997"/>
    <n v="91"/>
    <n v="4315860.8899999997"/>
    <n v="2.5000000000000001E-2"/>
    <n v="2.5000001082768203E-2"/>
    <n v="26900.23"/>
    <n v="21520.184000000001"/>
    <n v="0"/>
    <n v="0.8"/>
    <n v="0.5"/>
    <n v="21520.184000000001"/>
    <n v="26900.23"/>
    <n v="0"/>
    <n v="0"/>
    <n v="0"/>
    <n v="0"/>
    <n v="0"/>
    <n v="0"/>
    <m/>
    <m/>
    <m/>
  </r>
  <r>
    <s v="AQ0389"/>
    <s v="SURESHBHAI PARBATBHAI RAJODIYA AQUA"/>
    <s v="A"/>
    <d v="2024-10-07T00:00:00"/>
    <m/>
    <x v="8"/>
    <m/>
    <s v="SB"/>
    <s v="Nupur Patel - Mumbai"/>
    <s v="Fixed Fee Only"/>
    <n v="4178191.9"/>
    <n v="91"/>
    <n v="4178191.9"/>
    <n v="2.5000000000000001E-2"/>
    <n v="2.5000004806485215E-2"/>
    <n v="26042.16"/>
    <n v="20833.727999999999"/>
    <n v="0"/>
    <n v="0.79999999999999993"/>
    <n v="0.5"/>
    <n v="20833.727999999999"/>
    <n v="26042.16"/>
    <n v="0"/>
    <n v="0"/>
    <n v="0"/>
    <n v="0"/>
    <n v="0"/>
    <n v="0"/>
    <m/>
    <m/>
    <m/>
  </r>
  <r>
    <s v="AQ0316"/>
    <s v="SURESHKUMAR DHIRAJLAL PATEL AQUA"/>
    <s v="A"/>
    <d v="2024-08-13T00:00:00"/>
    <m/>
    <x v="8"/>
    <m/>
    <s v="SB"/>
    <s v="Nupur Patel - Mumbai"/>
    <s v="Fixed Fee Only"/>
    <n v="6445353.3099999996"/>
    <n v="91"/>
    <n v="6445353.3099999987"/>
    <n v="2.5000000000000001E-2"/>
    <n v="2.4999998413969413E-2"/>
    <n v="40173.089999999997"/>
    <n v="32138.471999999998"/>
    <n v="0"/>
    <n v="0.8"/>
    <n v="0.5"/>
    <n v="32138.471999999998"/>
    <n v="40173.089999999997"/>
    <n v="0"/>
    <n v="0"/>
    <n v="0"/>
    <n v="0"/>
    <n v="0"/>
    <n v="0"/>
    <m/>
    <m/>
    <m/>
  </r>
  <r>
    <s v="N052AQE"/>
    <s v="SURYAKALA KIRIT SHAH NRE AQUA"/>
    <s v="A"/>
    <d v="2025-01-06T00:00:00"/>
    <m/>
    <x v="19"/>
    <m/>
    <s v="SB"/>
    <s v="Nupur Patel - Mumbai"/>
    <s v="Fixed Fee Only"/>
    <n v="4385367.57"/>
    <n v="91"/>
    <n v="4385367.57"/>
    <n v="2.5000000000000001E-2"/>
    <n v="2.5000004205418903E-2"/>
    <n v="27333.46"/>
    <n v="19133.421999999999"/>
    <n v="0"/>
    <n v="0.7"/>
    <n v="0"/>
    <n v="19133.421999999999"/>
    <n v="27333.46"/>
    <n v="0"/>
    <n v="0"/>
    <n v="0"/>
    <n v="0"/>
    <n v="0"/>
    <n v="0"/>
    <m/>
    <m/>
    <m/>
  </r>
  <r>
    <s v="AQ0168"/>
    <s v="SUSHILA SUBHASHCHANDRA NEMANI AQUA"/>
    <s v="A"/>
    <d v="2024-03-07T00:00:00"/>
    <m/>
    <x v="3"/>
    <m/>
    <s v="SB"/>
    <s v="Nupur Patel - Mumbai"/>
    <s v="Fixed Fee Only"/>
    <n v="9890968.5800000001"/>
    <n v="91"/>
    <n v="9890968.5800000001"/>
    <n v="0.02"/>
    <n v="1.9999999927117439E-2"/>
    <n v="49319.35"/>
    <n v="29591.609999999997"/>
    <n v="0"/>
    <n v="0.6"/>
    <n v="0"/>
    <n v="29591.609999999997"/>
    <n v="49319.35"/>
    <n v="0"/>
    <n v="0"/>
    <n v="0"/>
    <n v="0"/>
    <n v="0"/>
    <n v="0"/>
    <m/>
    <m/>
    <m/>
  </r>
  <r>
    <s v="AQ0131"/>
    <s v="SUSHMITA BHATTACHARYA AQUA"/>
    <s v="A"/>
    <d v="2024-01-12T00:00:00"/>
    <m/>
    <x v="1"/>
    <s v="Soumyajit Roy"/>
    <s v="SB"/>
    <s v="Nupur Patel - Mumbai"/>
    <s v="Fixed Fee Only"/>
    <n v="5100765.63"/>
    <n v="91"/>
    <n v="5100765.63"/>
    <n v="2.5000000000000001E-2"/>
    <n v="2.499999739696479E-2"/>
    <n v="31792.44"/>
    <n v="22254.707999999999"/>
    <n v="0"/>
    <n v="0.6"/>
    <n v="0"/>
    <n v="19075.464"/>
    <n v="31792.44"/>
    <n v="0"/>
    <n v="0"/>
    <n v="0"/>
    <n v="0"/>
    <n v="0"/>
    <n v="0"/>
    <n v="0.25"/>
    <n v="3179.2439999999997"/>
    <m/>
  </r>
  <r>
    <s v="AQ0269"/>
    <s v="SWETA HITESHKUMAR VALANI AQUA"/>
    <s v="A"/>
    <d v="2024-07-22T00:00:00"/>
    <m/>
    <x v="8"/>
    <m/>
    <s v="SB"/>
    <s v="Nupur Patel - Mumbai"/>
    <s v="Fixed Fee Only"/>
    <n v="4337376.78"/>
    <n v="91"/>
    <n v="4337376.78"/>
    <n v="2.5000000000000001E-2"/>
    <n v="2.4999995630873125E-2"/>
    <n v="27034.33"/>
    <n v="21627.464"/>
    <n v="0"/>
    <n v="0.79999999999999993"/>
    <n v="0.5"/>
    <n v="21627.464"/>
    <n v="27034.33"/>
    <n v="0"/>
    <n v="0"/>
    <n v="0"/>
    <n v="0"/>
    <n v="0"/>
    <n v="0"/>
    <m/>
    <m/>
    <m/>
  </r>
  <r>
    <s v="N0008CMR"/>
    <s v="SWETTA MAGAN NRO AQUA"/>
    <s v="A"/>
    <d v="2023-08-21T00:00:00"/>
    <m/>
    <x v="3"/>
    <m/>
    <s v="SB"/>
    <s v="Nupur Patel - Mumbai"/>
    <s v="Fixed + Variable"/>
    <n v="12319445.77"/>
    <n v="91"/>
    <n v="12319445.77"/>
    <n v="0.02"/>
    <n v="2.000000022175252E-2"/>
    <n v="61428.47"/>
    <n v="36857.082000000002"/>
    <n v="0"/>
    <n v="0.6"/>
    <n v="0"/>
    <n v="36857.082000000002"/>
    <n v="61428.47"/>
    <n v="0.12"/>
    <n v="0.2"/>
    <n v="0"/>
    <n v="0"/>
    <n v="0"/>
    <n v="0"/>
    <m/>
    <m/>
    <m/>
  </r>
  <r>
    <s v="N035AQE"/>
    <s v="SYED MAHMOOD DURRAIZ NRE AQUA"/>
    <s v="A"/>
    <d v="2024-11-21T00:00:00"/>
    <m/>
    <x v="38"/>
    <s v="Prabhudas Lilladher Pvt Ltd "/>
    <s v="SB"/>
    <s v="Ankit Vaishnav - Mumbai"/>
    <s v="Fixed Fee Only"/>
    <n v="4524032.0599999996"/>
    <n v="91"/>
    <n v="4524032.0599999996"/>
    <n v="0.02"/>
    <n v="2.0000002430973531E-2"/>
    <n v="22558.19"/>
    <n v="15790.732999999998"/>
    <n v="0"/>
    <n v="0.6"/>
    <n v="0"/>
    <n v="13534.913999999999"/>
    <n v="22558.19"/>
    <n v="0"/>
    <n v="0"/>
    <n v="0"/>
    <n v="0"/>
    <n v="0"/>
    <n v="0"/>
    <n v="0.1"/>
    <n v="2255.819"/>
    <m/>
  </r>
  <r>
    <s v="AQ0137"/>
    <s v="T SAPTHAGIRI PRAKASH AQUA"/>
    <s v="C"/>
    <d v="2024-01-23T00:00:00"/>
    <d v="2025-04-24T00:00:00"/>
    <x v="2"/>
    <m/>
    <s v="Direct"/>
    <s v="Premkumar R - Banglore"/>
    <s v="Fixed Fee Only"/>
    <n v="4910064.2"/>
    <n v="24"/>
    <n v="1294961.9868131869"/>
    <n v="2.5000000000000001E-2"/>
    <n v="2.5000004921863685E-2"/>
    <n v="8071.34"/>
    <n v="0"/>
    <n v="0.03"/>
    <n v="0"/>
    <n v="0"/>
    <n v="0"/>
    <n v="8071.34"/>
    <n v="0"/>
    <n v="0"/>
    <n v="0"/>
    <n v="0"/>
    <n v="0"/>
    <n v="0"/>
    <m/>
    <m/>
    <m/>
  </r>
  <r>
    <s v="AQ0427"/>
    <s v="TABASSUM WARSI AQUA"/>
    <s v="A"/>
    <d v="2024-12-04T00:00:00"/>
    <m/>
    <x v="7"/>
    <m/>
    <s v="SB"/>
    <s v="Nupur Patel - Mumbai"/>
    <s v="Fixed Fee Only"/>
    <n v="4321940.99"/>
    <n v="91"/>
    <n v="4321940.99"/>
    <n v="0.02"/>
    <n v="1.9999999741162285E-2"/>
    <n v="21550.5"/>
    <n v="10775.25"/>
    <n v="0"/>
    <n v="0.5"/>
    <n v="1"/>
    <n v="10775.25"/>
    <n v="21550.5"/>
    <n v="0"/>
    <n v="0"/>
    <n v="0"/>
    <n v="0"/>
    <n v="0"/>
    <n v="0"/>
    <m/>
    <m/>
    <m/>
  </r>
  <r>
    <s v="AQ0350"/>
    <s v="TANUJABEN NALINBHAI PATEL AQUA"/>
    <s v="C"/>
    <d v="2024-09-06T00:00:00"/>
    <d v="2025-06-17T00:00:00"/>
    <x v="22"/>
    <m/>
    <s v="SB"/>
    <s v="Nupur Patel - Mumbai"/>
    <s v="Fixed Fee Only"/>
    <n v="4097332.68"/>
    <n v="78"/>
    <n v="3511999.4400000004"/>
    <n v="2.5000000000000001E-2"/>
    <n v="2.5000000544444251E-2"/>
    <n v="21889.86"/>
    <n v="13133.915999999999"/>
    <n v="0"/>
    <n v="0.6"/>
    <n v="0"/>
    <n v="13133.915999999999"/>
    <n v="21889.86"/>
    <n v="0"/>
    <n v="0"/>
    <n v="0"/>
    <n v="0"/>
    <n v="0"/>
    <n v="0"/>
    <m/>
    <m/>
    <m/>
  </r>
  <r>
    <s v="AQ0150"/>
    <s v="TARUN GARG AQUA"/>
    <s v="A"/>
    <d v="2024-02-19T00:00:00"/>
    <m/>
    <x v="11"/>
    <m/>
    <s v="SB"/>
    <s v="Nupur Patel"/>
    <s v="Fixed Fee Only"/>
    <n v="5231639.78"/>
    <n v="91"/>
    <n v="5231639.78"/>
    <n v="2.5000000000000001E-2"/>
    <n v="2.5000003256810913E-2"/>
    <n v="32608.17"/>
    <n v="8152.0424999999996"/>
    <n v="0"/>
    <n v="0.25"/>
    <n v="0"/>
    <n v="8152.0424999999996"/>
    <n v="32608.17"/>
    <n v="0"/>
    <n v="0"/>
    <n v="0"/>
    <n v="0"/>
    <n v="0"/>
    <n v="0"/>
    <m/>
    <m/>
    <m/>
  </r>
  <r>
    <s v="AQ0231"/>
    <s v="TARUN SHANKAR GHOSH AQUA"/>
    <s v="A"/>
    <d v="2024-06-06T00:00:00"/>
    <m/>
    <x v="2"/>
    <m/>
    <s v="Direct"/>
    <s v="Madhulina Ghosh - Kolkata"/>
    <s v="Fixed Fee Only"/>
    <n v="6742703.0300000003"/>
    <n v="91"/>
    <n v="6742703.0300000003"/>
    <n v="0.02"/>
    <n v="2.0000000383646317E-2"/>
    <n v="33621.15"/>
    <n v="16810.575000000001"/>
    <n v="0"/>
    <n v="0.5"/>
    <n v="1"/>
    <n v="16810.575000000001"/>
    <n v="33621.15"/>
    <n v="0"/>
    <n v="0"/>
    <n v="0"/>
    <n v="0"/>
    <n v="0"/>
    <n v="0"/>
    <m/>
    <m/>
    <m/>
  </r>
  <r>
    <s v="MA086"/>
    <s v="THE FIRST CUSTODIAN FUND IINDIA LIMITED MADP"/>
    <s v="C"/>
    <d v="2024-05-13T00:00:00"/>
    <d v="2025-06-26T00:00:00"/>
    <x v="2"/>
    <m/>
    <s v="Direct"/>
    <s v="Vikas Vaid - Mumbai"/>
    <s v="Fixed Fee Only"/>
    <n v="5342337.57"/>
    <n v="87"/>
    <n v="5107509.5449450556"/>
    <n v="2.5000000000000001E-2"/>
    <n v="2.4999994266683836E-2"/>
    <n v="31834.47"/>
    <n v="19100.682000000001"/>
    <n v="0"/>
    <n v="0.6"/>
    <n v="1"/>
    <n v="19100.682000000001"/>
    <n v="31834.47"/>
    <n v="0"/>
    <n v="0"/>
    <n v="0"/>
    <n v="0"/>
    <n v="0"/>
    <n v="0"/>
    <m/>
    <m/>
    <m/>
  </r>
  <r>
    <s v="N026AQE"/>
    <s v="TIRUPAT MEHTA NRE AQUA"/>
    <s v="A"/>
    <d v="2024-06-26T00:00:00"/>
    <m/>
    <x v="19"/>
    <m/>
    <s v="SB"/>
    <s v="Nupur Patel - Mumbai"/>
    <s v="Fixed Fee Only"/>
    <n v="4352252.58"/>
    <n v="91"/>
    <n v="4352252.58"/>
    <n v="2.5000000000000001E-2"/>
    <n v="2.4999996542146793E-2"/>
    <n v="27127.05"/>
    <n v="18988.934999999998"/>
    <n v="0"/>
    <n v="0.7"/>
    <n v="0"/>
    <n v="18988.934999999998"/>
    <n v="27127.05"/>
    <n v="0"/>
    <n v="0"/>
    <n v="0"/>
    <n v="0"/>
    <n v="0"/>
    <n v="0"/>
    <m/>
    <m/>
    <m/>
  </r>
  <r>
    <s v="AQ0118"/>
    <s v="TRUPTI AMIT SHAH AQUA"/>
    <s v="A"/>
    <d v="2023-12-29T00:00:00"/>
    <m/>
    <x v="6"/>
    <m/>
    <s v="SB"/>
    <s v="Nupur Patel - Mumbai"/>
    <s v="Fixed Fee Only"/>
    <n v="10483591.9"/>
    <n v="91"/>
    <n v="10483591.9"/>
    <n v="0.02"/>
    <n v="2.0000000515719558E-2"/>
    <n v="52274.35"/>
    <n v="36592.044999999998"/>
    <n v="0"/>
    <n v="0.7"/>
    <n v="0"/>
    <n v="36592.044999999998"/>
    <n v="52274.35"/>
    <n v="0"/>
    <n v="0"/>
    <n v="0"/>
    <n v="0"/>
    <n v="0"/>
    <n v="0"/>
    <m/>
    <m/>
    <m/>
  </r>
  <r>
    <s v="N486AQR"/>
    <s v="TULSI JAYESH SHAH NRO AQUA"/>
    <s v="A"/>
    <d v="2024-10-23T00:00:00"/>
    <m/>
    <x v="17"/>
    <m/>
    <s v="Direct"/>
    <s v="Pankaj Shrestha - Mumbai"/>
    <s v="Fixed + Variable"/>
    <n v="32046933.260000002"/>
    <n v="91"/>
    <n v="32046933.260000005"/>
    <n v="0.01"/>
    <n v="9.9999995485330288E-3"/>
    <n v="79897.83"/>
    <n v="43943.806499999999"/>
    <n v="0"/>
    <n v="0.54999999999999993"/>
    <n v="0.45"/>
    <n v="43943.806499999999"/>
    <n v="79897.83"/>
    <n v="0.1"/>
    <n v="0.2"/>
    <n v="0"/>
    <n v="0"/>
    <n v="0"/>
    <n v="0"/>
    <m/>
    <m/>
    <m/>
  </r>
  <r>
    <s v="N486DR"/>
    <s v="TULSI JAYESH SHAH NRO MADP"/>
    <s v="A"/>
    <d v="2024-10-23T00:00:00"/>
    <m/>
    <x v="17"/>
    <m/>
    <s v="Direct"/>
    <s v="Pankaj Shrestha - Mumbai"/>
    <s v="Fixed + Variable"/>
    <n v="15844797.289999999"/>
    <n v="91"/>
    <n v="15844797.289999999"/>
    <n v="0.01"/>
    <n v="1.0000000704706654E-2"/>
    <n v="39503.47"/>
    <n v="21726.908500000001"/>
    <n v="0"/>
    <n v="0.55000000000000004"/>
    <n v="0.45"/>
    <n v="21726.908500000001"/>
    <n v="39503.47"/>
    <n v="0.1"/>
    <n v="0.2"/>
    <n v="0"/>
    <n v="0"/>
    <n v="0"/>
    <n v="0"/>
    <m/>
    <m/>
    <m/>
  </r>
  <r>
    <s v="AQ0014"/>
    <s v="UDAY SHAH AQUA"/>
    <s v="A"/>
    <d v="2023-07-06T00:00:00"/>
    <m/>
    <x v="0"/>
    <m/>
    <s v="Direct"/>
    <s v="Nupur Patel - Mumbai"/>
    <s v="Fixed Fee Only"/>
    <n v="3669331.02"/>
    <n v="91"/>
    <n v="3669331.02"/>
    <n v="2.5000000000000001E-2"/>
    <n v="2.4999991403349586E-2"/>
    <n v="22870.48"/>
    <n v="0"/>
    <n v="0"/>
    <n v="0"/>
    <n v="0"/>
    <n v="0"/>
    <n v="22870.48"/>
    <n v="0"/>
    <n v="0"/>
    <n v="0"/>
    <n v="0"/>
    <n v="0"/>
    <n v="0"/>
    <m/>
    <m/>
    <m/>
  </r>
  <r>
    <s v="AQ0193"/>
    <s v="ULLAL RAHUL KINI AQUA"/>
    <s v="A"/>
    <d v="2024-04-19T00:00:00"/>
    <m/>
    <x v="0"/>
    <m/>
    <s v="Direct"/>
    <s v="Drishti Desai - Mumbai"/>
    <s v="Fixed + Variable"/>
    <n v="5112708.6500000004"/>
    <n v="91"/>
    <n v="5112708.6500000004"/>
    <n v="1.4999999999999999E-2"/>
    <n v="1.500000030682001E-2"/>
    <n v="19120.13"/>
    <n v="0"/>
    <n v="0"/>
    <n v="0"/>
    <n v="0"/>
    <n v="0"/>
    <n v="19120.13"/>
    <n v="0.12"/>
    <n v="0.15"/>
    <n v="0"/>
    <n v="0"/>
    <n v="0"/>
    <n v="0"/>
    <m/>
    <m/>
    <m/>
  </r>
  <r>
    <s v="AQ0223"/>
    <s v="UMASANKAR MUKHOPADHYAY AQUA"/>
    <s v="A"/>
    <d v="2024-05-30T00:00:00"/>
    <m/>
    <x v="38"/>
    <s v="Prabhudas Lilladher Pvt Ltd "/>
    <s v="SB"/>
    <s v="Ankit Vaishnav - Mumbai"/>
    <s v="Fixed Fee Only"/>
    <n v="4467344.4000000004"/>
    <n v="91"/>
    <n v="4467344.4000000004"/>
    <n v="2.5000000000000001E-2"/>
    <n v="2.5000002804232539E-2"/>
    <n v="27844.41"/>
    <n v="19491.087"/>
    <n v="0"/>
    <n v="0.6"/>
    <n v="0"/>
    <n v="16706.646000000001"/>
    <n v="27844.41"/>
    <n v="0"/>
    <n v="0"/>
    <n v="0"/>
    <n v="0"/>
    <n v="0"/>
    <n v="0"/>
    <n v="0.1"/>
    <n v="2784.4410000000003"/>
    <m/>
  </r>
  <r>
    <s v="MA052"/>
    <s v="UMASANKAR MUKHOPADHYAY MADP"/>
    <s v="A"/>
    <d v="2022-02-16T00:00:00"/>
    <m/>
    <x v="38"/>
    <s v="Prabhudas Lilladher Pvt Ltd "/>
    <s v="SB"/>
    <s v="Ankit Vaishnav - Mumbai"/>
    <s v="Fixed Fee Only"/>
    <n v="6960793.2199999997"/>
    <n v="91"/>
    <n v="6960793.2199999997"/>
    <n v="2.2499999999999999E-2"/>
    <n v="2.2500000366337564E-2"/>
    <n v="39047.19"/>
    <n v="27333.033000000003"/>
    <n v="0"/>
    <n v="0.6"/>
    <n v="0"/>
    <n v="23428.314000000002"/>
    <n v="39047.19"/>
    <n v="0"/>
    <n v="0"/>
    <n v="0"/>
    <n v="0"/>
    <n v="0"/>
    <n v="0"/>
    <n v="0.1"/>
    <n v="3904.7190000000005"/>
    <m/>
  </r>
  <r>
    <s v="AQ0322"/>
    <s v="UMESH SHAMRAO BELSARE AQUA"/>
    <s v="A"/>
    <d v="2024-08-20T00:00:00"/>
    <m/>
    <x v="2"/>
    <m/>
    <s v="Direct"/>
    <s v="Sangita Marfatia - Mumbai"/>
    <s v="Fixed Fee Only"/>
    <n v="4239684.9800000004"/>
    <n v="91"/>
    <n v="4239684.9800000004"/>
    <n v="2.5000000000000001E-2"/>
    <n v="2.499999642441815E-2"/>
    <n v="26425.43"/>
    <n v="15855.258"/>
    <n v="0"/>
    <n v="0.6"/>
    <n v="1"/>
    <n v="15855.258"/>
    <n v="26425.43"/>
    <n v="0"/>
    <n v="0"/>
    <n v="0"/>
    <n v="0"/>
    <n v="0"/>
    <n v="0"/>
    <m/>
    <m/>
    <m/>
  </r>
  <r>
    <s v="AQ0178"/>
    <s v="UNITY MERCHANDISE PRIVATE LIMITED AQUA"/>
    <s v="A"/>
    <d v="2024-03-22T00:00:00"/>
    <m/>
    <x v="2"/>
    <m/>
    <s v="Direct"/>
    <s v="Madhulina Ghosh - Kolkata"/>
    <s v="Fixed Fee Only"/>
    <n v="5144803.9000000004"/>
    <n v="91"/>
    <n v="5144803.9000000004"/>
    <n v="2.5000000000000001E-2"/>
    <n v="2.500000123350743E-2"/>
    <n v="32066.93"/>
    <n v="0"/>
    <n v="0.03"/>
    <n v="0"/>
    <n v="0"/>
    <n v="0"/>
    <n v="32066.93"/>
    <n v="0"/>
    <n v="0"/>
    <n v="0"/>
    <n v="0"/>
    <n v="0"/>
    <n v="0"/>
    <m/>
    <m/>
    <m/>
  </r>
  <r>
    <s v="N181PE"/>
    <s v="UPENDRAKUMAR MANUBHAI NAIK NRE AQUA"/>
    <s v="A"/>
    <d v="2023-06-14T00:00:00"/>
    <m/>
    <x v="3"/>
    <m/>
    <s v="SB"/>
    <s v="Nupur Patel - Mumbai"/>
    <s v="Fixed + Variable"/>
    <n v="33783118.399999999"/>
    <n v="91"/>
    <n v="33783118.399999999"/>
    <n v="0.02"/>
    <n v="2.0000000052695543E-2"/>
    <n v="168452.81"/>
    <n v="101071.686"/>
    <n v="0"/>
    <n v="0.6"/>
    <n v="0"/>
    <n v="101071.686"/>
    <n v="168452.81"/>
    <n v="0.12"/>
    <n v="0.2"/>
    <n v="0"/>
    <n v="0"/>
    <n v="0"/>
    <n v="0"/>
    <m/>
    <m/>
    <m/>
  </r>
  <r>
    <s v="AQ0184"/>
    <s v="URVISH YOGESHKUMAR VASANWALA AQUA"/>
    <s v="A"/>
    <d v="2024-04-08T00:00:00"/>
    <m/>
    <x v="23"/>
    <m/>
    <s v="SB"/>
    <s v="Nupur Patel - Mumbai"/>
    <s v="Fixed Fee Only"/>
    <n v="3969267.76"/>
    <n v="91"/>
    <n v="3969267.76"/>
    <n v="2.5000000000000001E-2"/>
    <n v="2.5000003449580258E-2"/>
    <n v="24739.96"/>
    <n v="12369.98"/>
    <n v="0"/>
    <n v="0.5"/>
    <n v="0"/>
    <n v="12369.98"/>
    <n v="24739.96"/>
    <n v="0"/>
    <n v="0"/>
    <n v="0"/>
    <n v="0"/>
    <n v="0"/>
    <n v="0"/>
    <m/>
    <m/>
    <m/>
  </r>
  <r>
    <s v="AQ0052"/>
    <s v="USHA P PARMAR AQUA"/>
    <s v="A"/>
    <d v="2023-09-04T00:00:00"/>
    <m/>
    <x v="2"/>
    <m/>
    <s v="Direct"/>
    <s v="Kiransinh Chauhan - Bharuch"/>
    <s v="Fixed + Variable"/>
    <n v="3997621.98"/>
    <n v="91"/>
    <n v="3997621.98"/>
    <n v="0.02"/>
    <n v="2.0000002051769234E-2"/>
    <n v="19933.349999999999"/>
    <n v="11960.009999999998"/>
    <n v="0"/>
    <n v="0.6"/>
    <n v="0.6"/>
    <n v="11960.009999999998"/>
    <n v="19933.349999999999"/>
    <n v="0.12"/>
    <n v="0.2"/>
    <n v="0"/>
    <n v="0"/>
    <n v="0"/>
    <n v="0"/>
    <m/>
    <m/>
    <m/>
  </r>
  <r>
    <s v="AQ0102"/>
    <s v="USHA PRATAP MANIAR AQUA"/>
    <s v="A"/>
    <d v="2023-12-06T00:00:00"/>
    <m/>
    <x v="0"/>
    <m/>
    <s v="Direct"/>
    <s v="Nupur Patel - Mumbai"/>
    <s v="Fixed + Variable"/>
    <n v="5068279.4000000004"/>
    <n v="91"/>
    <n v="5068279.4000000004"/>
    <n v="0.01"/>
    <n v="9.9999966306271362E-3"/>
    <n v="12635.98"/>
    <n v="0"/>
    <n v="0"/>
    <n v="0"/>
    <n v="0"/>
    <n v="0"/>
    <n v="12635.98"/>
    <n v="0.12"/>
    <n v="0.2"/>
    <n v="0"/>
    <n v="0"/>
    <n v="0"/>
    <n v="0"/>
    <m/>
    <m/>
    <m/>
  </r>
  <r>
    <s v="AQ0006"/>
    <s v="USHA RAVINDRA KALA AQUA"/>
    <s v="A"/>
    <d v="2023-06-19T00:00:00"/>
    <m/>
    <x v="17"/>
    <m/>
    <s v="Direct"/>
    <s v="Pankaj Shrestha - Mumbai"/>
    <s v="Zero Fee"/>
    <n v="6715328.4500000002"/>
    <n v="32"/>
    <n v="2361434.1802197802"/>
    <n v="1.3500000000000002E-2"/>
    <n v="1.3500008188355998E-2"/>
    <n v="7948.01"/>
    <n v="3532.44888888889"/>
    <n v="0"/>
    <n v="0.44444444444444459"/>
    <n v="0.75"/>
    <n v="3532.44888888889"/>
    <n v="7948.01"/>
    <n v="0"/>
    <n v="0"/>
    <n v="0"/>
    <n v="0"/>
    <n v="0"/>
    <n v="0"/>
    <m/>
    <m/>
    <s v="currently investing in debt investment"/>
  </r>
  <r>
    <s v="AQ0140"/>
    <s v="VAIBHAV VIJAY KARADE AQUA"/>
    <s v="A"/>
    <d v="2024-02-01T00:00:00"/>
    <m/>
    <x v="0"/>
    <m/>
    <s v="Direct"/>
    <s v="Nupur Patel - Mumbai"/>
    <s v="Fixed + Variable"/>
    <n v="6445640.0999999996"/>
    <n v="91"/>
    <n v="6445640.1000000006"/>
    <n v="1.2500000000000001E-2"/>
    <n v="1.2499999976557969E-2"/>
    <n v="20087.439999999999"/>
    <n v="0"/>
    <n v="0"/>
    <n v="0"/>
    <n v="0"/>
    <n v="0"/>
    <n v="20087.439999999999"/>
    <n v="0.12"/>
    <n v="0.15"/>
    <n v="0"/>
    <n v="0"/>
    <n v="0"/>
    <n v="0"/>
    <m/>
    <m/>
    <m/>
  </r>
  <r>
    <s v="AQ0448"/>
    <s v="VALMIKEYA RASHMIKANT NAGRI AQUA"/>
    <s v="A"/>
    <d v="2024-12-05T00:00:00"/>
    <m/>
    <x v="60"/>
    <m/>
    <s v="SB"/>
    <s v="Nupur Patel - Mumbai"/>
    <s v="Fixed + Variable"/>
    <n v="4303897.2300000004"/>
    <n v="91"/>
    <n v="4303897.2300000004"/>
    <n v="1.4999999999999999E-2"/>
    <n v="1.5000003270866325E-2"/>
    <n v="16095.4"/>
    <n v="10462.01"/>
    <n v="0"/>
    <n v="0.65"/>
    <n v="0"/>
    <n v="10462.01"/>
    <n v="16095.4"/>
    <n v="0.12"/>
    <n v="0.15"/>
    <n v="0"/>
    <n v="0"/>
    <n v="0"/>
    <n v="0"/>
    <m/>
    <m/>
    <m/>
  </r>
  <r>
    <s v="AQ0523"/>
    <s v="VANYA GUPTA AQUA"/>
    <s v="A"/>
    <d v="2025-05-21T00:00:00"/>
    <m/>
    <x v="61"/>
    <m/>
    <s v="SB"/>
    <s v="Siddharth Sathu - Mumbai"/>
    <s v="Fixed + Variable"/>
    <n v="5106948.6399999997"/>
    <n v="41"/>
    <n v="2300932.9037362635"/>
    <n v="1.4999999999999999E-2"/>
    <n v="1.5000002322994704E-2"/>
    <n v="8604.86"/>
    <n v="5162.9160000000002"/>
    <n v="0"/>
    <n v="0.6"/>
    <n v="0"/>
    <n v="5162.9160000000002"/>
    <n v="8604.86"/>
    <n v="0.12"/>
    <n v="0.15"/>
    <n v="0"/>
    <n v="0"/>
    <n v="0"/>
    <n v="0"/>
    <m/>
    <m/>
    <m/>
  </r>
  <r>
    <s v="AQ0038"/>
    <s v="VARSHA KANTILAL NAGDA AQUA"/>
    <s v="A"/>
    <d v="2023-08-21T00:00:00"/>
    <m/>
    <x v="2"/>
    <m/>
    <s v="Direct"/>
    <s v="Sumedh Desai - Mumbai"/>
    <s v="Variable Fees Only"/>
    <n v="4451208.8499999996"/>
    <n v="91"/>
    <n v="4451208.8499999996"/>
    <n v="0"/>
    <n v="0"/>
    <n v="0"/>
    <n v="0"/>
    <n v="0"/>
    <n v="0"/>
    <n v="0"/>
    <n v="0"/>
    <n v="0"/>
    <n v="0.09"/>
    <n v="0.25"/>
    <n v="0"/>
    <n v="0"/>
    <n v="0"/>
    <n v="0"/>
    <m/>
    <m/>
    <m/>
  </r>
  <r>
    <s v="AQ0267"/>
    <s v="VELOCITY GLOBAL LOGISTICS PRIVATE LIMITED AQUA"/>
    <s v="A"/>
    <d v="2024-07-19T00:00:00"/>
    <m/>
    <x v="2"/>
    <s v="Aura Investment (Dhrumil Parekh)"/>
    <s v="SB"/>
    <s v="Parag Orpe"/>
    <s v="Fixed Fee Only"/>
    <n v="4378960.72"/>
    <n v="91"/>
    <n v="4378960.72"/>
    <n v="2.5000000000000001E-2"/>
    <n v="2.5000007056719818E-2"/>
    <n v="27293.53"/>
    <n v="16376.117999999999"/>
    <n v="0"/>
    <n v="0.6"/>
    <n v="1"/>
    <n v="16376.117999999999"/>
    <n v="27293.53"/>
    <n v="0"/>
    <n v="0"/>
    <n v="0"/>
    <n v="0"/>
    <n v="0"/>
    <n v="0"/>
    <m/>
    <m/>
    <m/>
  </r>
  <r>
    <s v="N0018AQR"/>
    <s v="VENKATA RAMANAN RAMACHANDRAN ARUNACHALA NRO AQUA"/>
    <s v="A"/>
    <d v="2024-07-15T00:00:00"/>
    <m/>
    <x v="11"/>
    <m/>
    <s v="SB"/>
    <s v="Nupur Patel"/>
    <s v="Fixed Fee Only"/>
    <n v="4289659.41"/>
    <n v="91"/>
    <n v="4289659.41"/>
    <n v="1.4999999999999999E-2"/>
    <n v="1.499999911709479E-2"/>
    <n v="16042.15"/>
    <n v="4010.5374999999999"/>
    <n v="0"/>
    <n v="0.25"/>
    <n v="0"/>
    <n v="4010.5374999999999"/>
    <n v="16042.15"/>
    <n v="0"/>
    <n v="0"/>
    <n v="0"/>
    <n v="0"/>
    <n v="0"/>
    <n v="0"/>
    <m/>
    <m/>
    <m/>
  </r>
  <r>
    <s v="AQ0300"/>
    <s v="VIJAY DHIRAJLAL DAGLI AQUA"/>
    <s v="A"/>
    <d v="2024-08-08T00:00:00"/>
    <m/>
    <x v="2"/>
    <s v="Parekh Shares N Securities"/>
    <s v="SB"/>
    <s v="Ajay Pandey - Mumbai"/>
    <s v="Fixed + Variable"/>
    <n v="4332498.87"/>
    <n v="91"/>
    <n v="4332498.87"/>
    <n v="1.4999999999999999E-2"/>
    <n v="1.5000001122236394E-2"/>
    <n v="16202.36"/>
    <n v="9721.4159999999993"/>
    <n v="0"/>
    <n v="0.6"/>
    <n v="0.6"/>
    <n v="9721.4159999999993"/>
    <n v="16202.36"/>
    <n v="0.12"/>
    <n v="0.15"/>
    <n v="0"/>
    <n v="0"/>
    <n v="0"/>
    <n v="0"/>
    <m/>
    <m/>
    <m/>
  </r>
  <r>
    <s v="AQ0286"/>
    <s v="VIJAY KANTILAL DOSHI AQUA"/>
    <s v="A"/>
    <d v="2024-07-26T00:00:00"/>
    <m/>
    <x v="8"/>
    <m/>
    <s v="SB"/>
    <s v="Nupur Patel - Mumbai"/>
    <s v="Fixed Fee Only"/>
    <n v="4235455.7"/>
    <n v="91"/>
    <n v="4235455.7"/>
    <n v="2.5000000000000001E-2"/>
    <n v="2.4999996970887842E-2"/>
    <n v="26399.07"/>
    <n v="21119.256000000001"/>
    <n v="0"/>
    <n v="0.8"/>
    <n v="0.5"/>
    <n v="21119.256000000001"/>
    <n v="26399.07"/>
    <n v="0"/>
    <n v="0"/>
    <n v="0"/>
    <n v="0"/>
    <n v="0"/>
    <n v="0"/>
    <m/>
    <m/>
    <m/>
  </r>
  <r>
    <s v="AQ0210"/>
    <s v="VIJAY P RAO AQUA"/>
    <s v="A"/>
    <d v="2024-05-08T00:00:00"/>
    <m/>
    <x v="0"/>
    <m/>
    <s v="Direct"/>
    <s v="Nupur Patel - Mumbai"/>
    <s v="Fixed + Variable"/>
    <n v="6864666.29"/>
    <n v="91"/>
    <n v="6864666.29"/>
    <n v="1.4999999999999999E-2"/>
    <n v="1.4999999302287943E-2"/>
    <n v="25671.97"/>
    <n v="0"/>
    <n v="0"/>
    <n v="0"/>
    <n v="0"/>
    <n v="0"/>
    <n v="25671.97"/>
    <n v="0.12"/>
    <n v="0.2"/>
    <n v="0"/>
    <n v="0"/>
    <n v="0"/>
    <n v="0"/>
    <m/>
    <m/>
    <m/>
  </r>
  <r>
    <s v="AQ0420"/>
    <s v="VINAY SHARMA AQUA"/>
    <s v="A"/>
    <d v="2024-11-04T00:00:00"/>
    <m/>
    <x v="2"/>
    <m/>
    <s v="Direct"/>
    <s v="Lalit Bahadur - Chandigarh"/>
    <s v="Fixed Fee Only"/>
    <n v="4372111.87"/>
    <n v="91"/>
    <n v="4372111.87"/>
    <n v="2.5000000000000001E-2"/>
    <n v="2.4999996093496499E-2"/>
    <n v="27250.83"/>
    <n v="16350.497999999998"/>
    <n v="0"/>
    <n v="0.59999999999999987"/>
    <n v="1"/>
    <n v="16350.497999999998"/>
    <n v="27250.83"/>
    <n v="0"/>
    <n v="0"/>
    <n v="0"/>
    <n v="0"/>
    <n v="0"/>
    <n v="0"/>
    <m/>
    <m/>
    <m/>
  </r>
  <r>
    <s v="N0017AQR"/>
    <s v="VINAYAK CHANDRAKANT TALEKAR NRO AQUA"/>
    <s v="A"/>
    <d v="2024-07-05T00:00:00"/>
    <m/>
    <x v="0"/>
    <m/>
    <s v="Direct"/>
    <s v="Nupur Patel - Mumbai"/>
    <s v="Fixed + Variable"/>
    <n v="4241339.82"/>
    <n v="91"/>
    <n v="4241339.82"/>
    <n v="1.4999999999999999E-2"/>
    <n v="1.5000001025230665E-2"/>
    <n v="15861.45"/>
    <n v="0"/>
    <n v="0"/>
    <n v="0"/>
    <n v="0"/>
    <n v="0"/>
    <n v="15861.45"/>
    <n v="0.12"/>
    <n v="0.15"/>
    <n v="0"/>
    <n v="0"/>
    <n v="0"/>
    <n v="0"/>
    <m/>
    <m/>
    <m/>
  </r>
  <r>
    <s v="AQ0385"/>
    <s v="VINEET ARYA AQUA"/>
    <s v="A"/>
    <d v="2024-09-30T00:00:00"/>
    <m/>
    <x v="8"/>
    <m/>
    <s v="SB"/>
    <s v="Nupur Patel - Mumbai"/>
    <s v="Fixed Fee Only"/>
    <n v="8284581.4500000002"/>
    <n v="91"/>
    <n v="8284581.4500000002"/>
    <n v="1.9E-2"/>
    <n v="1.9000000561018346E-2"/>
    <n v="39243.949999999997"/>
    <n v="28916.594736842104"/>
    <n v="0"/>
    <n v="0.73684210526315796"/>
    <n v="0.5"/>
    <n v="28916.594736842104"/>
    <n v="39243.949999999997"/>
    <n v="0"/>
    <n v="0"/>
    <n v="0"/>
    <n v="0"/>
    <n v="0"/>
    <n v="0"/>
    <m/>
    <m/>
    <m/>
  </r>
  <r>
    <s v="AQ0361"/>
    <s v="VINODKUMAR CHHAJURAM SHARMA AQUA"/>
    <s v="A"/>
    <d v="2024-09-12T00:00:00"/>
    <m/>
    <x v="8"/>
    <m/>
    <s v="SB"/>
    <s v="Nupur Patel - Mumbai"/>
    <s v="Fixed Fee Only"/>
    <n v="4480769.9800000004"/>
    <n v="91"/>
    <n v="4480769.9800000004"/>
    <n v="2.5000000000000001E-2"/>
    <n v="2.5000002809318963E-2"/>
    <n v="27928.09"/>
    <n v="22342.472000000002"/>
    <n v="0"/>
    <n v="0.8"/>
    <n v="0.5"/>
    <n v="22342.472000000002"/>
    <n v="27928.09"/>
    <n v="0"/>
    <n v="0"/>
    <n v="0"/>
    <n v="0"/>
    <n v="0"/>
    <n v="0"/>
    <m/>
    <m/>
    <m/>
  </r>
  <r>
    <s v="AQ0144"/>
    <s v="VIPIN GUPTA AQUA"/>
    <s v="A"/>
    <d v="2024-02-19T00:00:00"/>
    <m/>
    <x v="2"/>
    <m/>
    <s v="Direct"/>
    <s v="Arun Kumar - Delhi"/>
    <s v="Fixed Fee Only"/>
    <n v="4769145.7"/>
    <n v="91"/>
    <n v="4769145.7"/>
    <n v="2.5000000000000001E-2"/>
    <n v="2.5000002379074689E-2"/>
    <n v="29725.5"/>
    <n v="17835.3"/>
    <n v="0"/>
    <n v="0.6"/>
    <n v="1"/>
    <n v="17835.3"/>
    <n v="29725.5"/>
    <n v="0"/>
    <n v="0"/>
    <n v="0"/>
    <n v="0"/>
    <n v="0"/>
    <n v="0"/>
    <m/>
    <m/>
    <m/>
  </r>
  <r>
    <s v="AQ0376"/>
    <s v="VIPUL KANTILAL DUDANI AQUA"/>
    <s v="A"/>
    <d v="2024-09-25T00:00:00"/>
    <m/>
    <x v="8"/>
    <m/>
    <s v="SB"/>
    <s v="Nupur Patel - Mumbai"/>
    <s v="Fixed Fee Only"/>
    <n v="4094074.86"/>
    <n v="91"/>
    <n v="4094074.86"/>
    <n v="2.5000000000000001E-2"/>
    <n v="2.4999996224777398E-2"/>
    <n v="25517.86"/>
    <n v="20414.288"/>
    <n v="0"/>
    <n v="0.8"/>
    <n v="0.5"/>
    <n v="20414.288"/>
    <n v="25517.86"/>
    <n v="0"/>
    <n v="0"/>
    <n v="0"/>
    <n v="0"/>
    <n v="0"/>
    <n v="0"/>
    <m/>
    <m/>
    <m/>
  </r>
  <r>
    <s v="AQ0315"/>
    <s v="VIPUL PRABHUDAS CHAVDA AQUA"/>
    <s v="A"/>
    <d v="2024-08-13T00:00:00"/>
    <m/>
    <x v="8"/>
    <m/>
    <s v="SB"/>
    <s v="Nupur Patel - Mumbai"/>
    <s v="Fixed Fee Only"/>
    <n v="4384085.12"/>
    <n v="91"/>
    <n v="4384085.12"/>
    <n v="2.5000000000000001E-2"/>
    <n v="2.4999998125086534E-2"/>
    <n v="27325.46"/>
    <n v="21860.367999999999"/>
    <n v="0"/>
    <n v="0.79999999999999993"/>
    <n v="0.5"/>
    <n v="21860.367999999999"/>
    <n v="27325.46"/>
    <n v="0"/>
    <n v="0"/>
    <n v="0"/>
    <n v="0"/>
    <n v="0"/>
    <n v="0"/>
    <m/>
    <m/>
    <m/>
  </r>
  <r>
    <s v="AQ0434"/>
    <s v="VIRAF RUSTOM MEHTA AQUA"/>
    <s v="A"/>
    <d v="2024-11-22T00:00:00"/>
    <m/>
    <x v="2"/>
    <s v="Nayana Sarawade"/>
    <s v="SB"/>
    <s v="Vikas Vaid - Mumbai"/>
    <s v="Fixed Fee Only"/>
    <n v="4468829.99"/>
    <n v="91"/>
    <n v="4468829.99"/>
    <n v="0.02"/>
    <n v="1.9999988241384686E-2"/>
    <n v="22282.92"/>
    <n v="11141.46"/>
    <n v="0"/>
    <n v="0.5"/>
    <n v="1"/>
    <n v="11141.46"/>
    <n v="22282.92"/>
    <n v="0"/>
    <n v="0"/>
    <n v="0"/>
    <n v="0"/>
    <n v="0"/>
    <n v="0"/>
    <m/>
    <m/>
    <m/>
  </r>
  <r>
    <s v="AQ0179"/>
    <s v="VISHAL CHOWDHURY HUF AQUA"/>
    <s v="C"/>
    <d v="2024-03-26T00:00:00"/>
    <d v="2025-04-24T00:00:00"/>
    <x v="26"/>
    <s v="Soumyajit Roy"/>
    <s v="SB"/>
    <s v="Nupur Patel - Mumbai"/>
    <s v="Fixed Fee Only"/>
    <n v="6612088.8399999999"/>
    <n v="24"/>
    <n v="1743847.606153846"/>
    <n v="2.5000000000000001E-2"/>
    <n v="2.5000006591462152E-2"/>
    <n v="10869.19"/>
    <n v="6793.2437500000005"/>
    <n v="0"/>
    <n v="0.5"/>
    <n v="0"/>
    <n v="5434.5950000000003"/>
    <n v="10869.19"/>
    <n v="0"/>
    <n v="0"/>
    <n v="0"/>
    <n v="0"/>
    <n v="0"/>
    <n v="0"/>
    <n v="0.25"/>
    <n v="1358.6487500000001"/>
    <m/>
  </r>
  <r>
    <s v="AQ0295"/>
    <s v="VISHNUBHAI HIRABHAI PATEL AQUA"/>
    <s v="A"/>
    <d v="2024-08-05T00:00:00"/>
    <m/>
    <x v="8"/>
    <m/>
    <s v="SB"/>
    <s v="Nupur Patel - Mumbai"/>
    <s v="Fixed Fee Only"/>
    <n v="4378153.9800000004"/>
    <n v="91"/>
    <n v="4378153.9800000004"/>
    <n v="2.5000000000000001E-2"/>
    <n v="2.4999996349256658E-2"/>
    <n v="27288.49"/>
    <n v="21830.792000000001"/>
    <n v="0"/>
    <n v="0.8"/>
    <n v="0.5"/>
    <n v="21830.792000000001"/>
    <n v="27288.49"/>
    <n v="0"/>
    <n v="0"/>
    <n v="0"/>
    <n v="0"/>
    <n v="0"/>
    <n v="0"/>
    <m/>
    <m/>
    <m/>
  </r>
  <r>
    <s v="AQ0236"/>
    <s v="VIVEK RAGHUNATH KOLI AQUA"/>
    <s v="A"/>
    <d v="2024-06-14T00:00:00"/>
    <m/>
    <x v="25"/>
    <m/>
    <s v="SB"/>
    <s v="Nupur Patel - Mumbai"/>
    <s v="Fixed Fee Only"/>
    <n v="4600702.09"/>
    <n v="91"/>
    <n v="4600702.09"/>
    <n v="0.02"/>
    <n v="1.9999993780691238E-2"/>
    <n v="22940.48"/>
    <n v="12846.668799999999"/>
    <n v="0"/>
    <n v="0.55999999999999994"/>
    <n v="0.88"/>
    <n v="12846.668799999999"/>
    <n v="22940.48"/>
    <n v="0"/>
    <n v="0"/>
    <n v="0"/>
    <n v="0"/>
    <n v="0"/>
    <n v="0"/>
    <m/>
    <m/>
    <m/>
  </r>
  <r>
    <s v="N0028AQR"/>
    <s v="VIVEK TRIVEDI NRO AQUA"/>
    <s v="A"/>
    <d v="2024-10-24T00:00:00"/>
    <m/>
    <x v="0"/>
    <m/>
    <s v="Direct"/>
    <s v="Siddharth Sathu - Mumbai"/>
    <s v="Fixed Fee Only"/>
    <n v="4392810.05"/>
    <n v="91"/>
    <n v="4392810.05"/>
    <n v="1.4999999999999999E-2"/>
    <n v="1.5000003581651905E-2"/>
    <n v="16427.91"/>
    <n v="0"/>
    <n v="0"/>
    <n v="0"/>
    <n v="0"/>
    <n v="0"/>
    <n v="16427.91"/>
    <n v="0"/>
    <n v="0"/>
    <n v="0"/>
    <n v="0"/>
    <n v="0"/>
    <n v="0"/>
    <m/>
    <m/>
    <m/>
  </r>
  <r>
    <s v="AQ0480"/>
    <s v="VIVEK VASUDEO MALEKAR AQUA"/>
    <s v="A"/>
    <d v="2025-01-27T00:00:00"/>
    <m/>
    <x v="0"/>
    <m/>
    <s v="Direct"/>
    <s v="Nupur Patel - Mumbai"/>
    <s v="Fixed + Variable"/>
    <n v="6685786.0300000003"/>
    <n v="91"/>
    <n v="6685786.0300000003"/>
    <n v="1.4999999999999999E-2"/>
    <n v="1.5000001181857795E-2"/>
    <n v="25003.01"/>
    <n v="0"/>
    <n v="0"/>
    <n v="0"/>
    <n v="0"/>
    <n v="0"/>
    <n v="25003.01"/>
    <n v="0.1"/>
    <n v="0.15"/>
    <n v="0"/>
    <n v="0"/>
    <n v="0"/>
    <n v="0"/>
    <m/>
    <m/>
    <m/>
  </r>
  <r>
    <s v="AQ0333"/>
    <s v="VIYOMI SAHIL SHAH AQUA"/>
    <s v="A"/>
    <d v="2024-08-27T00:00:00"/>
    <m/>
    <x v="0"/>
    <m/>
    <s v="Direct"/>
    <s v="Nupur Patel - Mumbai"/>
    <s v="Fixed + Variable"/>
    <n v="4208212.2"/>
    <n v="91"/>
    <n v="4208212.2"/>
    <n v="1.2500000000000001E-2"/>
    <n v="1.2500005803670481E-2"/>
    <n v="13114.64"/>
    <n v="0"/>
    <n v="0"/>
    <n v="0"/>
    <n v="0"/>
    <n v="0"/>
    <n v="13114.64"/>
    <n v="0.12"/>
    <n v="0.15"/>
    <n v="0"/>
    <n v="0"/>
    <n v="0"/>
    <n v="0"/>
    <m/>
    <m/>
    <m/>
  </r>
  <r>
    <s v="AQ0332"/>
    <s v="VRUJLAL GORDHANBHAI CHANGELA AQUA"/>
    <s v="A"/>
    <d v="2024-08-27T00:00:00"/>
    <m/>
    <x v="2"/>
    <s v="Sheth Hiren Rajnikant(HUF)"/>
    <s v="SB"/>
    <s v="Bhavesh Maniar - Ahmedabad"/>
    <s v="Fixed Fee Only"/>
    <n v="4593053.13"/>
    <n v="91"/>
    <n v="4593053.13"/>
    <n v="0.02"/>
    <n v="2.000000252028963E-2"/>
    <n v="22902.35"/>
    <n v="11451.174999999999"/>
    <n v="0"/>
    <n v="0.5"/>
    <n v="1"/>
    <n v="11451.174999999999"/>
    <n v="22902.35"/>
    <n v="0"/>
    <n v="0"/>
    <n v="0"/>
    <n v="0"/>
    <n v="0"/>
    <n v="0"/>
    <m/>
    <m/>
    <m/>
  </r>
  <r>
    <s v="AQ0224"/>
    <s v="WILLIE HO AQUA"/>
    <s v="A"/>
    <d v="2024-06-24T00:00:00"/>
    <m/>
    <x v="2"/>
    <m/>
    <s v="Direct"/>
    <s v="Amrita Ghosh - Kolkata"/>
    <s v="Fixed Fee Only"/>
    <n v="4346201.82"/>
    <n v="91"/>
    <n v="4346201.82"/>
    <n v="2.5000000000000001E-2"/>
    <n v="2.4999999897599108E-2"/>
    <n v="27089.34"/>
    <n v="0"/>
    <n v="0.03"/>
    <n v="0"/>
    <n v="0"/>
    <n v="0"/>
    <n v="27089.34"/>
    <n v="0"/>
    <n v="0"/>
    <n v="0"/>
    <n v="0"/>
    <n v="0"/>
    <n v="0"/>
    <m/>
    <m/>
    <m/>
  </r>
  <r>
    <s v="MA018"/>
    <s v="WILLIE HO MADP"/>
    <s v="A"/>
    <d v="2021-10-13T00:00:00"/>
    <m/>
    <x v="2"/>
    <m/>
    <s v="Direct"/>
    <s v="Amrita Ghosh - Kolkata"/>
    <s v="Fixed Fee Only"/>
    <n v="6587072.9000000004"/>
    <n v="91"/>
    <n v="6587072.8999999994"/>
    <n v="2.2499999999999999E-2"/>
    <n v="2.2499998810941106E-2"/>
    <n v="36950.769999999997"/>
    <n v="20528.205555555553"/>
    <n v="0"/>
    <n v="0.55555555555555547"/>
    <n v="1"/>
    <n v="20528.205555555553"/>
    <n v="36950.769999999997"/>
    <n v="0"/>
    <n v="0"/>
    <n v="0"/>
    <n v="0"/>
    <n v="0"/>
    <n v="0"/>
    <m/>
    <m/>
    <m/>
  </r>
  <r>
    <s v="N028AQE"/>
    <s v="YATENDRA KUMAR AGRAWAL NRE AQUA"/>
    <s v="A"/>
    <d v="2024-09-05T00:00:00"/>
    <m/>
    <x v="0"/>
    <s v="Nupur Patel"/>
    <s v="Direct"/>
    <s v="Venil Shah - Mumbai"/>
    <s v="Fixed + Variable"/>
    <n v="4182063.3"/>
    <n v="91"/>
    <n v="4182063.3000000003"/>
    <n v="1.2500000000000001E-2"/>
    <n v="1.2499997625258641E-2"/>
    <n v="13033.14"/>
    <n v="0"/>
    <n v="0"/>
    <n v="0"/>
    <n v="0"/>
    <n v="0"/>
    <n v="13033.14"/>
    <n v="0.12"/>
    <n v="0.15"/>
    <n v="0"/>
    <n v="0"/>
    <n v="0"/>
    <n v="0"/>
    <m/>
    <m/>
    <m/>
  </r>
  <r>
    <m/>
    <m/>
    <m/>
    <m/>
    <m/>
    <x v="62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A7323-D58C-4DF8-A569-7DEE0510A7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Distributor Name">
  <location ref="A3:E67" firstHeaderRow="0" firstDataRow="1" firstDataCol="1"/>
  <pivotFields count="31">
    <pivotField showAll="0"/>
    <pivotField showAll="0"/>
    <pivotField showAll="0"/>
    <pivotField numFmtId="15" showAll="0"/>
    <pivotField showAll="0"/>
    <pivotField axis="axisRow" showAll="0" sortType="ascending">
      <items count="66">
        <item x="25"/>
        <item x="10"/>
        <item x="12"/>
        <item x="58"/>
        <item x="57"/>
        <item x="41"/>
        <item x="18"/>
        <item x="21"/>
        <item x="48"/>
        <item x="50"/>
        <item x="46"/>
        <item x="27"/>
        <item x="3"/>
        <item x="0"/>
        <item x="13"/>
        <item x="45"/>
        <item x="23"/>
        <item x="54"/>
        <item x="47"/>
        <item x="44"/>
        <item x="22"/>
        <item x="40"/>
        <item x="9"/>
        <item x="15"/>
        <item x="33"/>
        <item x="31"/>
        <item x="43"/>
        <item x="28"/>
        <item x="59"/>
        <item x="60"/>
        <item x="35"/>
        <item x="49"/>
        <item x="4"/>
        <item x="7"/>
        <item x="26"/>
        <item x="24"/>
        <item x="56"/>
        <item x="30"/>
        <item x="17"/>
        <item x="2"/>
        <item x="38"/>
        <item x="8"/>
        <item x="5"/>
        <item x="42"/>
        <item x="29"/>
        <item x="34"/>
        <item x="52"/>
        <item x="32"/>
        <item x="14"/>
        <item x="55"/>
        <item x="51"/>
        <item x="36"/>
        <item x="20"/>
        <item x="19"/>
        <item x="61"/>
        <item x="37"/>
        <item x="11"/>
        <item x="1"/>
        <item m="1" x="64"/>
        <item x="16"/>
        <item m="1" x="63"/>
        <item x="53"/>
        <item x="6"/>
        <item x="39"/>
        <item x="62"/>
        <item t="default"/>
      </items>
    </pivotField>
    <pivotField showAll="0"/>
    <pivotField showAll="0"/>
    <pivotField showAll="0"/>
    <pivotField showAll="0"/>
    <pivotField numFmtId="4" showAll="0"/>
    <pivotField numFmtId="4" showAll="0"/>
    <pivotField numFmtId="4" showAll="0"/>
    <pivotField numFmtId="10" showAll="0"/>
    <pivotField showAll="0"/>
    <pivotField numFmtId="4" showAll="0"/>
    <pivotField numFmtId="4" showAll="0"/>
    <pivotField numFmtId="10" showAll="0"/>
    <pivotField numFmtId="10" showAll="0"/>
    <pivotField showAll="0"/>
    <pivotField dataField="1" numFmtId="4" showAll="0"/>
    <pivotField dataField="1" numFmtId="4" showAll="0"/>
    <pivotField numFmtId="10" showAll="0"/>
    <pivotField numFmtId="10" showAll="0"/>
    <pivotField showAll="0"/>
    <pivotField showAll="0"/>
    <pivotField dataField="1" showAll="0"/>
    <pivotField dataField="1" numFmtId="4" showAll="0"/>
    <pivotField showAll="0"/>
    <pivotField showAll="0"/>
    <pivotField showAll="0"/>
  </pivotFields>
  <rowFields count="1">
    <field x="5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nagementFee_Distributor excl GST" fld="20" baseField="0" baseItem="0" numFmtId="4"/>
    <dataField name="Sum of ManagementFee_TOTAL" fld="21" baseField="0" baseItem="0" numFmtId="4"/>
    <dataField name="Sum of PerformanceFee_Distributor" fld="26" baseField="0" baseItem="0"/>
    <dataField name="Sum of PerformanceFee_TOTAL" fld="27" baseField="0" baseItem="0" numFmtId="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E3924-9319-4131-B5D2-800BBBACAF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G4" firstHeaderRow="0" firstDataRow="1" firstDataCol="0"/>
  <pivotFields count="31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10" showAll="0"/>
    <pivotField showAll="0"/>
    <pivotField dataField="1" numFmtId="4" showAll="0"/>
    <pivotField dataField="1" numFmtId="4" showAll="0"/>
    <pivotField numFmtId="10" showAll="0"/>
    <pivotField numFmtId="10" showAll="0"/>
    <pivotField showAll="0"/>
    <pivotField dataField="1" numFmtId="4" showAll="0"/>
    <pivotField dataField="1" numFmtId="4" showAll="0"/>
    <pivotField numFmtId="10" showAll="0"/>
    <pivotField numFmtId="10" showAll="0"/>
    <pivotField showAll="0"/>
    <pivotField showAll="0"/>
    <pivotField dataField="1" showAll="0"/>
    <pivotField dataField="1" numFmtId="4" showAll="0"/>
    <pivotField showAll="0"/>
    <pivotField dataField="1"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ManagementFee_Distributor excl GST" fld="20" baseField="0" baseItem="0" numFmtId="4"/>
    <dataField name="Sum of ManagementFee_TOTAL" fld="21" baseField="0" baseItem="0" numFmtId="4"/>
    <dataField name="Sum of PerformanceFee_Distributor" fld="26" baseField="0" baseItem="0"/>
    <dataField name="Sum of PerformanceFee_TOTAL" fld="27" baseField="0" baseItem="0" numFmtId="4"/>
    <dataField name="Sum of Referal Sharing Amt" fld="29" baseField="0" baseItem="0"/>
    <dataField name="Sum of Total Income" fld="15" baseField="0" baseItem="0" numFmtId="4"/>
    <dataField name="Sum of Total Sharing" fld="16" baseField="0" baseItem="0" numFmtId="4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65D17-BA14-40BC-AD48-1C77E417E6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J4" firstHeaderRow="0" firstDataRow="1" firstDataCol="0"/>
  <pivotFields count="31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dataField="1" numFmtId="4" showAll="0"/>
    <pivotField numFmtId="4" showAll="0"/>
    <pivotField numFmtId="4" showAll="0"/>
    <pivotField numFmtId="10" showAll="0"/>
    <pivotField dataField="1" showAll="0"/>
    <pivotField dataField="1" numFmtId="4" showAll="0"/>
    <pivotField dataField="1" numFmtId="4" showAll="0"/>
    <pivotField numFmtId="10" showAll="0"/>
    <pivotField numFmtId="10" showAll="0"/>
    <pivotField showAll="0"/>
    <pivotField dataField="1" numFmtId="4" showAll="0"/>
    <pivotField dataField="1" numFmtId="4" showAll="0"/>
    <pivotField numFmtId="10" showAll="0"/>
    <pivotField numFmtId="10" showAll="0"/>
    <pivotField dataField="1" showAll="0"/>
    <pivotField showAll="0"/>
    <pivotField dataField="1" showAll="0"/>
    <pivotField dataField="1" numFmtId="4" showAll="0"/>
    <pivotField showAll="0"/>
    <pivotField dataField="1"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ManagementFee_Distributor excl GST" fld="20" baseField="0" baseItem="0" numFmtId="4"/>
    <dataField name="Sum of ManagementFee_TOTAL" fld="21" baseField="0" baseItem="0" numFmtId="4"/>
    <dataField name="Sum of PerformanceFee_Distributor" fld="26" baseField="0" baseItem="0"/>
    <dataField name="Sum of PerformanceFee_TOTAL" fld="27" baseField="0" baseItem="0" numFmtId="4"/>
    <dataField name="Sum of Referal Sharing Amt" fld="29" baseField="0" baseItem="0"/>
    <dataField name="Sum of Total Income" fld="15" baseField="0" baseItem="0" numFmtId="4"/>
    <dataField name="Sum of Total Sharing" fld="16" baseField="0" baseItem="0" numFmtId="4"/>
    <dataField name="Sum of Avg. AUM" fld="10" baseField="0" baseItem="0" numFmtId="4"/>
    <dataField name="Sum of PF Yeild%" fld="24" baseField="0" baseItem="0"/>
    <dataField name="Sum of MF Yeild%" fld="14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0FD-118A-4E7B-A5A5-1BDB1C7F98FD}">
  <dimension ref="A3:F75"/>
  <sheetViews>
    <sheetView workbookViewId="0">
      <selection activeCell="A4" sqref="A4"/>
    </sheetView>
  </sheetViews>
  <sheetFormatPr defaultRowHeight="14.5" x14ac:dyDescent="0.35"/>
  <cols>
    <col min="1" max="1" width="35.453125" bestFit="1" customWidth="1"/>
    <col min="2" max="2" width="38.6328125" bestFit="1" customWidth="1"/>
    <col min="3" max="3" width="27" bestFit="1" customWidth="1"/>
    <col min="4" max="4" width="31" bestFit="1" customWidth="1"/>
    <col min="5" max="5" width="27" bestFit="1" customWidth="1"/>
    <col min="6" max="6" width="23.54296875" bestFit="1" customWidth="1"/>
  </cols>
  <sheetData>
    <row r="3" spans="1:6" x14ac:dyDescent="0.35">
      <c r="A3" s="16" t="s">
        <v>1532</v>
      </c>
      <c r="B3" t="s">
        <v>1517</v>
      </c>
      <c r="C3" t="s">
        <v>1518</v>
      </c>
      <c r="D3" t="s">
        <v>1519</v>
      </c>
      <c r="E3" t="s">
        <v>1520</v>
      </c>
    </row>
    <row r="4" spans="1:6" x14ac:dyDescent="0.35">
      <c r="A4" s="17" t="s">
        <v>1610</v>
      </c>
      <c r="B4" s="11">
        <v>99164.069920000009</v>
      </c>
      <c r="C4" s="11">
        <v>175563.66</v>
      </c>
      <c r="D4" s="11">
        <v>0</v>
      </c>
      <c r="E4" s="11">
        <v>0</v>
      </c>
      <c r="F4" t="str">
        <f>VLOOKUP(A4,Final!A:A,1,0)</f>
        <v>Aif And Pms Experts India Pvt Ltd</v>
      </c>
    </row>
    <row r="5" spans="1:6" x14ac:dyDescent="0.35">
      <c r="A5" s="17" t="s">
        <v>1504</v>
      </c>
      <c r="B5" s="11">
        <v>5992.0859999999993</v>
      </c>
      <c r="C5" s="11">
        <v>19973.62</v>
      </c>
      <c r="D5" s="11">
        <v>0</v>
      </c>
      <c r="E5" s="11">
        <v>0</v>
      </c>
      <c r="F5" t="str">
        <f>VLOOKUP(A5,Final!A:A,1,0)</f>
        <v>AMISHKUMAR SHIRISHCHANDRA SHAH</v>
      </c>
    </row>
    <row r="6" spans="1:6" x14ac:dyDescent="0.35">
      <c r="A6" s="17" t="s">
        <v>30</v>
      </c>
      <c r="B6" s="11">
        <v>140653.61050000001</v>
      </c>
      <c r="C6" s="11">
        <v>216390.16999999998</v>
      </c>
      <c r="D6" s="11">
        <v>0</v>
      </c>
      <c r="E6" s="11">
        <v>0</v>
      </c>
      <c r="F6" t="str">
        <f>VLOOKUP(A6,Final!A:A,1,0)</f>
        <v>Amit Kumar Jha</v>
      </c>
    </row>
    <row r="7" spans="1:6" x14ac:dyDescent="0.35">
      <c r="A7" s="17" t="s">
        <v>1628</v>
      </c>
      <c r="B7" s="11">
        <v>17888.814999999999</v>
      </c>
      <c r="C7" s="11">
        <v>35777.629999999997</v>
      </c>
      <c r="D7" s="11">
        <v>0</v>
      </c>
      <c r="E7" s="11">
        <v>0</v>
      </c>
      <c r="F7" t="str">
        <f>VLOOKUP(A7,Final!A:A,1,0)</f>
        <v>Anirudh Kanoria Huf</v>
      </c>
    </row>
    <row r="8" spans="1:6" x14ac:dyDescent="0.35">
      <c r="A8" s="17" t="s">
        <v>44</v>
      </c>
      <c r="B8" s="11">
        <v>164772.76</v>
      </c>
      <c r="C8" s="11">
        <v>329545.52</v>
      </c>
      <c r="D8" s="11">
        <v>0</v>
      </c>
      <c r="E8" s="11">
        <v>0</v>
      </c>
      <c r="F8" t="str">
        <f>VLOOKUP(A8,Final!A:A,1,0)</f>
        <v>Anmol Investments</v>
      </c>
    </row>
    <row r="9" spans="1:6" x14ac:dyDescent="0.35">
      <c r="A9" s="17" t="s">
        <v>1617</v>
      </c>
      <c r="B9" s="11">
        <v>72237.03</v>
      </c>
      <c r="C9" s="11">
        <v>120395.05</v>
      </c>
      <c r="D9" s="11">
        <v>0</v>
      </c>
      <c r="E9" s="11">
        <v>0</v>
      </c>
      <c r="F9" t="str">
        <f>VLOOKUP(A9,Final!A:A,1,0)</f>
        <v>ANURAJ INVESTMENTS</v>
      </c>
    </row>
    <row r="10" spans="1:6" x14ac:dyDescent="0.35">
      <c r="A10" s="17" t="s">
        <v>51</v>
      </c>
      <c r="B10" s="11">
        <v>45376.88</v>
      </c>
      <c r="C10" s="11">
        <v>90753.76</v>
      </c>
      <c r="D10" s="11">
        <v>0</v>
      </c>
      <c r="E10" s="11">
        <v>0</v>
      </c>
      <c r="F10" t="str">
        <f>VLOOKUP(A10,Final!A:A,1,0)</f>
        <v>Artham Finometry Private Limited</v>
      </c>
    </row>
    <row r="11" spans="1:6" x14ac:dyDescent="0.35">
      <c r="A11" s="17" t="s">
        <v>59</v>
      </c>
      <c r="B11" s="11">
        <v>47272.489000000001</v>
      </c>
      <c r="C11" s="11">
        <v>85949.98000000001</v>
      </c>
      <c r="D11" s="11">
        <v>0</v>
      </c>
      <c r="E11" s="11">
        <v>0</v>
      </c>
      <c r="F11" t="str">
        <f>VLOOKUP(A11,Final!A:A,1,0)</f>
        <v>Artham Finserve Private Limited</v>
      </c>
    </row>
    <row r="12" spans="1:6" x14ac:dyDescent="0.35">
      <c r="A12" s="17" t="s">
        <v>1621</v>
      </c>
      <c r="B12" s="11">
        <v>0</v>
      </c>
      <c r="C12" s="11">
        <v>0</v>
      </c>
      <c r="D12" s="11">
        <v>0</v>
      </c>
      <c r="E12" s="11">
        <v>0</v>
      </c>
      <c r="F12" t="e">
        <f>VLOOKUP(A12,Final!A:A,1,0)</f>
        <v>#N/A</v>
      </c>
    </row>
    <row r="13" spans="1:6" x14ac:dyDescent="0.35">
      <c r="A13" s="17" t="s">
        <v>1623</v>
      </c>
      <c r="B13" s="11">
        <v>10552.895</v>
      </c>
      <c r="C13" s="11">
        <v>21105.79</v>
      </c>
      <c r="D13" s="11">
        <v>0</v>
      </c>
      <c r="E13" s="11">
        <v>0</v>
      </c>
      <c r="F13" t="str">
        <f>VLOOKUP(A13,Final!A:A,1,0)</f>
        <v>AXANOUN INVESTMENT SERVICES</v>
      </c>
    </row>
    <row r="14" spans="1:6" x14ac:dyDescent="0.35">
      <c r="A14" s="17" t="s">
        <v>64</v>
      </c>
      <c r="B14" s="11">
        <v>3795.1030000000019</v>
      </c>
      <c r="C14" s="11">
        <v>5838.6200000000026</v>
      </c>
      <c r="D14" s="11">
        <v>16139.68</v>
      </c>
      <c r="E14" s="11">
        <v>32279.360000000001</v>
      </c>
      <c r="F14" t="str">
        <f>VLOOKUP(A14,Final!A:A,1,0)</f>
        <v>Blue Ocean Financial Services Pvt Ltd</v>
      </c>
    </row>
    <row r="15" spans="1:6" x14ac:dyDescent="0.35">
      <c r="A15" s="17" t="s">
        <v>71</v>
      </c>
      <c r="B15" s="11">
        <v>35075.82</v>
      </c>
      <c r="C15" s="11">
        <v>70151.64</v>
      </c>
      <c r="D15" s="11">
        <v>0</v>
      </c>
      <c r="E15" s="11">
        <v>0</v>
      </c>
      <c r="F15" t="str">
        <f>VLOOKUP(A15,Final!A:A,1,0)</f>
        <v>Choice Securities Private Limited</v>
      </c>
    </row>
    <row r="16" spans="1:6" x14ac:dyDescent="0.35">
      <c r="A16" s="17" t="s">
        <v>1601</v>
      </c>
      <c r="B16" s="11">
        <v>1076243.76</v>
      </c>
      <c r="C16" s="11">
        <v>1793739.6</v>
      </c>
      <c r="D16" s="11">
        <v>0</v>
      </c>
      <c r="E16" s="11">
        <v>0</v>
      </c>
      <c r="F16" t="str">
        <f>VLOOKUP(A16,Final!A:A,1,0)</f>
        <v>Devashish Securities Pvt Ltd</v>
      </c>
    </row>
    <row r="17" spans="1:6" x14ac:dyDescent="0.35">
      <c r="A17" s="17" t="s">
        <v>1599</v>
      </c>
      <c r="B17" s="11">
        <v>0</v>
      </c>
      <c r="C17" s="11">
        <v>2833703.0900000003</v>
      </c>
      <c r="D17" s="11">
        <v>0</v>
      </c>
      <c r="E17" s="11">
        <v>0</v>
      </c>
      <c r="F17" t="e">
        <f>VLOOKUP(A17,Final!A:A,1,0)</f>
        <v>#N/A</v>
      </c>
    </row>
    <row r="18" spans="1:6" x14ac:dyDescent="0.35">
      <c r="A18" s="17" t="s">
        <v>1606</v>
      </c>
      <c r="B18" s="11">
        <v>150286.81200000001</v>
      </c>
      <c r="C18" s="11">
        <v>231210.47999999998</v>
      </c>
      <c r="D18" s="11">
        <v>0</v>
      </c>
      <c r="E18" s="11">
        <v>0</v>
      </c>
      <c r="F18" t="str">
        <f>VLOOKUP(A18,Final!A:A,1,0)</f>
        <v>Ebony Wealth Private Limited</v>
      </c>
    </row>
    <row r="19" spans="1:6" x14ac:dyDescent="0.35">
      <c r="A19" s="17" t="s">
        <v>92</v>
      </c>
      <c r="B19" s="11">
        <v>29817.255000000001</v>
      </c>
      <c r="C19" s="11">
        <v>59634.51</v>
      </c>
      <c r="D19" s="11">
        <v>0</v>
      </c>
      <c r="E19" s="11">
        <v>0</v>
      </c>
      <c r="F19" t="str">
        <f>VLOOKUP(A19,Final!A:A,1,0)</f>
        <v>Everwel Fincap Private Limited</v>
      </c>
    </row>
    <row r="20" spans="1:6" x14ac:dyDescent="0.35">
      <c r="A20" s="17" t="s">
        <v>101</v>
      </c>
      <c r="B20" s="11">
        <v>25989.58</v>
      </c>
      <c r="C20" s="11">
        <v>51979.16</v>
      </c>
      <c r="D20" s="11">
        <v>0</v>
      </c>
      <c r="E20" s="11">
        <v>0</v>
      </c>
      <c r="F20" t="str">
        <f>VLOOKUP(A20,Final!A:A,1,0)</f>
        <v>Fin Optical</v>
      </c>
    </row>
    <row r="21" spans="1:6" x14ac:dyDescent="0.35">
      <c r="A21" s="17" t="s">
        <v>109</v>
      </c>
      <c r="B21" s="11">
        <v>39465.684999999998</v>
      </c>
      <c r="C21" s="11">
        <v>78931.37</v>
      </c>
      <c r="D21" s="11">
        <v>0</v>
      </c>
      <c r="E21" s="11">
        <v>0</v>
      </c>
      <c r="F21" t="str">
        <f>VLOOKUP(A21,Final!A:A,1,0)</f>
        <v>Finnovate Financial Services Pvt Ltd</v>
      </c>
    </row>
    <row r="22" spans="1:6" x14ac:dyDescent="0.35">
      <c r="A22" s="17" t="s">
        <v>1620</v>
      </c>
      <c r="B22" s="11">
        <v>0</v>
      </c>
      <c r="C22" s="11">
        <v>0</v>
      </c>
      <c r="D22" s="11">
        <v>0</v>
      </c>
      <c r="E22" s="11">
        <v>0</v>
      </c>
      <c r="F22" t="e">
        <f>VLOOKUP(A22,Final!A:A,1,0)</f>
        <v>#N/A</v>
      </c>
    </row>
    <row r="23" spans="1:6" x14ac:dyDescent="0.35">
      <c r="A23" s="17" t="s">
        <v>1619</v>
      </c>
      <c r="B23" s="11">
        <v>65012.44</v>
      </c>
      <c r="C23" s="11">
        <v>130024.88</v>
      </c>
      <c r="D23" s="11">
        <v>0</v>
      </c>
      <c r="E23" s="11">
        <v>0</v>
      </c>
      <c r="F23" t="str">
        <f>VLOOKUP(A23,Final!A:A,1,0)</f>
        <v>Harshad Navnitrai Mehta</v>
      </c>
    </row>
    <row r="24" spans="1:6" x14ac:dyDescent="0.35">
      <c r="A24" s="17" t="s">
        <v>121</v>
      </c>
      <c r="B24" s="11">
        <v>92515.45199999999</v>
      </c>
      <c r="C24" s="11">
        <v>154192.41999999998</v>
      </c>
      <c r="D24" s="11">
        <v>0</v>
      </c>
      <c r="E24" s="11">
        <v>0</v>
      </c>
      <c r="F24" t="str">
        <f>VLOOKUP(A24,Final!A:A,1,0)</f>
        <v>Hbs Advisory</v>
      </c>
    </row>
    <row r="25" spans="1:6" x14ac:dyDescent="0.35">
      <c r="A25" s="17" t="s">
        <v>1616</v>
      </c>
      <c r="B25" s="11">
        <v>27508.885000000002</v>
      </c>
      <c r="C25" s="11">
        <v>55017.770000000004</v>
      </c>
      <c r="D25" s="11">
        <v>0</v>
      </c>
      <c r="E25" s="11">
        <v>0</v>
      </c>
      <c r="F25" t="str">
        <f>VLOOKUP(A25,Final!A:A,1,0)</f>
        <v>Hitesh Rasiklal Sheth</v>
      </c>
    </row>
    <row r="26" spans="1:6" x14ac:dyDescent="0.35">
      <c r="A26" s="17" t="s">
        <v>1604</v>
      </c>
      <c r="B26" s="11">
        <v>8267.68</v>
      </c>
      <c r="C26" s="11">
        <v>16535.36</v>
      </c>
      <c r="D26" s="11">
        <v>0</v>
      </c>
      <c r="E26" s="11">
        <v>0</v>
      </c>
      <c r="F26" t="str">
        <f>VLOOKUP(A26,Final!A:A,1,0)</f>
        <v>Jaykar Shantilal Mehta</v>
      </c>
    </row>
    <row r="27" spans="1:6" x14ac:dyDescent="0.35">
      <c r="A27" s="17" t="s">
        <v>134</v>
      </c>
      <c r="B27" s="11">
        <v>59466.87</v>
      </c>
      <c r="C27" s="11">
        <v>99111.45</v>
      </c>
      <c r="D27" s="11">
        <v>0</v>
      </c>
      <c r="E27" s="11">
        <v>0</v>
      </c>
      <c r="F27" t="str">
        <f>VLOOKUP(A27,Final!A:A,1,0)</f>
        <v>Kaima Asset Private Limited</v>
      </c>
    </row>
    <row r="28" spans="1:6" x14ac:dyDescent="0.35">
      <c r="A28" s="17" t="s">
        <v>145</v>
      </c>
      <c r="B28" s="11">
        <v>27293.49</v>
      </c>
      <c r="C28" s="11">
        <v>54586.98</v>
      </c>
      <c r="D28" s="11">
        <v>0</v>
      </c>
      <c r="E28" s="11">
        <v>0</v>
      </c>
      <c r="F28" t="str">
        <f>VLOOKUP(A28,Final!A:A,1,0)</f>
        <v>Ketankumar Prabhulal Shah</v>
      </c>
    </row>
    <row r="29" spans="1:6" x14ac:dyDescent="0.35">
      <c r="A29" s="17" t="s">
        <v>1612</v>
      </c>
      <c r="B29" s="11">
        <v>35739.21</v>
      </c>
      <c r="C29" s="11">
        <v>71478.42</v>
      </c>
      <c r="D29" s="11">
        <v>0</v>
      </c>
      <c r="E29" s="11">
        <v>0</v>
      </c>
      <c r="F29" t="str">
        <f>VLOOKUP(A29,Final!A:A,1,0)</f>
        <v>Kirit Kampani</v>
      </c>
    </row>
    <row r="30" spans="1:6" x14ac:dyDescent="0.35">
      <c r="A30" s="17" t="s">
        <v>159</v>
      </c>
      <c r="B30" s="11">
        <v>37998.19</v>
      </c>
      <c r="C30" s="11">
        <v>75996.38</v>
      </c>
      <c r="D30" s="11">
        <v>0</v>
      </c>
      <c r="E30" s="11">
        <v>0</v>
      </c>
      <c r="F30" t="str">
        <f>VLOOKUP(A30,Final!A:A,1,0)</f>
        <v>Laurelmf Finmart Pvt Ltd</v>
      </c>
    </row>
    <row r="31" spans="1:6" x14ac:dyDescent="0.35">
      <c r="A31" s="17" t="s">
        <v>164</v>
      </c>
      <c r="B31" s="11">
        <v>55316.538</v>
      </c>
      <c r="C31" s="11">
        <v>92194.23</v>
      </c>
      <c r="D31" s="11">
        <v>0</v>
      </c>
      <c r="E31" s="11">
        <v>0</v>
      </c>
      <c r="F31" t="str">
        <f>VLOOKUP(A31,Final!A:A,1,0)</f>
        <v>Leader Care Finance</v>
      </c>
    </row>
    <row r="32" spans="1:6" x14ac:dyDescent="0.35">
      <c r="A32" s="17" t="s">
        <v>1629</v>
      </c>
      <c r="B32" s="11">
        <v>13547.117999999999</v>
      </c>
      <c r="C32" s="11">
        <v>22578.53</v>
      </c>
      <c r="D32" s="11">
        <v>0</v>
      </c>
      <c r="E32" s="11">
        <v>0</v>
      </c>
      <c r="F32" t="str">
        <f>VLOOKUP(A32,Final!A:A,1,0)</f>
        <v>Lets Profit Financial ServiceS</v>
      </c>
    </row>
    <row r="33" spans="1:6" x14ac:dyDescent="0.35">
      <c r="A33" s="17" t="s">
        <v>174</v>
      </c>
      <c r="B33" s="11">
        <v>10462.01</v>
      </c>
      <c r="C33" s="11">
        <v>16095.4</v>
      </c>
      <c r="D33" s="11">
        <v>0</v>
      </c>
      <c r="E33" s="11">
        <v>0</v>
      </c>
      <c r="F33" t="str">
        <f>VLOOKUP(A33,Final!A:A,1,0)</f>
        <v>Madhuvan Securities Private Limited</v>
      </c>
    </row>
    <row r="34" spans="1:6" x14ac:dyDescent="0.35">
      <c r="A34" s="17" t="s">
        <v>181</v>
      </c>
      <c r="B34" s="11">
        <v>18458.225999999999</v>
      </c>
      <c r="C34" s="11">
        <v>30763.71</v>
      </c>
      <c r="D34" s="11">
        <v>0</v>
      </c>
      <c r="E34" s="11">
        <v>0</v>
      </c>
      <c r="F34" t="str">
        <f>VLOOKUP(A34,Final!A:A,1,0)</f>
        <v>Manabhanjan Dash</v>
      </c>
    </row>
    <row r="35" spans="1:6" x14ac:dyDescent="0.35">
      <c r="A35" s="17" t="s">
        <v>1622</v>
      </c>
      <c r="B35" s="11">
        <v>99291.126000000004</v>
      </c>
      <c r="C35" s="11">
        <v>165485.21</v>
      </c>
      <c r="D35" s="11">
        <v>0</v>
      </c>
      <c r="E35" s="11">
        <v>0</v>
      </c>
      <c r="F35" t="str">
        <f>VLOOKUP(A35,Final!A:A,1,0)</f>
        <v>Meenu Khanna</v>
      </c>
    </row>
    <row r="36" spans="1:6" x14ac:dyDescent="0.35">
      <c r="A36" s="17" t="s">
        <v>1602</v>
      </c>
      <c r="B36" s="11">
        <v>44746.53</v>
      </c>
      <c r="C36" s="11">
        <v>89493.06</v>
      </c>
      <c r="D36" s="11">
        <v>0</v>
      </c>
      <c r="E36" s="11">
        <v>0</v>
      </c>
      <c r="F36" t="str">
        <f>VLOOKUP(A36,Final!A:A,1,0)</f>
        <v>Mehul Hasmukhbhai Shah</v>
      </c>
    </row>
    <row r="37" spans="1:6" x14ac:dyDescent="0.35">
      <c r="A37" s="17" t="s">
        <v>1603</v>
      </c>
      <c r="B37" s="11">
        <v>144657.19148484847</v>
      </c>
      <c r="C37" s="11">
        <v>295481.96000000002</v>
      </c>
      <c r="D37" s="11">
        <v>0</v>
      </c>
      <c r="E37" s="11">
        <v>0</v>
      </c>
      <c r="F37" t="str">
        <f>VLOOKUP(A37,Final!A:A,1,0)</f>
        <v>My Alternates Financial Services Pvt Ltd</v>
      </c>
    </row>
    <row r="38" spans="1:6" x14ac:dyDescent="0.35">
      <c r="A38" s="17" t="s">
        <v>201</v>
      </c>
      <c r="B38" s="11">
        <v>62458.114999999998</v>
      </c>
      <c r="C38" s="11">
        <v>124916.23</v>
      </c>
      <c r="D38" s="11">
        <v>0</v>
      </c>
      <c r="E38" s="11">
        <v>0</v>
      </c>
      <c r="F38" t="str">
        <f>VLOOKUP(A38,Final!A:A,1,0)</f>
        <v>Neeraj Chowdhury</v>
      </c>
    </row>
    <row r="39" spans="1:6" x14ac:dyDescent="0.35">
      <c r="A39" s="17" t="s">
        <v>212</v>
      </c>
      <c r="B39" s="11">
        <v>8511.14</v>
      </c>
      <c r="C39" s="11">
        <v>17022.28</v>
      </c>
      <c r="D39" s="11">
        <v>0</v>
      </c>
      <c r="E39" s="11">
        <v>0</v>
      </c>
      <c r="F39" t="str">
        <f>VLOOKUP(A39,Final!A:A,1,0)</f>
        <v>Ninecube</v>
      </c>
    </row>
    <row r="40" spans="1:6" x14ac:dyDescent="0.35">
      <c r="A40" s="17" t="s">
        <v>220</v>
      </c>
      <c r="B40" s="11">
        <v>12736.74</v>
      </c>
      <c r="C40" s="11">
        <v>25473.48</v>
      </c>
      <c r="D40" s="11">
        <v>0</v>
      </c>
      <c r="E40" s="11">
        <v>0</v>
      </c>
      <c r="F40" t="str">
        <f>VLOOKUP(A40,Final!A:A,1,0)</f>
        <v>Opulence Finserve</v>
      </c>
    </row>
    <row r="41" spans="1:6" x14ac:dyDescent="0.35">
      <c r="A41" s="17" t="s">
        <v>1611</v>
      </c>
      <c r="B41" s="11">
        <v>27972.52</v>
      </c>
      <c r="C41" s="11">
        <v>55945.04</v>
      </c>
      <c r="D41" s="11">
        <v>0</v>
      </c>
      <c r="E41" s="11">
        <v>0</v>
      </c>
      <c r="F41" t="str">
        <f>VLOOKUP(A41,Final!A:A,1,0)</f>
        <v>Phd Capital Private Limited</v>
      </c>
    </row>
    <row r="42" spans="1:6" x14ac:dyDescent="0.35">
      <c r="A42" s="17" t="s">
        <v>1607</v>
      </c>
      <c r="B42" s="11">
        <v>1110323.4768531744</v>
      </c>
      <c r="C42" s="11">
        <v>1825041.1699999997</v>
      </c>
      <c r="D42" s="11">
        <v>0</v>
      </c>
      <c r="E42" s="11">
        <v>0</v>
      </c>
      <c r="F42" t="str">
        <f>VLOOKUP(A42,Final!A:A,1,0)</f>
        <v>PL WEALTH PRIVATE LIMITED</v>
      </c>
    </row>
    <row r="43" spans="1:6" x14ac:dyDescent="0.35">
      <c r="A43" s="17" t="s">
        <v>1600</v>
      </c>
      <c r="B43" s="11">
        <v>1675204.5841442612</v>
      </c>
      <c r="C43" s="11">
        <v>3459938.5100000007</v>
      </c>
      <c r="D43" s="11">
        <v>0</v>
      </c>
      <c r="E43" s="11">
        <v>0</v>
      </c>
      <c r="F43" t="str">
        <f>VLOOKUP(A43,Final!A:A,1,0)</f>
        <v>PRABHUDAS LILLADHER PRIVATE LIMITED</v>
      </c>
    </row>
    <row r="44" spans="1:6" x14ac:dyDescent="0.35">
      <c r="A44" s="17" t="s">
        <v>234</v>
      </c>
      <c r="B44" s="11">
        <v>183522.79800000001</v>
      </c>
      <c r="C44" s="11">
        <v>305871.32999999996</v>
      </c>
      <c r="D44" s="11">
        <v>0</v>
      </c>
      <c r="E44" s="11">
        <v>0</v>
      </c>
      <c r="F44" t="str">
        <f>VLOOKUP(A44,Final!A:A,1,0)</f>
        <v>Prerna Finserve Pvt Ltd</v>
      </c>
    </row>
    <row r="45" spans="1:6" x14ac:dyDescent="0.35">
      <c r="A45" s="17" t="s">
        <v>237</v>
      </c>
      <c r="B45" s="11">
        <v>1856264.1454790095</v>
      </c>
      <c r="C45" s="11">
        <v>2345740.2200000002</v>
      </c>
      <c r="D45" s="11">
        <v>0</v>
      </c>
      <c r="E45" s="11">
        <v>0</v>
      </c>
      <c r="F45" t="str">
        <f>VLOOKUP(A45,Final!A:A,1,0)</f>
        <v>Prudent Corporate Advisory Services Ltd</v>
      </c>
    </row>
    <row r="46" spans="1:6" x14ac:dyDescent="0.35">
      <c r="A46" s="17" t="s">
        <v>247</v>
      </c>
      <c r="B46" s="11">
        <v>69780.805000000008</v>
      </c>
      <c r="C46" s="11">
        <v>139561.61000000002</v>
      </c>
      <c r="D46" s="11">
        <v>0</v>
      </c>
      <c r="E46" s="11">
        <v>0</v>
      </c>
      <c r="F46" t="str">
        <f>VLOOKUP(A46,Final!A:A,1,0)</f>
        <v>Rajesh Falor</v>
      </c>
    </row>
    <row r="47" spans="1:6" x14ac:dyDescent="0.35">
      <c r="A47" s="17" t="s">
        <v>1618</v>
      </c>
      <c r="B47" s="11">
        <v>8097.625</v>
      </c>
      <c r="C47" s="11">
        <v>16195.25</v>
      </c>
      <c r="D47" s="11">
        <v>0</v>
      </c>
      <c r="E47" s="11">
        <v>0</v>
      </c>
      <c r="F47" t="str">
        <f>VLOOKUP(A47,Final!A:A,1,0)</f>
        <v>Rajesh Ramniklal Khandol</v>
      </c>
    </row>
    <row r="48" spans="1:6" x14ac:dyDescent="0.35">
      <c r="A48" s="17" t="s">
        <v>260</v>
      </c>
      <c r="B48" s="11">
        <v>39920.160000000003</v>
      </c>
      <c r="C48" s="11">
        <v>79840.320000000007</v>
      </c>
      <c r="D48" s="11">
        <v>0</v>
      </c>
      <c r="E48" s="11">
        <v>0</v>
      </c>
      <c r="F48" t="str">
        <f>VLOOKUP(A48,Final!A:A,1,0)</f>
        <v>Rakhecha Finserv Llp</v>
      </c>
    </row>
    <row r="49" spans="1:6" x14ac:dyDescent="0.35">
      <c r="A49" s="17" t="s">
        <v>1614</v>
      </c>
      <c r="B49" s="11">
        <v>0</v>
      </c>
      <c r="C49" s="11">
        <v>0</v>
      </c>
      <c r="D49" s="11">
        <v>0</v>
      </c>
      <c r="E49" s="11">
        <v>0</v>
      </c>
      <c r="F49" t="e">
        <f>VLOOKUP(A49,Final!A:A,1,0)</f>
        <v>#N/A</v>
      </c>
    </row>
    <row r="50" spans="1:6" x14ac:dyDescent="0.35">
      <c r="A50" s="17" t="s">
        <v>1625</v>
      </c>
      <c r="B50" s="11">
        <v>19113.516</v>
      </c>
      <c r="C50" s="11">
        <v>31855.86</v>
      </c>
      <c r="D50" s="11">
        <v>0</v>
      </c>
      <c r="E50" s="11">
        <v>0</v>
      </c>
      <c r="F50" t="str">
        <f>VLOOKUP(A50,Final!A:A,1,0)</f>
        <v>Real Value Enterprises Pvt Ltd</v>
      </c>
    </row>
    <row r="51" spans="1:6" x14ac:dyDescent="0.35">
      <c r="A51" s="17" t="s">
        <v>1613</v>
      </c>
      <c r="B51" s="11">
        <v>21743.93</v>
      </c>
      <c r="C51" s="11">
        <v>43487.86</v>
      </c>
      <c r="D51" s="11">
        <v>0</v>
      </c>
      <c r="E51" s="11">
        <v>0</v>
      </c>
      <c r="F51" t="str">
        <f>VLOOKUP(A51,Final!A:A,1,0)</f>
        <v>Rohin Dara Pagdiwala</v>
      </c>
    </row>
    <row r="52" spans="1:6" x14ac:dyDescent="0.35">
      <c r="A52" s="17" t="s">
        <v>279</v>
      </c>
      <c r="B52" s="11">
        <v>69615.737999999998</v>
      </c>
      <c r="C52" s="11">
        <v>116026.23000000001</v>
      </c>
      <c r="D52" s="11">
        <v>0</v>
      </c>
      <c r="E52" s="11">
        <v>0</v>
      </c>
      <c r="F52" t="str">
        <f>VLOOKUP(A52,Final!A:A,1,0)</f>
        <v>Ruhi Financial Services Pvt Ltd</v>
      </c>
    </row>
    <row r="53" spans="1:6" x14ac:dyDescent="0.35">
      <c r="A53" s="17" t="s">
        <v>1627</v>
      </c>
      <c r="B53" s="11">
        <v>15053.456000000002</v>
      </c>
      <c r="C53" s="11">
        <v>27369.919999999998</v>
      </c>
      <c r="D53" s="11">
        <v>0</v>
      </c>
      <c r="E53" s="11">
        <v>0</v>
      </c>
      <c r="F53" t="str">
        <f>VLOOKUP(A53,Final!A:A,1,0)</f>
        <v>Saibal Biswas</v>
      </c>
    </row>
    <row r="54" spans="1:6" x14ac:dyDescent="0.35">
      <c r="A54" s="17" t="s">
        <v>1624</v>
      </c>
      <c r="B54" s="11">
        <v>14624.307500000003</v>
      </c>
      <c r="C54" s="11">
        <v>26589.65</v>
      </c>
      <c r="D54" s="11">
        <v>0</v>
      </c>
      <c r="E54" s="11">
        <v>0</v>
      </c>
      <c r="F54" t="str">
        <f>VLOOKUP(A54,Final!A:A,1,0)</f>
        <v>Sanjoy Saha</v>
      </c>
    </row>
    <row r="55" spans="1:6" x14ac:dyDescent="0.35">
      <c r="A55" s="17" t="s">
        <v>298</v>
      </c>
      <c r="B55" s="11">
        <v>17514.386500000001</v>
      </c>
      <c r="C55" s="11">
        <v>26945.21</v>
      </c>
      <c r="D55" s="11">
        <v>0</v>
      </c>
      <c r="E55" s="11">
        <v>0</v>
      </c>
      <c r="F55" t="str">
        <f>VLOOKUP(A55,Final!A:A,1,0)</f>
        <v>Sapient Finserv Pvt Ltd</v>
      </c>
    </row>
    <row r="56" spans="1:6" x14ac:dyDescent="0.35">
      <c r="A56" s="17" t="s">
        <v>1609</v>
      </c>
      <c r="B56" s="11">
        <v>23859.385000000002</v>
      </c>
      <c r="C56" s="11">
        <v>47718.770000000004</v>
      </c>
      <c r="D56" s="11">
        <v>0</v>
      </c>
      <c r="E56" s="11">
        <v>0</v>
      </c>
      <c r="F56" t="str">
        <f>VLOOKUP(A56,Final!A:A,1,0)</f>
        <v>Saroj Narendra Mehta</v>
      </c>
    </row>
    <row r="57" spans="1:6" x14ac:dyDescent="0.35">
      <c r="A57" s="17" t="s">
        <v>1608</v>
      </c>
      <c r="B57" s="11">
        <v>587662.90800000005</v>
      </c>
      <c r="C57" s="11">
        <v>839518.44000000006</v>
      </c>
      <c r="D57" s="11">
        <v>0</v>
      </c>
      <c r="E57" s="11">
        <v>0</v>
      </c>
      <c r="F57" t="str">
        <f>VLOOKUP(A57,Final!A:A,1,0)</f>
        <v>Sbm Bank India Limited</v>
      </c>
    </row>
    <row r="58" spans="1:6" x14ac:dyDescent="0.35">
      <c r="A58" s="17" t="s">
        <v>1630</v>
      </c>
      <c r="B58" s="11">
        <v>5162.9160000000002</v>
      </c>
      <c r="C58" s="11">
        <v>8604.86</v>
      </c>
      <c r="D58" s="11">
        <v>0</v>
      </c>
      <c r="E58" s="11">
        <v>0</v>
      </c>
      <c r="F58" t="str">
        <f>VLOOKUP(A58,Final!A:A,1,0)</f>
        <v>S-CUBE ASSOCIATES</v>
      </c>
    </row>
    <row r="59" spans="1:6" x14ac:dyDescent="0.35">
      <c r="A59" s="17" t="s">
        <v>1615</v>
      </c>
      <c r="B59" s="11">
        <v>68839.226500000004</v>
      </c>
      <c r="C59" s="11">
        <v>125162.23000000001</v>
      </c>
      <c r="D59" s="11">
        <v>0</v>
      </c>
      <c r="E59" s="11">
        <v>0</v>
      </c>
      <c r="F59" t="str">
        <f>VLOOKUP(A59,Final!A:A,1,0)</f>
        <v>Shivanti Finserv Pvt. Ltd.</v>
      </c>
    </row>
    <row r="60" spans="1:6" x14ac:dyDescent="0.35">
      <c r="A60" s="17" t="s">
        <v>1605</v>
      </c>
      <c r="B60" s="11">
        <v>53424.299999999996</v>
      </c>
      <c r="C60" s="11">
        <v>213697.19999999998</v>
      </c>
      <c r="D60" s="11">
        <v>0</v>
      </c>
      <c r="E60" s="11">
        <v>0</v>
      </c>
      <c r="F60" t="str">
        <f>VLOOKUP(A60,Final!A:A,1,0)</f>
        <v>Soumyajit Roy</v>
      </c>
    </row>
    <row r="61" spans="1:6" x14ac:dyDescent="0.35">
      <c r="A61" s="17" t="s">
        <v>324</v>
      </c>
      <c r="B61" s="11">
        <v>120132.42000000001</v>
      </c>
      <c r="C61" s="11">
        <v>200220.7</v>
      </c>
      <c r="D61" s="11">
        <v>0</v>
      </c>
      <c r="E61" s="11">
        <v>0</v>
      </c>
      <c r="F61" t="str">
        <f>VLOOKUP(A61,Final!A:A,1,0)</f>
        <v>Subir Banerjee</v>
      </c>
    </row>
    <row r="62" spans="1:6" x14ac:dyDescent="0.35">
      <c r="A62" s="17" t="s">
        <v>1885</v>
      </c>
      <c r="B62" s="11">
        <v>14061.12</v>
      </c>
      <c r="C62" s="11">
        <v>28122.240000000002</v>
      </c>
      <c r="D62" s="11">
        <v>0</v>
      </c>
      <c r="E62" s="11">
        <v>0</v>
      </c>
      <c r="F62" t="str">
        <f>VLOOKUP(A62,Final!A:A,1,0)</f>
        <v>Tistaa Finserv LLP</v>
      </c>
    </row>
    <row r="63" spans="1:6" x14ac:dyDescent="0.35">
      <c r="A63" s="17" t="s">
        <v>1626</v>
      </c>
      <c r="B63" s="11">
        <v>15780.764999999999</v>
      </c>
      <c r="C63" s="11">
        <v>31561.53</v>
      </c>
      <c r="D63" s="11">
        <v>0</v>
      </c>
      <c r="E63" s="11">
        <v>0</v>
      </c>
      <c r="F63" t="str">
        <f>VLOOKUP(A63,Final!A:A,1,0)</f>
        <v>VEENA ANAND KASHIKAR</v>
      </c>
    </row>
    <row r="64" spans="1:6" x14ac:dyDescent="0.35">
      <c r="A64" s="17" t="s">
        <v>338</v>
      </c>
      <c r="B64" s="11">
        <v>497886.55699999991</v>
      </c>
      <c r="C64" s="11">
        <v>711266.50999999989</v>
      </c>
      <c r="D64" s="11">
        <v>0</v>
      </c>
      <c r="E64" s="11">
        <v>0</v>
      </c>
      <c r="F64" t="str">
        <f>VLOOKUP(A64,Final!A:A,1,0)</f>
        <v>WATERFRONT FAMILY OFFICE LLP</v>
      </c>
    </row>
    <row r="65" spans="1:6" x14ac:dyDescent="0.35">
      <c r="A65" s="17" t="s">
        <v>339</v>
      </c>
      <c r="B65" s="11">
        <v>52336.665000000001</v>
      </c>
      <c r="C65" s="11">
        <v>104673.33</v>
      </c>
      <c r="D65" s="11">
        <v>0</v>
      </c>
      <c r="E65" s="11">
        <v>0</v>
      </c>
      <c r="F65" t="str">
        <f>VLOOKUP(A65,Final!A:A,1,0)</f>
        <v>WEALTH MINE INVESTMENTS</v>
      </c>
    </row>
    <row r="66" spans="1:6" x14ac:dyDescent="0.35">
      <c r="A66" s="17" t="s">
        <v>1538</v>
      </c>
      <c r="B66" s="11"/>
      <c r="C66" s="11"/>
      <c r="D66" s="11"/>
      <c r="E66" s="11"/>
    </row>
    <row r="67" spans="1:6" x14ac:dyDescent="0.35">
      <c r="A67" s="17" t="s">
        <v>340</v>
      </c>
      <c r="B67" s="11">
        <v>9356469.3128812928</v>
      </c>
      <c r="C67" s="11">
        <v>18568045.390000004</v>
      </c>
      <c r="D67" s="11">
        <v>16139.68</v>
      </c>
      <c r="E67" s="11">
        <v>32279.360000000001</v>
      </c>
    </row>
    <row r="70" spans="1:6" x14ac:dyDescent="0.35">
      <c r="A70" s="1" t="s">
        <v>1753</v>
      </c>
      <c r="B70" s="1" t="s">
        <v>1707</v>
      </c>
    </row>
    <row r="71" spans="1:6" x14ac:dyDescent="0.35">
      <c r="A71" t="s">
        <v>1711</v>
      </c>
      <c r="B71" s="11">
        <v>74587.558400000009</v>
      </c>
    </row>
    <row r="72" spans="1:6" x14ac:dyDescent="0.35">
      <c r="A72" t="s">
        <v>1607</v>
      </c>
      <c r="B72" s="11">
        <v>3524.55</v>
      </c>
    </row>
    <row r="73" spans="1:6" x14ac:dyDescent="0.35">
      <c r="A73" t="s">
        <v>1745</v>
      </c>
      <c r="B73" s="11">
        <f>86299.615+41755.628</f>
        <v>128055.243</v>
      </c>
    </row>
    <row r="74" spans="1:6" x14ac:dyDescent="0.35">
      <c r="A74" t="s">
        <v>1505</v>
      </c>
      <c r="B74" s="11">
        <v>135466.07037499998</v>
      </c>
    </row>
    <row r="75" spans="1:6" x14ac:dyDescent="0.35">
      <c r="A75" t="s">
        <v>4</v>
      </c>
      <c r="B75" s="11">
        <f>SUM(B71:B74)</f>
        <v>341633.421775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7A77-91C1-497B-B69B-37DE0BC44530}">
  <dimension ref="A3:H5"/>
  <sheetViews>
    <sheetView workbookViewId="0">
      <selection activeCell="A4" sqref="A4"/>
    </sheetView>
  </sheetViews>
  <sheetFormatPr defaultRowHeight="14.5" x14ac:dyDescent="0.35"/>
  <cols>
    <col min="1" max="1" width="19" customWidth="1"/>
    <col min="2" max="2" width="13.36328125" bestFit="1" customWidth="1"/>
    <col min="3" max="3" width="14.81640625" bestFit="1" customWidth="1"/>
    <col min="4" max="4" width="12.6328125" bestFit="1" customWidth="1"/>
    <col min="5" max="5" width="11" bestFit="1" customWidth="1"/>
    <col min="6" max="6" width="13.36328125" bestFit="1" customWidth="1"/>
    <col min="7" max="7" width="11.6328125" bestFit="1" customWidth="1"/>
    <col min="8" max="8" width="14.1796875" bestFit="1" customWidth="1"/>
  </cols>
  <sheetData>
    <row r="3" spans="1:8" ht="43.5" x14ac:dyDescent="0.35">
      <c r="A3" s="26" t="s">
        <v>1517</v>
      </c>
      <c r="B3" s="26" t="s">
        <v>1518</v>
      </c>
      <c r="C3" s="26" t="s">
        <v>1519</v>
      </c>
      <c r="D3" s="26" t="s">
        <v>1520</v>
      </c>
      <c r="E3" s="26" t="s">
        <v>1747</v>
      </c>
      <c r="F3" s="26" t="s">
        <v>1750</v>
      </c>
      <c r="G3" s="26" t="s">
        <v>1751</v>
      </c>
    </row>
    <row r="4" spans="1:8" x14ac:dyDescent="0.35">
      <c r="A4" s="11">
        <v>9356469.3128812965</v>
      </c>
      <c r="B4" s="11">
        <v>18568045.390000012</v>
      </c>
      <c r="C4" s="11">
        <v>16139.68</v>
      </c>
      <c r="D4" s="11">
        <v>32279.360000000001</v>
      </c>
      <c r="E4" s="11">
        <v>341633.42177499994</v>
      </c>
      <c r="F4" s="11">
        <v>18600324.750000011</v>
      </c>
      <c r="G4" s="11">
        <v>9714242.4146562964</v>
      </c>
      <c r="H4" s="25"/>
    </row>
    <row r="5" spans="1:8" x14ac:dyDescent="0.35">
      <c r="H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D944-80C4-4EF5-A145-CB83E6027A4B}">
  <sheetPr filterMode="1"/>
  <dimension ref="A1:AE611"/>
  <sheetViews>
    <sheetView workbookViewId="0">
      <pane xSplit="2" ySplit="1" topLeftCell="T91" activePane="bottomRight" state="frozen"/>
      <selection pane="topRight" activeCell="C1" sqref="C1"/>
      <selection pane="bottomLeft" activeCell="A2" sqref="A2"/>
      <selection pane="bottomRight" activeCell="U604" sqref="U91:U604"/>
    </sheetView>
  </sheetViews>
  <sheetFormatPr defaultRowHeight="14.5" x14ac:dyDescent="0.35"/>
  <cols>
    <col min="1" max="1" width="10.6328125" customWidth="1"/>
    <col min="2" max="2" width="61.6328125" customWidth="1"/>
    <col min="3" max="3" width="16.08984375" bestFit="1" customWidth="1"/>
    <col min="4" max="4" width="14.90625" bestFit="1" customWidth="1"/>
    <col min="5" max="5" width="14.36328125" bestFit="1" customWidth="1"/>
    <col min="6" max="6" width="35.453125" bestFit="1" customWidth="1"/>
    <col min="7" max="7" width="34.08984375" bestFit="1" customWidth="1"/>
    <col min="8" max="8" width="13.453125" bestFit="1" customWidth="1"/>
    <col min="9" max="9" width="29" bestFit="1" customWidth="1"/>
    <col min="10" max="10" width="15.90625" bestFit="1" customWidth="1"/>
    <col min="11" max="11" width="14.36328125" style="11" bestFit="1" customWidth="1"/>
    <col min="12" max="12" width="14.453125" style="11" bestFit="1" customWidth="1"/>
    <col min="13" max="13" width="16.08984375" style="11" bestFit="1" customWidth="1"/>
    <col min="14" max="14" width="15.36328125" style="11" bestFit="1" customWidth="1"/>
    <col min="15" max="15" width="14" style="11" bestFit="1" customWidth="1"/>
    <col min="16" max="16" width="16.08984375" style="11" bestFit="1" customWidth="1"/>
    <col min="17" max="17" width="16.08984375" bestFit="1" customWidth="1"/>
    <col min="18" max="18" width="17.81640625" bestFit="1" customWidth="1"/>
    <col min="19" max="19" width="19.6328125" bestFit="1" customWidth="1"/>
    <col min="20" max="20" width="20.6328125" bestFit="1" customWidth="1"/>
    <col min="21" max="21" width="36.90625" bestFit="1" customWidth="1"/>
    <col min="22" max="22" width="25.1796875" bestFit="1" customWidth="1"/>
    <col min="23" max="23" width="13" bestFit="1" customWidth="1"/>
    <col min="24" max="24" width="21.453125" bestFit="1" customWidth="1"/>
    <col min="25" max="25" width="13.6328125" bestFit="1" customWidth="1"/>
    <col min="26" max="26" width="19.36328125" bestFit="1" customWidth="1"/>
    <col min="27" max="27" width="29.1796875" bestFit="1" customWidth="1"/>
    <col min="28" max="28" width="25.1796875" bestFit="1" customWidth="1"/>
    <col min="29" max="29" width="19.90625" bestFit="1" customWidth="1"/>
    <col min="30" max="30" width="21.90625" style="11" bestFit="1" customWidth="1"/>
  </cols>
  <sheetData>
    <row r="1" spans="1:31" x14ac:dyDescent="0.35">
      <c r="A1" s="12" t="s">
        <v>1506</v>
      </c>
      <c r="B1" s="12" t="s">
        <v>1507</v>
      </c>
      <c r="C1" s="12" t="s">
        <v>1508</v>
      </c>
      <c r="D1" s="12" t="s">
        <v>1509</v>
      </c>
      <c r="E1" s="12" t="s">
        <v>1510</v>
      </c>
      <c r="F1" s="12" t="s">
        <v>1511</v>
      </c>
      <c r="G1" s="12" t="s">
        <v>1697</v>
      </c>
      <c r="H1" s="12" t="s">
        <v>1534</v>
      </c>
      <c r="I1" s="12" t="s">
        <v>1512</v>
      </c>
      <c r="J1" s="12" t="s">
        <v>1533</v>
      </c>
      <c r="K1" s="20" t="s">
        <v>1523</v>
      </c>
      <c r="L1" s="20" t="s">
        <v>1524</v>
      </c>
      <c r="M1" s="20" t="s">
        <v>1525</v>
      </c>
      <c r="N1" s="20" t="s">
        <v>1528</v>
      </c>
      <c r="O1" s="20" t="s">
        <v>1537</v>
      </c>
      <c r="P1" s="20" t="s">
        <v>1749</v>
      </c>
      <c r="Q1" s="12" t="s">
        <v>1748</v>
      </c>
      <c r="R1" s="13" t="s">
        <v>1698</v>
      </c>
      <c r="S1" s="13" t="s">
        <v>1531</v>
      </c>
      <c r="T1" s="13" t="s">
        <v>1883</v>
      </c>
      <c r="U1" s="13" t="s">
        <v>1513</v>
      </c>
      <c r="V1" s="13" t="s">
        <v>1514</v>
      </c>
      <c r="W1" s="20" t="s">
        <v>1527</v>
      </c>
      <c r="X1" s="20" t="s">
        <v>1526</v>
      </c>
      <c r="Y1" s="20" t="s">
        <v>1536</v>
      </c>
      <c r="Z1" s="14" t="s">
        <v>1530</v>
      </c>
      <c r="AA1" s="14" t="s">
        <v>1515</v>
      </c>
      <c r="AB1" s="14" t="s">
        <v>1516</v>
      </c>
      <c r="AC1" s="23" t="s">
        <v>1706</v>
      </c>
      <c r="AD1" s="24" t="s">
        <v>1707</v>
      </c>
      <c r="AE1" s="22" t="s">
        <v>1529</v>
      </c>
    </row>
    <row r="2" spans="1:31" hidden="1" x14ac:dyDescent="0.35">
      <c r="A2" t="s">
        <v>527</v>
      </c>
      <c r="B2" t="s">
        <v>528</v>
      </c>
      <c r="C2" t="s">
        <v>1597</v>
      </c>
      <c r="D2" s="15">
        <v>45204</v>
      </c>
      <c r="E2" s="15"/>
      <c r="F2" t="s">
        <v>1599</v>
      </c>
      <c r="G2" s="11" t="s">
        <v>1688</v>
      </c>
      <c r="H2" t="s">
        <v>1654</v>
      </c>
      <c r="I2" t="s">
        <v>1631</v>
      </c>
      <c r="J2" t="s">
        <v>1701</v>
      </c>
      <c r="K2" s="11">
        <v>5926442.8600000003</v>
      </c>
      <c r="L2" s="11">
        <v>91</v>
      </c>
      <c r="M2" s="11">
        <f>K2*L2/91</f>
        <v>5926442.8600000003</v>
      </c>
      <c r="N2" s="21">
        <v>1.2500000000000001E-2</v>
      </c>
      <c r="O2" s="21">
        <f>(V2/K2)*365/L2</f>
        <v>1.2500004165999914E-2</v>
      </c>
      <c r="P2" s="25">
        <f>V2+AB2</f>
        <v>18469.400000000001</v>
      </c>
      <c r="Q2" s="11">
        <f>+U2+AA2+AD2</f>
        <v>0</v>
      </c>
      <c r="R2" s="21">
        <v>0</v>
      </c>
      <c r="S2" s="21">
        <f>IFERROR(U2/V2,0)</f>
        <v>0</v>
      </c>
      <c r="T2" s="36">
        <v>0</v>
      </c>
      <c r="U2" s="11">
        <v>0</v>
      </c>
      <c r="V2" s="11">
        <v>18469.400000000001</v>
      </c>
      <c r="W2" s="21">
        <v>0.1</v>
      </c>
      <c r="X2" s="21">
        <v>0.15</v>
      </c>
      <c r="Y2" s="21">
        <f>(AB2/K2)*365/90</f>
        <v>0</v>
      </c>
      <c r="Z2" s="21">
        <f>IFERROR(AA2/AB2,0)</f>
        <v>0</v>
      </c>
      <c r="AA2" s="11">
        <v>0</v>
      </c>
      <c r="AB2" s="11">
        <v>0</v>
      </c>
      <c r="AC2" s="11"/>
    </row>
    <row r="3" spans="1:31" hidden="1" x14ac:dyDescent="0.35">
      <c r="A3" t="s">
        <v>1235</v>
      </c>
      <c r="B3" t="s">
        <v>1236</v>
      </c>
      <c r="C3" t="s">
        <v>1597</v>
      </c>
      <c r="D3" s="15">
        <v>45588</v>
      </c>
      <c r="E3" s="15"/>
      <c r="F3" t="s">
        <v>324</v>
      </c>
      <c r="G3" t="s">
        <v>1505</v>
      </c>
      <c r="H3" t="s">
        <v>1710</v>
      </c>
      <c r="I3" t="s">
        <v>1631</v>
      </c>
      <c r="J3" t="s">
        <v>1700</v>
      </c>
      <c r="K3" s="11">
        <v>4325256.05</v>
      </c>
      <c r="L3" s="11">
        <v>91</v>
      </c>
      <c r="M3" s="11">
        <f t="shared" ref="M3:M66" si="0">K3*L3/91</f>
        <v>4325256.05</v>
      </c>
      <c r="N3" s="21">
        <v>2.5000000000000001E-2</v>
      </c>
      <c r="O3" s="21">
        <f t="shared" ref="O3:O66" si="1">(V3/K3)*365/L3</f>
        <v>2.5000002124628076E-2</v>
      </c>
      <c r="P3" s="25">
        <f t="shared" ref="P3:P66" si="2">V3+AB3</f>
        <v>26958.79</v>
      </c>
      <c r="Q3" s="11">
        <f t="shared" ref="Q3:Q66" si="3">+U3+AA3+AD3</f>
        <v>18871.152999999998</v>
      </c>
      <c r="R3" s="21">
        <v>0</v>
      </c>
      <c r="S3" s="21">
        <f t="shared" ref="S3:S66" si="4">IFERROR(U3/V3,0)</f>
        <v>0.6</v>
      </c>
      <c r="T3" s="36">
        <v>0</v>
      </c>
      <c r="U3" s="11">
        <v>16175.273999999999</v>
      </c>
      <c r="V3" s="11">
        <v>26958.79</v>
      </c>
      <c r="W3" s="21">
        <v>0</v>
      </c>
      <c r="X3" s="21">
        <v>0</v>
      </c>
      <c r="Y3" s="21">
        <f t="shared" ref="Y3:Y66" si="5">(AB3/K3)*365/90</f>
        <v>0</v>
      </c>
      <c r="Z3" s="21">
        <f t="shared" ref="Z3:Z66" si="6">IFERROR(AA3/AB3,0)</f>
        <v>0</v>
      </c>
      <c r="AA3" s="11">
        <v>0</v>
      </c>
      <c r="AB3" s="11">
        <v>0</v>
      </c>
      <c r="AC3" s="21">
        <f>IFERROR(AD3/(V3-U3),0)</f>
        <v>0.25</v>
      </c>
      <c r="AD3" s="11">
        <v>2695.8790000000004</v>
      </c>
    </row>
    <row r="4" spans="1:31" hidden="1" x14ac:dyDescent="0.35">
      <c r="A4" t="s">
        <v>1353</v>
      </c>
      <c r="B4" t="s">
        <v>1354</v>
      </c>
      <c r="C4" t="s">
        <v>1597</v>
      </c>
      <c r="D4" s="15">
        <v>45650</v>
      </c>
      <c r="E4" s="15"/>
      <c r="F4" t="s">
        <v>1599</v>
      </c>
      <c r="G4" s="11" t="s">
        <v>1653</v>
      </c>
      <c r="H4" t="s">
        <v>1654</v>
      </c>
      <c r="I4" t="s">
        <v>1632</v>
      </c>
      <c r="J4" t="s">
        <v>1700</v>
      </c>
      <c r="K4" s="11">
        <v>6246540.1100000003</v>
      </c>
      <c r="L4" s="11">
        <v>91</v>
      </c>
      <c r="M4" s="11">
        <f t="shared" si="0"/>
        <v>6246540.1100000003</v>
      </c>
      <c r="N4" s="21">
        <v>1.4999999999999999E-2</v>
      </c>
      <c r="O4" s="21">
        <f t="shared" si="1"/>
        <v>1.500000087934393E-2</v>
      </c>
      <c r="P4" s="25">
        <f t="shared" si="2"/>
        <v>23360.35</v>
      </c>
      <c r="Q4" s="11">
        <f t="shared" si="3"/>
        <v>0</v>
      </c>
      <c r="R4" s="21">
        <v>0</v>
      </c>
      <c r="S4" s="21">
        <f t="shared" si="4"/>
        <v>0</v>
      </c>
      <c r="T4" s="36">
        <v>0</v>
      </c>
      <c r="U4" s="11">
        <v>0</v>
      </c>
      <c r="V4" s="11">
        <v>23360.35</v>
      </c>
      <c r="W4" s="21">
        <v>0</v>
      </c>
      <c r="X4" s="21">
        <v>0</v>
      </c>
      <c r="Y4" s="21">
        <f t="shared" si="5"/>
        <v>0</v>
      </c>
      <c r="Z4" s="21">
        <f t="shared" si="6"/>
        <v>0</v>
      </c>
      <c r="AA4" s="11">
        <v>0</v>
      </c>
      <c r="AB4" s="11">
        <v>0</v>
      </c>
      <c r="AC4" s="11"/>
    </row>
    <row r="5" spans="1:31" hidden="1" x14ac:dyDescent="0.35">
      <c r="A5" t="s">
        <v>691</v>
      </c>
      <c r="B5" t="s">
        <v>692</v>
      </c>
      <c r="C5" t="s">
        <v>1597</v>
      </c>
      <c r="D5" s="15">
        <v>45348</v>
      </c>
      <c r="E5" s="15"/>
      <c r="F5" t="s">
        <v>1600</v>
      </c>
      <c r="G5" s="11" t="s">
        <v>1713</v>
      </c>
      <c r="H5" t="s">
        <v>1710</v>
      </c>
      <c r="I5" t="s">
        <v>1633</v>
      </c>
      <c r="J5" t="s">
        <v>1701</v>
      </c>
      <c r="K5" s="11">
        <v>4865059.18</v>
      </c>
      <c r="L5" s="11">
        <v>91</v>
      </c>
      <c r="M5" s="11">
        <f t="shared" si="0"/>
        <v>4865059.18</v>
      </c>
      <c r="N5" s="21">
        <v>1.4999999999999999E-2</v>
      </c>
      <c r="O5" s="21">
        <f t="shared" si="1"/>
        <v>1.500000128591323E-2</v>
      </c>
      <c r="P5" s="25">
        <f t="shared" si="2"/>
        <v>18193.990000000002</v>
      </c>
      <c r="Q5" s="11">
        <f t="shared" si="3"/>
        <v>10916.394</v>
      </c>
      <c r="R5" s="21">
        <v>0</v>
      </c>
      <c r="S5" s="21">
        <f t="shared" si="4"/>
        <v>0.6</v>
      </c>
      <c r="T5" s="36">
        <v>0.6</v>
      </c>
      <c r="U5" s="11">
        <v>10916.394</v>
      </c>
      <c r="V5" s="11">
        <v>18193.990000000002</v>
      </c>
      <c r="W5" s="21">
        <v>0.12</v>
      </c>
      <c r="X5" s="21">
        <v>0.15</v>
      </c>
      <c r="Y5" s="21">
        <f t="shared" si="5"/>
        <v>0</v>
      </c>
      <c r="Z5" s="21">
        <f t="shared" si="6"/>
        <v>0</v>
      </c>
      <c r="AA5" s="11">
        <v>0</v>
      </c>
      <c r="AB5" s="11">
        <v>0</v>
      </c>
      <c r="AC5" s="11"/>
    </row>
    <row r="6" spans="1:31" hidden="1" x14ac:dyDescent="0.35">
      <c r="A6" t="s">
        <v>431</v>
      </c>
      <c r="B6" t="s">
        <v>432</v>
      </c>
      <c r="C6" t="s">
        <v>1597</v>
      </c>
      <c r="D6" s="15">
        <v>45131</v>
      </c>
      <c r="E6" s="15"/>
      <c r="F6" t="s">
        <v>1601</v>
      </c>
      <c r="G6" s="11"/>
      <c r="H6" t="s">
        <v>1710</v>
      </c>
      <c r="I6" t="s">
        <v>1631</v>
      </c>
      <c r="J6" t="s">
        <v>1701</v>
      </c>
      <c r="K6" s="11">
        <v>17438479.789999999</v>
      </c>
      <c r="L6" s="11">
        <v>91</v>
      </c>
      <c r="M6" s="11">
        <f t="shared" si="0"/>
        <v>17438479.789999999</v>
      </c>
      <c r="N6" s="21">
        <v>0.02</v>
      </c>
      <c r="O6" s="21">
        <f t="shared" si="1"/>
        <v>2.0000000997037207E-2</v>
      </c>
      <c r="P6" s="25">
        <f t="shared" si="2"/>
        <v>86953.52</v>
      </c>
      <c r="Q6" s="11">
        <f t="shared" si="3"/>
        <v>52172.112000000001</v>
      </c>
      <c r="R6" s="21">
        <v>0</v>
      </c>
      <c r="S6" s="21">
        <f t="shared" si="4"/>
        <v>0.6</v>
      </c>
      <c r="T6" s="36">
        <v>0</v>
      </c>
      <c r="U6" s="11">
        <v>52172.112000000001</v>
      </c>
      <c r="V6" s="11">
        <v>86953.52</v>
      </c>
      <c r="W6" s="21">
        <v>0.12</v>
      </c>
      <c r="X6" s="21">
        <v>0.2</v>
      </c>
      <c r="Y6" s="21">
        <f t="shared" si="5"/>
        <v>0</v>
      </c>
      <c r="Z6" s="21">
        <f t="shared" si="6"/>
        <v>0</v>
      </c>
      <c r="AA6" s="11">
        <v>0</v>
      </c>
      <c r="AB6" s="11">
        <v>0</v>
      </c>
      <c r="AC6" s="11"/>
    </row>
    <row r="7" spans="1:31" hidden="1" x14ac:dyDescent="0.35">
      <c r="A7" t="s">
        <v>840</v>
      </c>
      <c r="B7" t="s">
        <v>841</v>
      </c>
      <c r="C7" t="s">
        <v>1597</v>
      </c>
      <c r="D7" s="15">
        <v>45443</v>
      </c>
      <c r="E7" s="15"/>
      <c r="F7" t="s">
        <v>1599</v>
      </c>
      <c r="G7" s="11" t="s">
        <v>1653</v>
      </c>
      <c r="H7" t="s">
        <v>1654</v>
      </c>
      <c r="I7" t="s">
        <v>1634</v>
      </c>
      <c r="J7" t="s">
        <v>1701</v>
      </c>
      <c r="K7" s="11">
        <v>4539955.82</v>
      </c>
      <c r="L7" s="11">
        <v>91</v>
      </c>
      <c r="M7" s="11">
        <f t="shared" si="0"/>
        <v>4539955.82</v>
      </c>
      <c r="N7" s="21">
        <v>5.0000000000000001E-3</v>
      </c>
      <c r="O7" s="21">
        <f t="shared" si="1"/>
        <v>5.0000115020241136E-3</v>
      </c>
      <c r="P7" s="25">
        <f t="shared" si="2"/>
        <v>5659.41</v>
      </c>
      <c r="Q7" s="11">
        <f t="shared" si="3"/>
        <v>0</v>
      </c>
      <c r="R7" s="21">
        <v>0</v>
      </c>
      <c r="S7" s="21">
        <f t="shared" si="4"/>
        <v>0</v>
      </c>
      <c r="T7" s="36">
        <v>0</v>
      </c>
      <c r="U7" s="11">
        <v>0</v>
      </c>
      <c r="V7" s="11">
        <v>5659.41</v>
      </c>
      <c r="W7" s="21">
        <v>0.1</v>
      </c>
      <c r="X7" s="21">
        <v>0.2</v>
      </c>
      <c r="Y7" s="21">
        <f t="shared" si="5"/>
        <v>0</v>
      </c>
      <c r="Z7" s="21">
        <f t="shared" si="6"/>
        <v>0</v>
      </c>
      <c r="AA7" s="11">
        <v>0</v>
      </c>
      <c r="AB7" s="11">
        <v>0</v>
      </c>
      <c r="AC7" s="11"/>
    </row>
    <row r="8" spans="1:31" hidden="1" x14ac:dyDescent="0.35">
      <c r="A8" t="s">
        <v>896</v>
      </c>
      <c r="B8" t="s">
        <v>897</v>
      </c>
      <c r="C8" t="s">
        <v>1597</v>
      </c>
      <c r="D8" s="15">
        <v>45474</v>
      </c>
      <c r="E8" s="15"/>
      <c r="F8" t="s">
        <v>1602</v>
      </c>
      <c r="G8" s="11" t="s">
        <v>1745</v>
      </c>
      <c r="H8" t="s">
        <v>1710</v>
      </c>
      <c r="I8" t="s">
        <v>1635</v>
      </c>
      <c r="J8" t="s">
        <v>1700</v>
      </c>
      <c r="K8" s="11">
        <v>4340206.9800000004</v>
      </c>
      <c r="L8" s="11">
        <v>91</v>
      </c>
      <c r="M8" s="11">
        <f t="shared" si="0"/>
        <v>4340206.9800000004</v>
      </c>
      <c r="N8" s="21">
        <v>0.02</v>
      </c>
      <c r="O8" s="21">
        <f t="shared" si="1"/>
        <v>1.9999999990885125E-2</v>
      </c>
      <c r="P8" s="25">
        <f t="shared" si="2"/>
        <v>21641.58</v>
      </c>
      <c r="Q8" s="11">
        <f t="shared" si="3"/>
        <v>12984.948</v>
      </c>
      <c r="R8" s="21">
        <v>0</v>
      </c>
      <c r="S8" s="21">
        <f t="shared" si="4"/>
        <v>0.5</v>
      </c>
      <c r="T8" s="36">
        <v>0</v>
      </c>
      <c r="U8" s="11">
        <v>10820.79</v>
      </c>
      <c r="V8" s="11">
        <v>21641.58</v>
      </c>
      <c r="W8" s="21">
        <v>0</v>
      </c>
      <c r="X8" s="21">
        <v>0</v>
      </c>
      <c r="Y8" s="21">
        <f t="shared" si="5"/>
        <v>0</v>
      </c>
      <c r="Z8" s="21">
        <f t="shared" si="6"/>
        <v>0</v>
      </c>
      <c r="AA8" s="11">
        <v>0</v>
      </c>
      <c r="AB8" s="11">
        <v>0</v>
      </c>
      <c r="AC8" s="21">
        <f>IFERROR(AD8/V8,0)</f>
        <v>0.1</v>
      </c>
      <c r="AD8" s="11">
        <v>2164.1580000000004</v>
      </c>
    </row>
    <row r="9" spans="1:31" hidden="1" x14ac:dyDescent="0.35">
      <c r="A9" t="s">
        <v>907</v>
      </c>
      <c r="B9" t="s">
        <v>908</v>
      </c>
      <c r="C9" t="s">
        <v>1597</v>
      </c>
      <c r="D9" s="15">
        <v>45478</v>
      </c>
      <c r="E9" s="15"/>
      <c r="F9" t="s">
        <v>1599</v>
      </c>
      <c r="G9" s="11" t="s">
        <v>1688</v>
      </c>
      <c r="H9" t="s">
        <v>1654</v>
      </c>
      <c r="I9" t="s">
        <v>1631</v>
      </c>
      <c r="J9" t="s">
        <v>1700</v>
      </c>
      <c r="K9" s="11">
        <v>4237472.07</v>
      </c>
      <c r="L9" s="11">
        <v>91</v>
      </c>
      <c r="M9" s="11">
        <f t="shared" si="0"/>
        <v>4237472.07</v>
      </c>
      <c r="N9" s="21">
        <v>2.5000000000000001E-2</v>
      </c>
      <c r="O9" s="21">
        <f t="shared" si="1"/>
        <v>2.4999999068359119E-2</v>
      </c>
      <c r="P9" s="25">
        <f t="shared" si="2"/>
        <v>26411.64</v>
      </c>
      <c r="Q9" s="11">
        <f t="shared" si="3"/>
        <v>0</v>
      </c>
      <c r="R9" s="21">
        <v>0</v>
      </c>
      <c r="S9" s="21">
        <f t="shared" si="4"/>
        <v>0</v>
      </c>
      <c r="T9" s="36">
        <v>0</v>
      </c>
      <c r="U9" s="11">
        <v>0</v>
      </c>
      <c r="V9" s="11">
        <v>26411.64</v>
      </c>
      <c r="W9" s="21">
        <v>0</v>
      </c>
      <c r="X9" s="21">
        <v>0</v>
      </c>
      <c r="Y9" s="21">
        <f t="shared" si="5"/>
        <v>0</v>
      </c>
      <c r="Z9" s="21">
        <f t="shared" si="6"/>
        <v>0</v>
      </c>
      <c r="AA9" s="11">
        <v>0</v>
      </c>
      <c r="AB9" s="11">
        <v>0</v>
      </c>
      <c r="AC9" s="11"/>
    </row>
    <row r="10" spans="1:31" hidden="1" x14ac:dyDescent="0.35">
      <c r="A10" t="s">
        <v>1307</v>
      </c>
      <c r="B10" t="s">
        <v>1308</v>
      </c>
      <c r="C10" t="s">
        <v>1597</v>
      </c>
      <c r="D10" s="15">
        <v>45621</v>
      </c>
      <c r="E10" s="15"/>
      <c r="F10" t="s">
        <v>1600</v>
      </c>
      <c r="G10" s="11" t="s">
        <v>1714</v>
      </c>
      <c r="H10" t="s">
        <v>1710</v>
      </c>
      <c r="I10" t="s">
        <v>1633</v>
      </c>
      <c r="J10" t="s">
        <v>1700</v>
      </c>
      <c r="K10" s="11">
        <v>4500556.78</v>
      </c>
      <c r="L10" s="11">
        <v>91</v>
      </c>
      <c r="M10" s="11">
        <f t="shared" si="0"/>
        <v>4500556.78</v>
      </c>
      <c r="N10" s="21">
        <v>2.1000000000000001E-2</v>
      </c>
      <c r="O10" s="21">
        <f t="shared" si="1"/>
        <v>2.1000000838528727E-2</v>
      </c>
      <c r="P10" s="25">
        <f t="shared" si="2"/>
        <v>23563.19</v>
      </c>
      <c r="Q10" s="11">
        <f t="shared" si="3"/>
        <v>12342.623333333333</v>
      </c>
      <c r="R10" s="21">
        <v>0</v>
      </c>
      <c r="S10" s="21">
        <f t="shared" si="4"/>
        <v>0.52380952380952384</v>
      </c>
      <c r="T10" s="36">
        <v>1</v>
      </c>
      <c r="U10" s="11">
        <v>12342.623333333333</v>
      </c>
      <c r="V10" s="11">
        <v>23563.19</v>
      </c>
      <c r="W10" s="21">
        <v>0</v>
      </c>
      <c r="X10" s="21">
        <v>0</v>
      </c>
      <c r="Y10" s="21">
        <f t="shared" si="5"/>
        <v>0</v>
      </c>
      <c r="Z10" s="21">
        <f t="shared" si="6"/>
        <v>0</v>
      </c>
      <c r="AA10" s="11">
        <v>0</v>
      </c>
      <c r="AB10" s="11">
        <v>0</v>
      </c>
      <c r="AC10" s="11"/>
    </row>
    <row r="11" spans="1:31" hidden="1" x14ac:dyDescent="0.35">
      <c r="A11" t="s">
        <v>1383</v>
      </c>
      <c r="B11" t="s">
        <v>1444</v>
      </c>
      <c r="C11" t="s">
        <v>1597</v>
      </c>
      <c r="D11" s="15">
        <v>45715</v>
      </c>
      <c r="E11" s="15"/>
      <c r="F11" t="s">
        <v>247</v>
      </c>
      <c r="G11" t="s">
        <v>1505</v>
      </c>
      <c r="H11" t="s">
        <v>1710</v>
      </c>
      <c r="I11" t="s">
        <v>1631</v>
      </c>
      <c r="J11" t="s">
        <v>1700</v>
      </c>
      <c r="K11" s="11">
        <v>5208919.59</v>
      </c>
      <c r="L11" s="11">
        <v>91</v>
      </c>
      <c r="M11" s="11">
        <f t="shared" si="0"/>
        <v>5208919.59</v>
      </c>
      <c r="N11" s="21">
        <v>2.5000000000000001E-2</v>
      </c>
      <c r="O11" s="21">
        <f t="shared" si="1"/>
        <v>2.4999997221060055E-2</v>
      </c>
      <c r="P11" s="25">
        <f t="shared" si="2"/>
        <v>32466.55</v>
      </c>
      <c r="Q11" s="11">
        <f t="shared" si="3"/>
        <v>20291.59375</v>
      </c>
      <c r="R11" s="21">
        <v>0</v>
      </c>
      <c r="S11" s="21">
        <f t="shared" si="4"/>
        <v>0.5</v>
      </c>
      <c r="T11" s="36">
        <v>0</v>
      </c>
      <c r="U11" s="11">
        <v>16233.275</v>
      </c>
      <c r="V11" s="11">
        <v>32466.55</v>
      </c>
      <c r="W11" s="21">
        <v>0</v>
      </c>
      <c r="X11" s="21">
        <v>0</v>
      </c>
      <c r="Y11" s="21">
        <f t="shared" si="5"/>
        <v>0</v>
      </c>
      <c r="Z11" s="21">
        <f t="shared" si="6"/>
        <v>0</v>
      </c>
      <c r="AA11" s="11">
        <v>0</v>
      </c>
      <c r="AB11" s="11">
        <v>0</v>
      </c>
      <c r="AC11" s="21">
        <f>IFERROR(AD11/(V11-U11),0)</f>
        <v>0.25</v>
      </c>
      <c r="AD11" s="11">
        <v>4058.3187499999999</v>
      </c>
    </row>
    <row r="12" spans="1:31" hidden="1" x14ac:dyDescent="0.35">
      <c r="A12" t="s">
        <v>820</v>
      </c>
      <c r="B12" t="s">
        <v>821</v>
      </c>
      <c r="C12" t="s">
        <v>1597</v>
      </c>
      <c r="D12" s="15">
        <v>45426</v>
      </c>
      <c r="E12" s="15"/>
      <c r="F12" t="s">
        <v>1599</v>
      </c>
      <c r="H12" t="s">
        <v>1654</v>
      </c>
      <c r="I12" t="s">
        <v>1631</v>
      </c>
      <c r="J12" t="s">
        <v>1699</v>
      </c>
      <c r="K12" s="11">
        <v>24172408.98</v>
      </c>
      <c r="L12" s="11">
        <v>91</v>
      </c>
      <c r="M12" s="11">
        <f t="shared" si="0"/>
        <v>24172408.979999997</v>
      </c>
      <c r="N12" s="21">
        <v>0</v>
      </c>
      <c r="O12" s="21">
        <f t="shared" si="1"/>
        <v>0</v>
      </c>
      <c r="P12" s="25">
        <f t="shared" si="2"/>
        <v>0</v>
      </c>
      <c r="Q12" s="11">
        <f t="shared" si="3"/>
        <v>0</v>
      </c>
      <c r="R12" s="21">
        <v>0</v>
      </c>
      <c r="S12" s="21">
        <f t="shared" si="4"/>
        <v>0</v>
      </c>
      <c r="T12" s="36">
        <v>0</v>
      </c>
      <c r="U12" s="11">
        <v>0</v>
      </c>
      <c r="V12" s="11">
        <v>0</v>
      </c>
      <c r="W12" s="21">
        <v>0.15</v>
      </c>
      <c r="X12" s="21">
        <v>0.2</v>
      </c>
      <c r="Y12" s="21">
        <f t="shared" si="5"/>
        <v>0</v>
      </c>
      <c r="Z12" s="21">
        <f t="shared" si="6"/>
        <v>0</v>
      </c>
      <c r="AA12" s="11">
        <v>0</v>
      </c>
      <c r="AB12" s="11">
        <v>0</v>
      </c>
      <c r="AC12" s="11"/>
    </row>
    <row r="13" spans="1:31" hidden="1" x14ac:dyDescent="0.35">
      <c r="A13" t="s">
        <v>1349</v>
      </c>
      <c r="B13" t="s">
        <v>1350</v>
      </c>
      <c r="C13" t="s">
        <v>1597</v>
      </c>
      <c r="D13" s="15">
        <v>45650</v>
      </c>
      <c r="E13" s="15"/>
      <c r="F13" t="s">
        <v>338</v>
      </c>
      <c r="G13" s="11"/>
      <c r="H13" t="s">
        <v>1710</v>
      </c>
      <c r="I13" t="s">
        <v>1631</v>
      </c>
      <c r="J13" t="s">
        <v>1700</v>
      </c>
      <c r="K13" s="11">
        <v>5049460.95</v>
      </c>
      <c r="L13" s="11">
        <v>91</v>
      </c>
      <c r="M13" s="11">
        <f t="shared" si="0"/>
        <v>5049460.95</v>
      </c>
      <c r="N13" s="21">
        <v>2.5000000000000001E-2</v>
      </c>
      <c r="O13" s="21">
        <f t="shared" si="1"/>
        <v>2.5000001934163588E-2</v>
      </c>
      <c r="P13" s="25">
        <f t="shared" si="2"/>
        <v>31472.67</v>
      </c>
      <c r="Q13" s="11">
        <f t="shared" si="3"/>
        <v>22030.868999999999</v>
      </c>
      <c r="R13" s="21">
        <v>0</v>
      </c>
      <c r="S13" s="21">
        <f t="shared" si="4"/>
        <v>0.7</v>
      </c>
      <c r="T13" s="36">
        <v>0</v>
      </c>
      <c r="U13" s="11">
        <v>22030.868999999999</v>
      </c>
      <c r="V13" s="11">
        <v>31472.67</v>
      </c>
      <c r="W13" s="21">
        <v>0</v>
      </c>
      <c r="X13" s="21">
        <v>0</v>
      </c>
      <c r="Y13" s="21">
        <f t="shared" si="5"/>
        <v>0</v>
      </c>
      <c r="Z13" s="21">
        <f t="shared" si="6"/>
        <v>0</v>
      </c>
      <c r="AA13" s="11">
        <v>0</v>
      </c>
      <c r="AB13" s="11">
        <v>0</v>
      </c>
      <c r="AC13" s="11"/>
    </row>
    <row r="14" spans="1:31" hidden="1" x14ac:dyDescent="0.35">
      <c r="A14" t="s">
        <v>1295</v>
      </c>
      <c r="B14" t="s">
        <v>1296</v>
      </c>
      <c r="C14" t="s">
        <v>1597</v>
      </c>
      <c r="D14" s="15">
        <v>45617</v>
      </c>
      <c r="E14" s="15"/>
      <c r="F14" t="s">
        <v>1599</v>
      </c>
      <c r="G14" s="11"/>
      <c r="H14" t="s">
        <v>1654</v>
      </c>
      <c r="I14" t="s">
        <v>1631</v>
      </c>
      <c r="J14" t="s">
        <v>1701</v>
      </c>
      <c r="K14" s="11">
        <v>4569925.17</v>
      </c>
      <c r="L14" s="11">
        <v>91</v>
      </c>
      <c r="M14" s="11">
        <f t="shared" si="0"/>
        <v>4569925.17</v>
      </c>
      <c r="N14" s="21">
        <v>1.4999999999999999E-2</v>
      </c>
      <c r="O14" s="21">
        <f t="shared" si="1"/>
        <v>1.5000001666293186E-2</v>
      </c>
      <c r="P14" s="25">
        <f t="shared" si="2"/>
        <v>17090.27</v>
      </c>
      <c r="Q14" s="11">
        <f t="shared" si="3"/>
        <v>0</v>
      </c>
      <c r="R14" s="21">
        <v>0</v>
      </c>
      <c r="S14" s="21">
        <f t="shared" si="4"/>
        <v>0</v>
      </c>
      <c r="T14" s="36">
        <v>0</v>
      </c>
      <c r="U14" s="11">
        <v>0</v>
      </c>
      <c r="V14" s="11">
        <v>17090.27</v>
      </c>
      <c r="W14" s="21">
        <v>0.12</v>
      </c>
      <c r="X14" s="21">
        <v>0.15</v>
      </c>
      <c r="Y14" s="21">
        <f t="shared" si="5"/>
        <v>0</v>
      </c>
      <c r="Z14" s="21">
        <f t="shared" si="6"/>
        <v>0</v>
      </c>
      <c r="AA14" s="11">
        <v>0</v>
      </c>
      <c r="AB14" s="11">
        <v>0</v>
      </c>
      <c r="AC14" s="11"/>
    </row>
    <row r="15" spans="1:31" hidden="1" x14ac:dyDescent="0.35">
      <c r="A15" t="s">
        <v>1001</v>
      </c>
      <c r="B15" t="s">
        <v>1002</v>
      </c>
      <c r="C15" t="s">
        <v>1597</v>
      </c>
      <c r="D15" s="15">
        <v>45512</v>
      </c>
      <c r="E15" s="15"/>
      <c r="F15" t="s">
        <v>1600</v>
      </c>
      <c r="G15" s="11"/>
      <c r="H15" t="s">
        <v>1654</v>
      </c>
      <c r="I15" t="s">
        <v>1636</v>
      </c>
      <c r="J15" t="s">
        <v>1701</v>
      </c>
      <c r="K15" s="11">
        <v>4332345.7300000004</v>
      </c>
      <c r="L15" s="11">
        <v>91</v>
      </c>
      <c r="M15" s="11">
        <f t="shared" si="0"/>
        <v>4332345.7300000004</v>
      </c>
      <c r="N15" s="21">
        <v>1.4999999999999999E-2</v>
      </c>
      <c r="O15" s="21">
        <f t="shared" si="1"/>
        <v>1.5000003623522364E-2</v>
      </c>
      <c r="P15" s="25">
        <f t="shared" si="2"/>
        <v>16201.79</v>
      </c>
      <c r="Q15" s="11">
        <f t="shared" si="3"/>
        <v>9721.0740000000023</v>
      </c>
      <c r="R15" s="21">
        <v>0</v>
      </c>
      <c r="S15" s="21">
        <f t="shared" si="4"/>
        <v>0.60000000000000009</v>
      </c>
      <c r="T15" s="36">
        <v>0.6</v>
      </c>
      <c r="U15" s="11">
        <v>9721.0740000000023</v>
      </c>
      <c r="V15" s="11">
        <v>16201.79</v>
      </c>
      <c r="W15" s="21">
        <v>0.12</v>
      </c>
      <c r="X15" s="21">
        <v>0.15</v>
      </c>
      <c r="Y15" s="21">
        <f t="shared" si="5"/>
        <v>0</v>
      </c>
      <c r="Z15" s="21">
        <f t="shared" si="6"/>
        <v>0</v>
      </c>
      <c r="AA15" s="11">
        <v>0</v>
      </c>
      <c r="AB15" s="11">
        <v>0</v>
      </c>
      <c r="AC15" s="11"/>
    </row>
    <row r="16" spans="1:31" hidden="1" x14ac:dyDescent="0.35">
      <c r="A16" t="s">
        <v>1319</v>
      </c>
      <c r="B16" t="s">
        <v>1320</v>
      </c>
      <c r="C16" t="s">
        <v>1597</v>
      </c>
      <c r="D16" s="15">
        <v>45628</v>
      </c>
      <c r="E16" s="15"/>
      <c r="F16" t="s">
        <v>1603</v>
      </c>
      <c r="G16" s="11"/>
      <c r="H16" t="s">
        <v>1710</v>
      </c>
      <c r="I16" t="s">
        <v>1631</v>
      </c>
      <c r="J16" t="s">
        <v>1700</v>
      </c>
      <c r="K16" s="11">
        <v>4346930.43</v>
      </c>
      <c r="L16" s="11">
        <v>91</v>
      </c>
      <c r="M16" s="11">
        <f t="shared" si="0"/>
        <v>4346930.43</v>
      </c>
      <c r="N16" s="21">
        <v>1.6500000000000001E-2</v>
      </c>
      <c r="O16" s="21">
        <f t="shared" si="1"/>
        <v>1.6499998380453736E-2</v>
      </c>
      <c r="P16" s="25">
        <f t="shared" si="2"/>
        <v>17881.96</v>
      </c>
      <c r="Q16" s="11">
        <f t="shared" si="3"/>
        <v>7044.4084848484836</v>
      </c>
      <c r="R16" s="21">
        <v>0</v>
      </c>
      <c r="S16" s="21">
        <f t="shared" si="4"/>
        <v>0.39393939393939387</v>
      </c>
      <c r="T16" s="36">
        <v>1</v>
      </c>
      <c r="U16" s="11">
        <v>7044.4084848484836</v>
      </c>
      <c r="V16" s="11">
        <v>17881.96</v>
      </c>
      <c r="W16" s="21">
        <v>0</v>
      </c>
      <c r="X16" s="21">
        <v>0</v>
      </c>
      <c r="Y16" s="21">
        <f t="shared" si="5"/>
        <v>0</v>
      </c>
      <c r="Z16" s="21">
        <f t="shared" si="6"/>
        <v>0</v>
      </c>
      <c r="AA16" s="11">
        <v>0</v>
      </c>
      <c r="AB16" s="11">
        <v>0</v>
      </c>
      <c r="AC16" s="11"/>
    </row>
    <row r="17" spans="1:31" hidden="1" x14ac:dyDescent="0.35">
      <c r="A17" t="s">
        <v>437</v>
      </c>
      <c r="B17" t="s">
        <v>438</v>
      </c>
      <c r="C17" t="s">
        <v>1597</v>
      </c>
      <c r="D17" s="15">
        <v>45131</v>
      </c>
      <c r="E17" s="15"/>
      <c r="F17" t="s">
        <v>1600</v>
      </c>
      <c r="G17" s="11" t="s">
        <v>1715</v>
      </c>
      <c r="H17" t="s">
        <v>1710</v>
      </c>
      <c r="I17" t="s">
        <v>1633</v>
      </c>
      <c r="J17" t="s">
        <v>1701</v>
      </c>
      <c r="K17" s="11">
        <v>6018822.9100000001</v>
      </c>
      <c r="L17" s="11">
        <v>91</v>
      </c>
      <c r="M17" s="11">
        <f t="shared" si="0"/>
        <v>6018822.9100000011</v>
      </c>
      <c r="N17" s="21">
        <v>1.2500000000000001E-2</v>
      </c>
      <c r="O17" s="21">
        <f t="shared" si="1"/>
        <v>1.2499999616359217E-2</v>
      </c>
      <c r="P17" s="25">
        <f t="shared" si="2"/>
        <v>18757.29</v>
      </c>
      <c r="Q17" s="11">
        <f t="shared" si="3"/>
        <v>9753.7908000000007</v>
      </c>
      <c r="R17" s="21">
        <v>0</v>
      </c>
      <c r="S17" s="21">
        <f t="shared" si="4"/>
        <v>0.52</v>
      </c>
      <c r="T17" s="36">
        <v>0.6</v>
      </c>
      <c r="U17" s="11">
        <v>9753.7908000000007</v>
      </c>
      <c r="V17" s="11">
        <v>18757.29</v>
      </c>
      <c r="W17" s="21">
        <v>0.12</v>
      </c>
      <c r="X17" s="21">
        <v>0.2</v>
      </c>
      <c r="Y17" s="21">
        <f t="shared" si="5"/>
        <v>0</v>
      </c>
      <c r="Z17" s="21">
        <f t="shared" si="6"/>
        <v>0</v>
      </c>
      <c r="AA17" s="11">
        <v>0</v>
      </c>
      <c r="AB17" s="11">
        <v>0</v>
      </c>
      <c r="AC17" s="11"/>
    </row>
    <row r="18" spans="1:31" hidden="1" x14ac:dyDescent="0.35">
      <c r="A18" t="s">
        <v>1384</v>
      </c>
      <c r="B18" t="s">
        <v>1445</v>
      </c>
      <c r="C18" t="s">
        <v>1597</v>
      </c>
      <c r="D18" s="15">
        <v>45671</v>
      </c>
      <c r="E18" s="15"/>
      <c r="F18" t="s">
        <v>237</v>
      </c>
      <c r="G18" s="11"/>
      <c r="H18" t="s">
        <v>1710</v>
      </c>
      <c r="I18" t="s">
        <v>1631</v>
      </c>
      <c r="J18" t="s">
        <v>1700</v>
      </c>
      <c r="K18" s="11">
        <v>4719786.13</v>
      </c>
      <c r="L18" s="11">
        <v>91</v>
      </c>
      <c r="M18" s="11">
        <f t="shared" si="0"/>
        <v>4719786.13</v>
      </c>
      <c r="N18" s="21">
        <v>2.5000000000000001E-2</v>
      </c>
      <c r="O18" s="21">
        <f t="shared" si="1"/>
        <v>2.5000004200809643E-2</v>
      </c>
      <c r="P18" s="25">
        <f t="shared" si="2"/>
        <v>29417.85</v>
      </c>
      <c r="Q18" s="11">
        <f t="shared" si="3"/>
        <v>23534.28</v>
      </c>
      <c r="R18" s="21">
        <v>0</v>
      </c>
      <c r="S18" s="21">
        <f t="shared" si="4"/>
        <v>0.8</v>
      </c>
      <c r="T18" s="36">
        <v>0.5</v>
      </c>
      <c r="U18" s="11">
        <v>23534.28</v>
      </c>
      <c r="V18" s="11">
        <v>29417.85</v>
      </c>
      <c r="W18" s="21">
        <v>0</v>
      </c>
      <c r="X18" s="21">
        <v>0</v>
      </c>
      <c r="Y18" s="21">
        <f t="shared" si="5"/>
        <v>0</v>
      </c>
      <c r="Z18" s="21">
        <f t="shared" si="6"/>
        <v>0</v>
      </c>
      <c r="AA18" s="11">
        <v>0</v>
      </c>
      <c r="AB18" s="11">
        <v>0</v>
      </c>
      <c r="AC18" s="11"/>
    </row>
    <row r="19" spans="1:31" hidden="1" x14ac:dyDescent="0.35">
      <c r="A19" t="s">
        <v>987</v>
      </c>
      <c r="B19" t="s">
        <v>988</v>
      </c>
      <c r="C19" t="s">
        <v>1597</v>
      </c>
      <c r="D19" s="15">
        <v>45509</v>
      </c>
      <c r="E19" s="15"/>
      <c r="F19" t="s">
        <v>1604</v>
      </c>
      <c r="G19" s="11"/>
      <c r="H19" t="s">
        <v>1710</v>
      </c>
      <c r="I19" t="s">
        <v>1637</v>
      </c>
      <c r="J19" t="s">
        <v>1701</v>
      </c>
      <c r="K19" s="11">
        <v>4421542.8</v>
      </c>
      <c r="L19" s="11">
        <v>91</v>
      </c>
      <c r="M19" s="11">
        <f t="shared" si="0"/>
        <v>4421542.8</v>
      </c>
      <c r="N19" s="21">
        <v>1.4999999999999999E-2</v>
      </c>
      <c r="O19" s="21">
        <f t="shared" si="1"/>
        <v>1.5000001187989689E-2</v>
      </c>
      <c r="P19" s="25">
        <f t="shared" si="2"/>
        <v>16535.36</v>
      </c>
      <c r="Q19" s="11">
        <f t="shared" si="3"/>
        <v>8267.68</v>
      </c>
      <c r="R19" s="21">
        <v>0</v>
      </c>
      <c r="S19" s="21">
        <f t="shared" si="4"/>
        <v>0.5</v>
      </c>
      <c r="T19" s="36">
        <v>0</v>
      </c>
      <c r="U19" s="11">
        <v>8267.68</v>
      </c>
      <c r="V19" s="11">
        <v>16535.36</v>
      </c>
      <c r="W19" s="21">
        <v>0.12</v>
      </c>
      <c r="X19" s="21">
        <v>0.15</v>
      </c>
      <c r="Y19" s="21">
        <f t="shared" si="5"/>
        <v>0</v>
      </c>
      <c r="Z19" s="21">
        <f t="shared" si="6"/>
        <v>0</v>
      </c>
      <c r="AA19" s="11">
        <v>0</v>
      </c>
      <c r="AB19" s="11">
        <v>0</v>
      </c>
      <c r="AC19" s="11"/>
    </row>
    <row r="20" spans="1:31" hidden="1" x14ac:dyDescent="0.35">
      <c r="A20" t="s">
        <v>585</v>
      </c>
      <c r="B20" t="s">
        <v>586</v>
      </c>
      <c r="C20" t="s">
        <v>1597</v>
      </c>
      <c r="D20" s="15">
        <v>45250</v>
      </c>
      <c r="E20" s="15"/>
      <c r="F20" t="s">
        <v>1504</v>
      </c>
      <c r="G20" s="11"/>
      <c r="H20" t="s">
        <v>1710</v>
      </c>
      <c r="I20" t="s">
        <v>1631</v>
      </c>
      <c r="J20" t="s">
        <v>1701</v>
      </c>
      <c r="K20" s="11">
        <v>5340930.41</v>
      </c>
      <c r="L20" s="11">
        <v>91</v>
      </c>
      <c r="M20" s="11">
        <f t="shared" si="0"/>
        <v>5340930.41</v>
      </c>
      <c r="N20" s="21">
        <v>1.4999999999999999E-2</v>
      </c>
      <c r="O20" s="21">
        <f t="shared" si="1"/>
        <v>1.50000026549064E-2</v>
      </c>
      <c r="P20" s="25">
        <f t="shared" si="2"/>
        <v>19973.62</v>
      </c>
      <c r="Q20" s="11">
        <f t="shared" si="3"/>
        <v>5992.0859999999993</v>
      </c>
      <c r="R20" s="21">
        <v>0</v>
      </c>
      <c r="S20" s="21">
        <f t="shared" si="4"/>
        <v>0.3</v>
      </c>
      <c r="T20" s="36">
        <v>0</v>
      </c>
      <c r="U20" s="11">
        <v>5992.0859999999993</v>
      </c>
      <c r="V20" s="11">
        <v>19973.62</v>
      </c>
      <c r="W20" s="21">
        <v>0.12</v>
      </c>
      <c r="X20" s="21">
        <v>0.15</v>
      </c>
      <c r="Y20" s="21">
        <f t="shared" si="5"/>
        <v>0</v>
      </c>
      <c r="Z20" s="21">
        <f t="shared" si="6"/>
        <v>0</v>
      </c>
      <c r="AA20" s="11">
        <v>0</v>
      </c>
      <c r="AB20" s="11">
        <v>0</v>
      </c>
      <c r="AC20" s="11"/>
    </row>
    <row r="21" spans="1:31" hidden="1" x14ac:dyDescent="0.35">
      <c r="A21" t="s">
        <v>711</v>
      </c>
      <c r="B21" t="s">
        <v>712</v>
      </c>
      <c r="C21" t="s">
        <v>1597</v>
      </c>
      <c r="D21" s="15">
        <v>45341</v>
      </c>
      <c r="E21" s="15"/>
      <c r="F21" t="s">
        <v>338</v>
      </c>
      <c r="G21" s="11"/>
      <c r="H21" t="s">
        <v>1710</v>
      </c>
      <c r="I21" t="s">
        <v>1631</v>
      </c>
      <c r="J21" t="s">
        <v>1700</v>
      </c>
      <c r="K21" s="11">
        <v>14409269.93</v>
      </c>
      <c r="L21" s="11">
        <v>91</v>
      </c>
      <c r="M21" s="11">
        <f t="shared" si="0"/>
        <v>14409269.929999998</v>
      </c>
      <c r="N21" s="21">
        <v>0.02</v>
      </c>
      <c r="O21" s="21">
        <f t="shared" si="1"/>
        <v>2.000000211814195E-2</v>
      </c>
      <c r="P21" s="25">
        <f t="shared" si="2"/>
        <v>71848.97</v>
      </c>
      <c r="Q21" s="11">
        <f t="shared" si="3"/>
        <v>50294.278999999995</v>
      </c>
      <c r="R21" s="21">
        <v>0</v>
      </c>
      <c r="S21" s="21">
        <f t="shared" si="4"/>
        <v>0.7</v>
      </c>
      <c r="T21" s="36">
        <v>0</v>
      </c>
      <c r="U21" s="11">
        <v>50294.278999999995</v>
      </c>
      <c r="V21" s="11">
        <v>71848.97</v>
      </c>
      <c r="W21" s="21">
        <v>0</v>
      </c>
      <c r="X21" s="21">
        <v>0</v>
      </c>
      <c r="Y21" s="21">
        <f t="shared" si="5"/>
        <v>0</v>
      </c>
      <c r="Z21" s="21">
        <f t="shared" si="6"/>
        <v>0</v>
      </c>
      <c r="AA21" s="11">
        <v>0</v>
      </c>
      <c r="AB21" s="11">
        <v>0</v>
      </c>
      <c r="AC21" s="11"/>
    </row>
    <row r="22" spans="1:31" hidden="1" x14ac:dyDescent="0.35">
      <c r="A22" t="s">
        <v>439</v>
      </c>
      <c r="B22" t="s">
        <v>440</v>
      </c>
      <c r="C22" t="s">
        <v>1597</v>
      </c>
      <c r="D22" s="15">
        <v>45134</v>
      </c>
      <c r="E22" s="15"/>
      <c r="F22" t="s">
        <v>1599</v>
      </c>
      <c r="G22" s="11"/>
      <c r="H22" t="s">
        <v>1654</v>
      </c>
      <c r="I22" t="s">
        <v>1631</v>
      </c>
      <c r="J22" t="s">
        <v>1701</v>
      </c>
      <c r="K22" s="11">
        <v>11934346.890000001</v>
      </c>
      <c r="L22" s="11">
        <v>91</v>
      </c>
      <c r="M22" s="11">
        <f t="shared" si="0"/>
        <v>11934346.890000001</v>
      </c>
      <c r="N22" s="21">
        <v>1.4999999999999999E-2</v>
      </c>
      <c r="O22" s="21">
        <f t="shared" si="1"/>
        <v>1.5000000778204514E-2</v>
      </c>
      <c r="P22" s="25">
        <f t="shared" si="2"/>
        <v>44631.19</v>
      </c>
      <c r="Q22" s="11">
        <f t="shared" si="3"/>
        <v>0</v>
      </c>
      <c r="R22" s="21">
        <v>0</v>
      </c>
      <c r="S22" s="21">
        <f t="shared" si="4"/>
        <v>0</v>
      </c>
      <c r="T22" s="36">
        <v>0</v>
      </c>
      <c r="U22" s="11">
        <v>0</v>
      </c>
      <c r="V22" s="11">
        <v>44631.19</v>
      </c>
      <c r="W22" s="21">
        <v>0.12</v>
      </c>
      <c r="X22" s="21">
        <v>0.2</v>
      </c>
      <c r="Y22" s="21">
        <f t="shared" si="5"/>
        <v>0</v>
      </c>
      <c r="Z22" s="21">
        <f t="shared" si="6"/>
        <v>0</v>
      </c>
      <c r="AA22" s="11">
        <v>0</v>
      </c>
      <c r="AB22" s="11">
        <v>0</v>
      </c>
      <c r="AC22" s="11"/>
    </row>
    <row r="23" spans="1:31" hidden="1" x14ac:dyDescent="0.35">
      <c r="A23" t="s">
        <v>1025</v>
      </c>
      <c r="B23" t="s">
        <v>1026</v>
      </c>
      <c r="C23" t="s">
        <v>1597</v>
      </c>
      <c r="D23" s="15">
        <v>45524</v>
      </c>
      <c r="E23" s="15"/>
      <c r="F23" t="s">
        <v>237</v>
      </c>
      <c r="G23" s="11"/>
      <c r="H23" t="s">
        <v>1710</v>
      </c>
      <c r="I23" t="s">
        <v>1631</v>
      </c>
      <c r="J23" t="s">
        <v>1700</v>
      </c>
      <c r="K23" s="11">
        <v>4212747.83</v>
      </c>
      <c r="L23" s="11">
        <v>91</v>
      </c>
      <c r="M23" s="11">
        <f t="shared" si="0"/>
        <v>4212747.83</v>
      </c>
      <c r="N23" s="21">
        <v>2.5000000000000001E-2</v>
      </c>
      <c r="O23" s="21">
        <f t="shared" si="1"/>
        <v>2.5000002052248262E-2</v>
      </c>
      <c r="P23" s="25">
        <f t="shared" si="2"/>
        <v>26257.54</v>
      </c>
      <c r="Q23" s="11">
        <f t="shared" si="3"/>
        <v>21006.031999999999</v>
      </c>
      <c r="R23" s="21">
        <v>0</v>
      </c>
      <c r="S23" s="21">
        <f t="shared" si="4"/>
        <v>0.79999999999999993</v>
      </c>
      <c r="T23" s="36">
        <v>0.5</v>
      </c>
      <c r="U23" s="11">
        <v>21006.031999999999</v>
      </c>
      <c r="V23" s="11">
        <v>26257.54</v>
      </c>
      <c r="W23" s="21">
        <v>0</v>
      </c>
      <c r="X23" s="21">
        <v>0</v>
      </c>
      <c r="Y23" s="21">
        <f t="shared" si="5"/>
        <v>0</v>
      </c>
      <c r="Z23" s="21">
        <f t="shared" si="6"/>
        <v>0</v>
      </c>
      <c r="AA23" s="11">
        <v>0</v>
      </c>
      <c r="AB23" s="11">
        <v>0</v>
      </c>
      <c r="AC23" s="11"/>
    </row>
    <row r="24" spans="1:31" hidden="1" x14ac:dyDescent="0.35">
      <c r="A24" t="s">
        <v>401</v>
      </c>
      <c r="B24" t="s">
        <v>402</v>
      </c>
      <c r="C24" t="s">
        <v>1597</v>
      </c>
      <c r="D24" s="15">
        <v>45096</v>
      </c>
      <c r="E24" s="15"/>
      <c r="F24" t="s">
        <v>1599</v>
      </c>
      <c r="G24" s="11"/>
      <c r="H24" t="s">
        <v>1654</v>
      </c>
      <c r="I24" t="s">
        <v>1631</v>
      </c>
      <c r="J24" t="s">
        <v>1701</v>
      </c>
      <c r="K24" s="11">
        <v>5213496.12</v>
      </c>
      <c r="L24" s="11">
        <v>91</v>
      </c>
      <c r="M24" s="11">
        <f t="shared" si="0"/>
        <v>5213496.12</v>
      </c>
      <c r="N24" s="21">
        <v>0.02</v>
      </c>
      <c r="O24" s="21">
        <f t="shared" si="1"/>
        <v>2.0000005504732413E-2</v>
      </c>
      <c r="P24" s="25">
        <f t="shared" si="2"/>
        <v>25996.07</v>
      </c>
      <c r="Q24" s="11">
        <f t="shared" si="3"/>
        <v>0</v>
      </c>
      <c r="R24" s="21">
        <v>0</v>
      </c>
      <c r="S24" s="21">
        <f t="shared" si="4"/>
        <v>0</v>
      </c>
      <c r="T24" s="36">
        <v>0</v>
      </c>
      <c r="U24" s="11">
        <v>0</v>
      </c>
      <c r="V24" s="11">
        <v>25996.07</v>
      </c>
      <c r="W24" s="21">
        <v>0.12</v>
      </c>
      <c r="X24" s="21">
        <v>0.2</v>
      </c>
      <c r="Y24" s="21">
        <f t="shared" si="5"/>
        <v>0</v>
      </c>
      <c r="Z24" s="21">
        <f t="shared" si="6"/>
        <v>0</v>
      </c>
      <c r="AA24" s="11">
        <v>0</v>
      </c>
      <c r="AB24" s="11">
        <v>0</v>
      </c>
      <c r="AC24" s="11"/>
    </row>
    <row r="25" spans="1:31" hidden="1" x14ac:dyDescent="0.35">
      <c r="A25" t="s">
        <v>1539</v>
      </c>
      <c r="B25" t="s">
        <v>1567</v>
      </c>
      <c r="C25" t="s">
        <v>1597</v>
      </c>
      <c r="D25" s="15">
        <v>45750</v>
      </c>
      <c r="E25" s="15"/>
      <c r="F25" t="s">
        <v>1603</v>
      </c>
      <c r="G25" s="11"/>
      <c r="H25" t="s">
        <v>1710</v>
      </c>
      <c r="I25" t="s">
        <v>1631</v>
      </c>
      <c r="J25" t="s">
        <v>1700</v>
      </c>
      <c r="K25" s="11">
        <v>5151678.3600000003</v>
      </c>
      <c r="L25" s="11">
        <v>89</v>
      </c>
      <c r="M25" s="11">
        <f t="shared" si="0"/>
        <v>5038454.6597802201</v>
      </c>
      <c r="N25" s="21">
        <v>0.02</v>
      </c>
      <c r="O25" s="21">
        <f t="shared" si="1"/>
        <v>1.9999997315590663E-2</v>
      </c>
      <c r="P25" s="25">
        <f t="shared" si="2"/>
        <v>25123.25</v>
      </c>
      <c r="Q25" s="11">
        <f t="shared" si="3"/>
        <v>12561.625</v>
      </c>
      <c r="R25" s="21">
        <v>0</v>
      </c>
      <c r="S25" s="21">
        <f t="shared" si="4"/>
        <v>0.5</v>
      </c>
      <c r="T25" s="36">
        <v>1</v>
      </c>
      <c r="U25" s="11">
        <v>12561.625</v>
      </c>
      <c r="V25" s="11">
        <v>25123.25</v>
      </c>
      <c r="W25" s="21">
        <v>0</v>
      </c>
      <c r="X25" s="21">
        <v>0</v>
      </c>
      <c r="Y25" s="21">
        <f t="shared" si="5"/>
        <v>0</v>
      </c>
      <c r="Z25" s="21">
        <f t="shared" si="6"/>
        <v>0</v>
      </c>
      <c r="AA25" s="11">
        <v>0</v>
      </c>
      <c r="AB25" s="11">
        <v>0</v>
      </c>
      <c r="AC25" s="11"/>
    </row>
    <row r="26" spans="1:31" hidden="1" x14ac:dyDescent="0.35">
      <c r="A26" t="s">
        <v>373</v>
      </c>
      <c r="B26" t="s">
        <v>374</v>
      </c>
      <c r="C26" t="s">
        <v>1597</v>
      </c>
      <c r="D26" s="15">
        <v>44855</v>
      </c>
      <c r="E26" s="15"/>
      <c r="F26" t="s">
        <v>1600</v>
      </c>
      <c r="G26" s="11" t="s">
        <v>1716</v>
      </c>
      <c r="H26" t="s">
        <v>1710</v>
      </c>
      <c r="I26" t="s">
        <v>1638</v>
      </c>
      <c r="J26" t="s">
        <v>1701</v>
      </c>
      <c r="K26" s="11">
        <v>5267326.67</v>
      </c>
      <c r="L26" s="11">
        <v>91</v>
      </c>
      <c r="M26" s="11">
        <f t="shared" si="0"/>
        <v>5267326.67</v>
      </c>
      <c r="N26" s="21">
        <v>1.2500000000000001E-2</v>
      </c>
      <c r="O26" s="21">
        <f t="shared" si="1"/>
        <v>1.2500008476212096E-2</v>
      </c>
      <c r="P26" s="25">
        <f t="shared" si="2"/>
        <v>16415.310000000001</v>
      </c>
      <c r="Q26" s="11">
        <f t="shared" si="3"/>
        <v>10177.492200000002</v>
      </c>
      <c r="R26" s="21">
        <v>0</v>
      </c>
      <c r="S26" s="21">
        <f t="shared" si="4"/>
        <v>0.52</v>
      </c>
      <c r="T26" s="36">
        <v>0.6</v>
      </c>
      <c r="U26" s="11">
        <v>8535.9612000000016</v>
      </c>
      <c r="V26" s="11">
        <v>16415.310000000001</v>
      </c>
      <c r="W26" s="21">
        <v>0.1</v>
      </c>
      <c r="X26" s="21">
        <v>0.15</v>
      </c>
      <c r="Y26" s="21">
        <f t="shared" si="5"/>
        <v>0</v>
      </c>
      <c r="Z26" s="21">
        <f t="shared" si="6"/>
        <v>0</v>
      </c>
      <c r="AA26" s="11">
        <v>0</v>
      </c>
      <c r="AB26" s="11">
        <v>0</v>
      </c>
      <c r="AC26" s="11"/>
      <c r="AD26" s="11">
        <v>1641.5310000000002</v>
      </c>
      <c r="AE26" t="s">
        <v>1746</v>
      </c>
    </row>
    <row r="27" spans="1:31" hidden="1" x14ac:dyDescent="0.35">
      <c r="A27" t="s">
        <v>563</v>
      </c>
      <c r="B27" t="s">
        <v>564</v>
      </c>
      <c r="C27" t="s">
        <v>1598</v>
      </c>
      <c r="D27" s="15">
        <v>45233</v>
      </c>
      <c r="E27" s="15">
        <v>45751</v>
      </c>
      <c r="F27" t="s">
        <v>1599</v>
      </c>
      <c r="G27" s="11"/>
      <c r="H27" t="s">
        <v>1654</v>
      </c>
      <c r="I27" t="s">
        <v>1631</v>
      </c>
      <c r="J27" t="s">
        <v>1701</v>
      </c>
      <c r="K27" s="11">
        <v>893666.75</v>
      </c>
      <c r="L27" s="11">
        <v>4</v>
      </c>
      <c r="M27" s="11">
        <f t="shared" si="0"/>
        <v>39282.054945054944</v>
      </c>
      <c r="N27" s="21">
        <v>2.5000000000000001E-2</v>
      </c>
      <c r="O27" s="21">
        <f t="shared" si="1"/>
        <v>2.4999979019024707E-2</v>
      </c>
      <c r="P27" s="25">
        <f t="shared" si="2"/>
        <v>244.84</v>
      </c>
      <c r="Q27" s="11">
        <f t="shared" si="3"/>
        <v>0</v>
      </c>
      <c r="R27" s="21">
        <v>0</v>
      </c>
      <c r="S27" s="21">
        <f t="shared" si="4"/>
        <v>0</v>
      </c>
      <c r="T27" s="36">
        <v>0</v>
      </c>
      <c r="U27" s="11">
        <v>0</v>
      </c>
      <c r="V27" s="11">
        <v>244.84</v>
      </c>
      <c r="W27" s="21">
        <v>0.12</v>
      </c>
      <c r="X27" s="21">
        <v>0.2</v>
      </c>
      <c r="Y27" s="21">
        <f t="shared" si="5"/>
        <v>0</v>
      </c>
      <c r="Z27" s="21">
        <f t="shared" si="6"/>
        <v>0</v>
      </c>
      <c r="AA27" s="11">
        <v>0</v>
      </c>
      <c r="AB27" s="11">
        <v>0</v>
      </c>
      <c r="AC27" s="11"/>
    </row>
    <row r="28" spans="1:31" hidden="1" x14ac:dyDescent="0.35">
      <c r="A28" t="s">
        <v>786</v>
      </c>
      <c r="B28" t="s">
        <v>787</v>
      </c>
      <c r="C28" t="s">
        <v>1597</v>
      </c>
      <c r="D28" s="15">
        <v>45401</v>
      </c>
      <c r="E28" s="15"/>
      <c r="F28" t="s">
        <v>1599</v>
      </c>
      <c r="G28" s="11"/>
      <c r="H28" t="s">
        <v>1654</v>
      </c>
      <c r="I28" t="s">
        <v>1631</v>
      </c>
      <c r="J28" t="s">
        <v>1700</v>
      </c>
      <c r="K28" s="11">
        <v>5056413.1399999997</v>
      </c>
      <c r="L28" s="11">
        <v>91</v>
      </c>
      <c r="M28" s="11">
        <f t="shared" si="0"/>
        <v>5056413.1399999997</v>
      </c>
      <c r="N28" s="21">
        <v>2.5000000000000001E-2</v>
      </c>
      <c r="O28" s="21">
        <f t="shared" si="1"/>
        <v>2.5000000231454517E-2</v>
      </c>
      <c r="P28" s="25">
        <f t="shared" si="2"/>
        <v>31516</v>
      </c>
      <c r="Q28" s="11">
        <f t="shared" si="3"/>
        <v>0</v>
      </c>
      <c r="R28" s="21">
        <v>0</v>
      </c>
      <c r="S28" s="21">
        <f t="shared" si="4"/>
        <v>0</v>
      </c>
      <c r="T28" s="36">
        <v>0</v>
      </c>
      <c r="U28" s="11">
        <v>0</v>
      </c>
      <c r="V28" s="11">
        <v>31516</v>
      </c>
      <c r="W28" s="21">
        <v>0</v>
      </c>
      <c r="X28" s="21">
        <v>0</v>
      </c>
      <c r="Y28" s="21">
        <f t="shared" si="5"/>
        <v>0</v>
      </c>
      <c r="Z28" s="21">
        <f t="shared" si="6"/>
        <v>0</v>
      </c>
      <c r="AA28" s="11">
        <v>0</v>
      </c>
      <c r="AB28" s="11">
        <v>0</v>
      </c>
      <c r="AC28" s="11"/>
    </row>
    <row r="29" spans="1:31" hidden="1" x14ac:dyDescent="0.35">
      <c r="A29" t="s">
        <v>500</v>
      </c>
      <c r="B29" t="s">
        <v>501</v>
      </c>
      <c r="C29" t="s">
        <v>1597</v>
      </c>
      <c r="D29" s="15">
        <v>45175</v>
      </c>
      <c r="E29" s="15"/>
      <c r="F29" t="s">
        <v>1600</v>
      </c>
      <c r="G29" s="11" t="s">
        <v>1717</v>
      </c>
      <c r="H29" t="s">
        <v>1710</v>
      </c>
      <c r="I29" t="s">
        <v>1639</v>
      </c>
      <c r="J29" t="s">
        <v>1700</v>
      </c>
      <c r="K29" s="11">
        <v>6455536.8200000003</v>
      </c>
      <c r="L29" s="11">
        <v>91</v>
      </c>
      <c r="M29" s="11">
        <f t="shared" si="0"/>
        <v>6455536.8200000003</v>
      </c>
      <c r="N29" s="21">
        <v>0.02</v>
      </c>
      <c r="O29" s="21">
        <f t="shared" si="1"/>
        <v>1.9999998702195924E-2</v>
      </c>
      <c r="P29" s="25">
        <f t="shared" si="2"/>
        <v>32189.25</v>
      </c>
      <c r="Q29" s="11">
        <f t="shared" si="3"/>
        <v>16094.625</v>
      </c>
      <c r="R29" s="21">
        <v>0</v>
      </c>
      <c r="S29" s="21">
        <f t="shared" si="4"/>
        <v>0.5</v>
      </c>
      <c r="T29" s="36">
        <v>1</v>
      </c>
      <c r="U29" s="11">
        <v>16094.625</v>
      </c>
      <c r="V29" s="11">
        <v>32189.25</v>
      </c>
      <c r="W29" s="21">
        <v>0</v>
      </c>
      <c r="X29" s="21">
        <v>0</v>
      </c>
      <c r="Y29" s="21">
        <f t="shared" si="5"/>
        <v>0</v>
      </c>
      <c r="Z29" s="21">
        <f t="shared" si="6"/>
        <v>0</v>
      </c>
      <c r="AA29" s="11">
        <v>0</v>
      </c>
      <c r="AB29" s="11">
        <v>0</v>
      </c>
      <c r="AC29" s="11"/>
    </row>
    <row r="30" spans="1:31" hidden="1" x14ac:dyDescent="0.35">
      <c r="A30" t="s">
        <v>995</v>
      </c>
      <c r="B30" t="s">
        <v>996</v>
      </c>
      <c r="C30" t="s">
        <v>1597</v>
      </c>
      <c r="D30" s="15">
        <v>45512</v>
      </c>
      <c r="E30" s="15"/>
      <c r="F30" t="s">
        <v>1600</v>
      </c>
      <c r="G30" s="11" t="s">
        <v>1716</v>
      </c>
      <c r="H30" t="s">
        <v>1710</v>
      </c>
      <c r="I30" t="s">
        <v>1638</v>
      </c>
      <c r="J30" t="s">
        <v>1700</v>
      </c>
      <c r="K30" s="11">
        <v>4298878.47</v>
      </c>
      <c r="L30" s="11">
        <v>91</v>
      </c>
      <c r="M30" s="11">
        <f t="shared" si="0"/>
        <v>4298878.47</v>
      </c>
      <c r="N30" s="21">
        <v>2.5000000000000001E-2</v>
      </c>
      <c r="O30" s="21">
        <f t="shared" si="1"/>
        <v>2.4999991131727347E-2</v>
      </c>
      <c r="P30" s="25">
        <f t="shared" si="2"/>
        <v>26794.37</v>
      </c>
      <c r="Q30" s="11">
        <f t="shared" si="3"/>
        <v>18756.059000000001</v>
      </c>
      <c r="R30" s="21">
        <v>0</v>
      </c>
      <c r="S30" s="21">
        <f t="shared" si="4"/>
        <v>0.6</v>
      </c>
      <c r="T30" s="36">
        <v>1</v>
      </c>
      <c r="U30" s="11">
        <v>16076.621999999999</v>
      </c>
      <c r="V30" s="11">
        <v>26794.37</v>
      </c>
      <c r="W30" s="21">
        <v>0</v>
      </c>
      <c r="X30" s="21">
        <v>0</v>
      </c>
      <c r="Y30" s="21">
        <f t="shared" si="5"/>
        <v>0</v>
      </c>
      <c r="Z30" s="21">
        <f t="shared" si="6"/>
        <v>0</v>
      </c>
      <c r="AA30" s="11">
        <v>0</v>
      </c>
      <c r="AB30" s="11">
        <v>0</v>
      </c>
      <c r="AC30" s="11"/>
      <c r="AD30" s="11">
        <v>2679.4369999999999</v>
      </c>
      <c r="AE30" t="s">
        <v>1746</v>
      </c>
    </row>
    <row r="31" spans="1:31" hidden="1" x14ac:dyDescent="0.35">
      <c r="A31" t="s">
        <v>1317</v>
      </c>
      <c r="B31" t="s">
        <v>1318</v>
      </c>
      <c r="C31" t="s">
        <v>1597</v>
      </c>
      <c r="D31" s="15">
        <v>45625</v>
      </c>
      <c r="E31" s="15"/>
      <c r="F31" t="s">
        <v>237</v>
      </c>
      <c r="G31" s="11"/>
      <c r="H31" t="s">
        <v>1710</v>
      </c>
      <c r="I31" t="s">
        <v>1631</v>
      </c>
      <c r="J31" t="s">
        <v>1700</v>
      </c>
      <c r="K31" s="11">
        <v>4853641.4000000004</v>
      </c>
      <c r="L31" s="11">
        <v>91</v>
      </c>
      <c r="M31" s="11">
        <f t="shared" si="0"/>
        <v>4853641.4000000004</v>
      </c>
      <c r="N31" s="21">
        <v>2.5000000000000001E-2</v>
      </c>
      <c r="O31" s="21">
        <f t="shared" si="1"/>
        <v>2.5000001279202707E-2</v>
      </c>
      <c r="P31" s="25">
        <f t="shared" si="2"/>
        <v>30252.15</v>
      </c>
      <c r="Q31" s="11">
        <f t="shared" si="3"/>
        <v>24201.72</v>
      </c>
      <c r="R31" s="21">
        <v>0</v>
      </c>
      <c r="S31" s="21">
        <f t="shared" si="4"/>
        <v>0.8</v>
      </c>
      <c r="T31" s="36">
        <v>0.5</v>
      </c>
      <c r="U31" s="11">
        <v>24201.72</v>
      </c>
      <c r="V31" s="11">
        <v>30252.15</v>
      </c>
      <c r="W31" s="21">
        <v>0</v>
      </c>
      <c r="X31" s="21">
        <v>0</v>
      </c>
      <c r="Y31" s="21">
        <f t="shared" si="5"/>
        <v>0</v>
      </c>
      <c r="Z31" s="21">
        <f t="shared" si="6"/>
        <v>0</v>
      </c>
      <c r="AA31" s="11">
        <v>0</v>
      </c>
      <c r="AB31" s="11">
        <v>0</v>
      </c>
      <c r="AC31" s="11"/>
    </row>
    <row r="32" spans="1:31" hidden="1" x14ac:dyDescent="0.35">
      <c r="A32" t="s">
        <v>565</v>
      </c>
      <c r="B32" t="s">
        <v>566</v>
      </c>
      <c r="C32" t="s">
        <v>1597</v>
      </c>
      <c r="D32" s="15">
        <v>45232</v>
      </c>
      <c r="E32" s="15"/>
      <c r="F32" t="s">
        <v>1605</v>
      </c>
      <c r="G32" s="11"/>
      <c r="H32" t="s">
        <v>1710</v>
      </c>
      <c r="I32" t="s">
        <v>1647</v>
      </c>
      <c r="J32" t="s">
        <v>1701</v>
      </c>
      <c r="K32" s="11">
        <v>5835580.8899999997</v>
      </c>
      <c r="L32" s="11">
        <v>91</v>
      </c>
      <c r="M32" s="11">
        <f t="shared" si="0"/>
        <v>5835580.8899999997</v>
      </c>
      <c r="N32" s="21">
        <v>1.4999999999999999E-2</v>
      </c>
      <c r="O32" s="21">
        <f t="shared" si="1"/>
        <v>1.4999997429844272E-2</v>
      </c>
      <c r="P32" s="25">
        <f t="shared" si="2"/>
        <v>21823.47</v>
      </c>
      <c r="Q32" s="11">
        <f t="shared" si="3"/>
        <v>5455.8675000000003</v>
      </c>
      <c r="R32" s="21">
        <v>0</v>
      </c>
      <c r="S32" s="21">
        <f t="shared" si="4"/>
        <v>0.25</v>
      </c>
      <c r="T32" s="36">
        <v>0</v>
      </c>
      <c r="U32" s="11">
        <v>5455.8675000000003</v>
      </c>
      <c r="V32" s="11">
        <v>21823.47</v>
      </c>
      <c r="W32" s="21">
        <v>0.15</v>
      </c>
      <c r="X32" s="21">
        <v>0.2</v>
      </c>
      <c r="Y32" s="21">
        <f t="shared" si="5"/>
        <v>0</v>
      </c>
      <c r="Z32" s="21">
        <f t="shared" si="6"/>
        <v>0</v>
      </c>
      <c r="AA32" s="11">
        <v>0</v>
      </c>
      <c r="AB32" s="11">
        <v>0</v>
      </c>
      <c r="AC32" s="11"/>
    </row>
    <row r="33" spans="1:31" hidden="1" x14ac:dyDescent="0.35">
      <c r="A33" t="s">
        <v>1043</v>
      </c>
      <c r="B33" t="s">
        <v>1044</v>
      </c>
      <c r="C33" t="s">
        <v>1597</v>
      </c>
      <c r="D33" s="15">
        <v>45524</v>
      </c>
      <c r="E33" s="15"/>
      <c r="F33" t="s">
        <v>30</v>
      </c>
      <c r="G33" t="s">
        <v>1505</v>
      </c>
      <c r="H33" t="s">
        <v>1710</v>
      </c>
      <c r="I33" t="s">
        <v>1631</v>
      </c>
      <c r="J33" t="s">
        <v>1700</v>
      </c>
      <c r="K33" s="11">
        <v>4239667.8099999996</v>
      </c>
      <c r="L33" s="11">
        <v>91</v>
      </c>
      <c r="M33" s="11">
        <f t="shared" si="0"/>
        <v>4239667.8099999996</v>
      </c>
      <c r="N33" s="21">
        <v>2.5000000000000001E-2</v>
      </c>
      <c r="O33" s="21">
        <f t="shared" si="1"/>
        <v>2.500000306433401E-2</v>
      </c>
      <c r="P33" s="25">
        <f t="shared" si="2"/>
        <v>26425.33</v>
      </c>
      <c r="Q33" s="11">
        <f t="shared" si="3"/>
        <v>19488.680875000002</v>
      </c>
      <c r="R33" s="21">
        <v>0</v>
      </c>
      <c r="S33" s="21">
        <f t="shared" si="4"/>
        <v>0.65</v>
      </c>
      <c r="T33" s="36">
        <v>0</v>
      </c>
      <c r="U33" s="11">
        <v>17176.464500000002</v>
      </c>
      <c r="V33" s="11">
        <v>26425.33</v>
      </c>
      <c r="W33" s="21">
        <v>0</v>
      </c>
      <c r="X33" s="21">
        <v>0</v>
      </c>
      <c r="Y33" s="21">
        <f t="shared" si="5"/>
        <v>0</v>
      </c>
      <c r="Z33" s="21">
        <f t="shared" si="6"/>
        <v>0</v>
      </c>
      <c r="AA33" s="11">
        <v>0</v>
      </c>
      <c r="AB33" s="11">
        <v>0</v>
      </c>
      <c r="AC33" s="21">
        <f>IFERROR(AD33/(V33-U33),0)</f>
        <v>0.25</v>
      </c>
      <c r="AD33" s="11">
        <v>2312.216375</v>
      </c>
    </row>
    <row r="34" spans="1:31" hidden="1" x14ac:dyDescent="0.35">
      <c r="A34" t="s">
        <v>1385</v>
      </c>
      <c r="B34" t="s">
        <v>1446</v>
      </c>
      <c r="C34" t="s">
        <v>1597</v>
      </c>
      <c r="D34" s="15">
        <v>45664</v>
      </c>
      <c r="E34" s="15"/>
      <c r="F34" t="s">
        <v>1606</v>
      </c>
      <c r="G34" s="11" t="s">
        <v>1745</v>
      </c>
      <c r="H34" t="s">
        <v>1710</v>
      </c>
      <c r="I34" t="s">
        <v>1640</v>
      </c>
      <c r="J34" t="s">
        <v>1700</v>
      </c>
      <c r="K34" s="11">
        <v>4369316.2699999996</v>
      </c>
      <c r="L34" s="11">
        <v>91</v>
      </c>
      <c r="M34" s="11">
        <f t="shared" si="0"/>
        <v>4369316.2699999996</v>
      </c>
      <c r="N34" s="21">
        <v>2.5000000000000001E-2</v>
      </c>
      <c r="O34" s="21">
        <f t="shared" si="1"/>
        <v>2.5000000341416861E-2</v>
      </c>
      <c r="P34" s="25">
        <f t="shared" si="2"/>
        <v>27233.41</v>
      </c>
      <c r="Q34" s="11">
        <f t="shared" si="3"/>
        <v>20425.057500000003</v>
      </c>
      <c r="R34" s="21">
        <v>0</v>
      </c>
      <c r="S34" s="21">
        <f t="shared" si="4"/>
        <v>0.65000000000000013</v>
      </c>
      <c r="T34" s="36">
        <v>0</v>
      </c>
      <c r="U34" s="11">
        <v>17701.716500000002</v>
      </c>
      <c r="V34" s="11">
        <v>27233.41</v>
      </c>
      <c r="W34" s="21">
        <v>0</v>
      </c>
      <c r="X34" s="21">
        <v>0</v>
      </c>
      <c r="Y34" s="21">
        <f t="shared" si="5"/>
        <v>0</v>
      </c>
      <c r="Z34" s="21">
        <f t="shared" si="6"/>
        <v>0</v>
      </c>
      <c r="AA34" s="11">
        <v>0</v>
      </c>
      <c r="AB34" s="11">
        <v>0</v>
      </c>
      <c r="AC34" s="21">
        <f>IFERROR(AD34/V34,0)</f>
        <v>0.10000000000000002</v>
      </c>
      <c r="AD34" s="11">
        <v>2723.3410000000003</v>
      </c>
    </row>
    <row r="35" spans="1:31" hidden="1" x14ac:dyDescent="0.35">
      <c r="A35" t="s">
        <v>1051</v>
      </c>
      <c r="B35" t="s">
        <v>1052</v>
      </c>
      <c r="C35" t="s">
        <v>1597</v>
      </c>
      <c r="D35" s="15">
        <v>45526</v>
      </c>
      <c r="E35" s="15"/>
      <c r="F35" t="s">
        <v>237</v>
      </c>
      <c r="H35" t="s">
        <v>1710</v>
      </c>
      <c r="I35" t="s">
        <v>1631</v>
      </c>
      <c r="J35" t="s">
        <v>1700</v>
      </c>
      <c r="K35" s="11">
        <v>4190584.38</v>
      </c>
      <c r="L35" s="11">
        <v>91</v>
      </c>
      <c r="M35" s="11">
        <f t="shared" si="0"/>
        <v>4190584.38</v>
      </c>
      <c r="N35" s="21">
        <v>2.5000000000000001E-2</v>
      </c>
      <c r="O35" s="21">
        <f t="shared" si="1"/>
        <v>2.5000004026556884E-2</v>
      </c>
      <c r="P35" s="25">
        <f t="shared" si="2"/>
        <v>26119.4</v>
      </c>
      <c r="Q35" s="11">
        <f t="shared" si="3"/>
        <v>20895.52</v>
      </c>
      <c r="R35" s="21">
        <v>0</v>
      </c>
      <c r="S35" s="21">
        <f t="shared" si="4"/>
        <v>0.79999999999999993</v>
      </c>
      <c r="T35" s="36">
        <v>0.5</v>
      </c>
      <c r="U35" s="11">
        <v>20895.52</v>
      </c>
      <c r="V35" s="11">
        <v>26119.4</v>
      </c>
      <c r="W35" s="21">
        <v>0</v>
      </c>
      <c r="X35" s="21">
        <v>0</v>
      </c>
      <c r="Y35" s="21">
        <f t="shared" si="5"/>
        <v>0</v>
      </c>
      <c r="Z35" s="21">
        <f t="shared" si="6"/>
        <v>0</v>
      </c>
      <c r="AA35" s="11">
        <v>0</v>
      </c>
      <c r="AB35" s="11">
        <v>0</v>
      </c>
      <c r="AC35" s="11"/>
    </row>
    <row r="36" spans="1:31" hidden="1" x14ac:dyDescent="0.35">
      <c r="A36" t="s">
        <v>1287</v>
      </c>
      <c r="B36" t="s">
        <v>1288</v>
      </c>
      <c r="C36" t="s">
        <v>1597</v>
      </c>
      <c r="D36" s="15">
        <v>45614</v>
      </c>
      <c r="E36" s="15"/>
      <c r="F36" t="s">
        <v>324</v>
      </c>
      <c r="G36" t="s">
        <v>1505</v>
      </c>
      <c r="H36" t="s">
        <v>1710</v>
      </c>
      <c r="I36" t="s">
        <v>1631</v>
      </c>
      <c r="J36" t="s">
        <v>1700</v>
      </c>
      <c r="K36" s="11">
        <v>4809284.6900000004</v>
      </c>
      <c r="L36" s="11">
        <v>91</v>
      </c>
      <c r="M36" s="11">
        <f t="shared" si="0"/>
        <v>4809284.6900000004</v>
      </c>
      <c r="N36" s="21">
        <v>0.02</v>
      </c>
      <c r="O36" s="21">
        <f t="shared" si="1"/>
        <v>1.9999997633241048E-2</v>
      </c>
      <c r="P36" s="25">
        <f t="shared" si="2"/>
        <v>23980.54</v>
      </c>
      <c r="Q36" s="11">
        <f t="shared" si="3"/>
        <v>16786.378000000001</v>
      </c>
      <c r="R36" s="21">
        <v>0</v>
      </c>
      <c r="S36" s="21">
        <f t="shared" si="4"/>
        <v>0.6</v>
      </c>
      <c r="T36" s="36">
        <v>0</v>
      </c>
      <c r="U36" s="11">
        <v>14388.324000000001</v>
      </c>
      <c r="V36" s="11">
        <v>23980.54</v>
      </c>
      <c r="W36" s="21">
        <v>0</v>
      </c>
      <c r="X36" s="21">
        <v>0</v>
      </c>
      <c r="Y36" s="21">
        <f t="shared" si="5"/>
        <v>0</v>
      </c>
      <c r="Z36" s="21">
        <f t="shared" si="6"/>
        <v>0</v>
      </c>
      <c r="AA36" s="11">
        <v>0</v>
      </c>
      <c r="AB36" s="11">
        <v>0</v>
      </c>
      <c r="AC36" s="21">
        <f t="shared" ref="AC36:AC37" si="7">IFERROR(AD36/(V36-U36),0)</f>
        <v>0.25</v>
      </c>
      <c r="AD36" s="11">
        <v>2398.0540000000001</v>
      </c>
    </row>
    <row r="37" spans="1:31" hidden="1" x14ac:dyDescent="0.35">
      <c r="A37" t="s">
        <v>979</v>
      </c>
      <c r="B37" t="s">
        <v>980</v>
      </c>
      <c r="C37" t="s">
        <v>1597</v>
      </c>
      <c r="D37" s="15">
        <v>45506</v>
      </c>
      <c r="E37" s="15"/>
      <c r="F37" t="s">
        <v>324</v>
      </c>
      <c r="G37" t="s">
        <v>1505</v>
      </c>
      <c r="H37" t="s">
        <v>1710</v>
      </c>
      <c r="I37" t="s">
        <v>1631</v>
      </c>
      <c r="J37" t="s">
        <v>1700</v>
      </c>
      <c r="K37" s="11">
        <v>4324222.7699999996</v>
      </c>
      <c r="L37" s="11">
        <v>91</v>
      </c>
      <c r="M37" s="11">
        <f t="shared" si="0"/>
        <v>4324222.7699999996</v>
      </c>
      <c r="N37" s="21">
        <v>2.5000000000000001E-2</v>
      </c>
      <c r="O37" s="21">
        <f t="shared" si="1"/>
        <v>2.5000002409757832E-2</v>
      </c>
      <c r="P37" s="25">
        <f t="shared" si="2"/>
        <v>26952.35</v>
      </c>
      <c r="Q37" s="11">
        <f t="shared" si="3"/>
        <v>18866.644999999997</v>
      </c>
      <c r="R37" s="21">
        <v>0</v>
      </c>
      <c r="S37" s="21">
        <f t="shared" si="4"/>
        <v>0.6</v>
      </c>
      <c r="T37" s="36">
        <v>0</v>
      </c>
      <c r="U37" s="11">
        <v>16171.409999999998</v>
      </c>
      <c r="V37" s="11">
        <v>26952.35</v>
      </c>
      <c r="W37" s="21">
        <v>0</v>
      </c>
      <c r="X37" s="21">
        <v>0</v>
      </c>
      <c r="Y37" s="21">
        <f t="shared" si="5"/>
        <v>0</v>
      </c>
      <c r="Z37" s="21">
        <f t="shared" si="6"/>
        <v>0</v>
      </c>
      <c r="AA37" s="11">
        <v>0</v>
      </c>
      <c r="AB37" s="11">
        <v>0</v>
      </c>
      <c r="AC37" s="21">
        <f t="shared" si="7"/>
        <v>0.25</v>
      </c>
      <c r="AD37" s="11">
        <v>2695.2350000000001</v>
      </c>
    </row>
    <row r="38" spans="1:31" hidden="1" x14ac:dyDescent="0.35">
      <c r="A38" t="s">
        <v>1386</v>
      </c>
      <c r="B38" t="s">
        <v>1447</v>
      </c>
      <c r="C38" t="s">
        <v>1597</v>
      </c>
      <c r="D38" s="15">
        <v>45723</v>
      </c>
      <c r="E38" s="15"/>
      <c r="F38" t="s">
        <v>1599</v>
      </c>
      <c r="G38" s="11"/>
      <c r="H38" t="s">
        <v>1654</v>
      </c>
      <c r="I38" t="s">
        <v>1631</v>
      </c>
      <c r="J38" t="s">
        <v>1700</v>
      </c>
      <c r="K38" s="11">
        <v>6473163.21</v>
      </c>
      <c r="L38" s="11">
        <v>91</v>
      </c>
      <c r="M38" s="11">
        <f t="shared" si="0"/>
        <v>6473163.21</v>
      </c>
      <c r="N38" s="21">
        <v>2.2499999999999999E-2</v>
      </c>
      <c r="O38" s="21">
        <f t="shared" si="1"/>
        <v>2.2500002847810268E-2</v>
      </c>
      <c r="P38" s="25">
        <f t="shared" si="2"/>
        <v>36311.79</v>
      </c>
      <c r="Q38" s="11">
        <f t="shared" si="3"/>
        <v>0</v>
      </c>
      <c r="R38" s="21">
        <v>0</v>
      </c>
      <c r="S38" s="21">
        <f t="shared" si="4"/>
        <v>0</v>
      </c>
      <c r="T38" s="36">
        <v>0</v>
      </c>
      <c r="U38" s="11">
        <v>0</v>
      </c>
      <c r="V38" s="11">
        <v>36311.79</v>
      </c>
      <c r="W38" s="21">
        <v>0</v>
      </c>
      <c r="X38" s="21">
        <v>0</v>
      </c>
      <c r="Y38" s="21">
        <f t="shared" si="5"/>
        <v>0</v>
      </c>
      <c r="Z38" s="21">
        <f t="shared" si="6"/>
        <v>0</v>
      </c>
      <c r="AA38" s="11">
        <v>0</v>
      </c>
      <c r="AB38" s="11">
        <v>0</v>
      </c>
      <c r="AC38" s="11"/>
    </row>
    <row r="39" spans="1:31" hidden="1" x14ac:dyDescent="0.35">
      <c r="A39" t="s">
        <v>1161</v>
      </c>
      <c r="B39" t="s">
        <v>1162</v>
      </c>
      <c r="C39" t="s">
        <v>1597</v>
      </c>
      <c r="D39" s="15">
        <v>45561</v>
      </c>
      <c r="E39" s="15"/>
      <c r="F39" t="s">
        <v>237</v>
      </c>
      <c r="G39" s="11"/>
      <c r="H39" t="s">
        <v>1710</v>
      </c>
      <c r="I39" t="s">
        <v>1631</v>
      </c>
      <c r="J39" t="s">
        <v>1700</v>
      </c>
      <c r="K39" s="11">
        <v>4093844.35</v>
      </c>
      <c r="L39" s="11">
        <v>91</v>
      </c>
      <c r="M39" s="11">
        <f t="shared" si="0"/>
        <v>4093844.35</v>
      </c>
      <c r="N39" s="21">
        <v>2.5000000000000001E-2</v>
      </c>
      <c r="O39" s="21">
        <f t="shared" si="1"/>
        <v>2.5000002828556567E-2</v>
      </c>
      <c r="P39" s="25">
        <f t="shared" si="2"/>
        <v>25516.43</v>
      </c>
      <c r="Q39" s="11">
        <f t="shared" si="3"/>
        <v>20413.144</v>
      </c>
      <c r="R39" s="21">
        <v>0</v>
      </c>
      <c r="S39" s="21">
        <f t="shared" si="4"/>
        <v>0.8</v>
      </c>
      <c r="T39" s="36">
        <v>0.5</v>
      </c>
      <c r="U39" s="11">
        <v>20413.144</v>
      </c>
      <c r="V39" s="11">
        <v>25516.43</v>
      </c>
      <c r="W39" s="21">
        <v>0</v>
      </c>
      <c r="X39" s="21">
        <v>0</v>
      </c>
      <c r="Y39" s="21">
        <f t="shared" si="5"/>
        <v>0</v>
      </c>
      <c r="Z39" s="21">
        <f t="shared" si="6"/>
        <v>0</v>
      </c>
      <c r="AA39" s="11">
        <v>0</v>
      </c>
      <c r="AB39" s="11">
        <v>0</v>
      </c>
      <c r="AC39" s="11"/>
    </row>
    <row r="40" spans="1:31" hidden="1" x14ac:dyDescent="0.35">
      <c r="A40" t="s">
        <v>1387</v>
      </c>
      <c r="B40" t="s">
        <v>1448</v>
      </c>
      <c r="C40" t="s">
        <v>1597</v>
      </c>
      <c r="D40" s="15">
        <v>45688</v>
      </c>
      <c r="E40" s="15"/>
      <c r="F40" t="s">
        <v>279</v>
      </c>
      <c r="G40" s="11" t="s">
        <v>1745</v>
      </c>
      <c r="H40" t="s">
        <v>1710</v>
      </c>
      <c r="I40" t="s">
        <v>1633</v>
      </c>
      <c r="J40" t="s">
        <v>1701</v>
      </c>
      <c r="K40" s="11">
        <v>4954484.75</v>
      </c>
      <c r="L40" s="11">
        <v>91</v>
      </c>
      <c r="M40" s="11">
        <f t="shared" si="0"/>
        <v>4954484.75</v>
      </c>
      <c r="N40" s="21">
        <v>1.4999999999999999E-2</v>
      </c>
      <c r="O40" s="21">
        <f t="shared" si="1"/>
        <v>1.5000003584830694E-2</v>
      </c>
      <c r="P40" s="25">
        <f t="shared" si="2"/>
        <v>18528.419999999998</v>
      </c>
      <c r="Q40" s="11">
        <f t="shared" si="3"/>
        <v>12969.893999999998</v>
      </c>
      <c r="R40" s="21">
        <v>0</v>
      </c>
      <c r="S40" s="21">
        <f t="shared" si="4"/>
        <v>0.6</v>
      </c>
      <c r="T40" s="36">
        <v>0</v>
      </c>
      <c r="U40" s="11">
        <v>11117.051999999998</v>
      </c>
      <c r="V40" s="11">
        <v>18528.419999999998</v>
      </c>
      <c r="W40" s="21">
        <v>0.12</v>
      </c>
      <c r="X40" s="21">
        <v>0.15</v>
      </c>
      <c r="Y40" s="21">
        <f t="shared" si="5"/>
        <v>0</v>
      </c>
      <c r="Z40" s="21">
        <f t="shared" si="6"/>
        <v>0</v>
      </c>
      <c r="AA40" s="11">
        <v>0</v>
      </c>
      <c r="AB40" s="11">
        <v>0</v>
      </c>
      <c r="AC40" s="21">
        <f t="shared" ref="AC40:AC41" si="8">IFERROR(AD40/V40,0)</f>
        <v>0.1</v>
      </c>
      <c r="AD40" s="11">
        <v>1852.8419999999999</v>
      </c>
    </row>
    <row r="41" spans="1:31" hidden="1" x14ac:dyDescent="0.35">
      <c r="A41" t="s">
        <v>1540</v>
      </c>
      <c r="B41" t="s">
        <v>1568</v>
      </c>
      <c r="C41" t="s">
        <v>1597</v>
      </c>
      <c r="D41" s="15">
        <v>45748</v>
      </c>
      <c r="E41" s="15"/>
      <c r="F41" t="s">
        <v>279</v>
      </c>
      <c r="G41" s="11" t="s">
        <v>1745</v>
      </c>
      <c r="H41" t="s">
        <v>1710</v>
      </c>
      <c r="I41" t="s">
        <v>1633</v>
      </c>
      <c r="J41" t="s">
        <v>1701</v>
      </c>
      <c r="K41" s="11">
        <v>5208691.95</v>
      </c>
      <c r="L41" s="11">
        <v>91</v>
      </c>
      <c r="M41" s="11">
        <f t="shared" si="0"/>
        <v>5208691.95</v>
      </c>
      <c r="N41" s="21">
        <v>1.4999999999999999E-2</v>
      </c>
      <c r="O41" s="21">
        <f t="shared" si="1"/>
        <v>1.4999999342287046E-2</v>
      </c>
      <c r="P41" s="25">
        <f t="shared" si="2"/>
        <v>19479.080000000002</v>
      </c>
      <c r="Q41" s="11">
        <f t="shared" si="3"/>
        <v>13635.356</v>
      </c>
      <c r="R41" s="21">
        <v>0</v>
      </c>
      <c r="S41" s="21">
        <f t="shared" si="4"/>
        <v>0.6</v>
      </c>
      <c r="T41" s="36">
        <v>0</v>
      </c>
      <c r="U41" s="11">
        <v>11687.448</v>
      </c>
      <c r="V41" s="11">
        <v>19479.080000000002</v>
      </c>
      <c r="W41" s="21">
        <v>0.12</v>
      </c>
      <c r="X41" s="21">
        <v>0.15</v>
      </c>
      <c r="Y41" s="21">
        <f t="shared" si="5"/>
        <v>0</v>
      </c>
      <c r="Z41" s="21">
        <f t="shared" si="6"/>
        <v>0</v>
      </c>
      <c r="AA41" s="11">
        <v>0</v>
      </c>
      <c r="AB41" s="11">
        <v>0</v>
      </c>
      <c r="AC41" s="21">
        <f t="shared" si="8"/>
        <v>0.1</v>
      </c>
      <c r="AD41" s="11">
        <v>1947.9080000000004</v>
      </c>
    </row>
    <row r="42" spans="1:31" hidden="1" x14ac:dyDescent="0.35">
      <c r="A42" t="s">
        <v>832</v>
      </c>
      <c r="B42" t="s">
        <v>833</v>
      </c>
      <c r="C42" t="s">
        <v>1597</v>
      </c>
      <c r="D42" s="15">
        <v>45440</v>
      </c>
      <c r="E42" s="15"/>
      <c r="F42" t="s">
        <v>1599</v>
      </c>
      <c r="G42" s="11" t="s">
        <v>1688</v>
      </c>
      <c r="H42" t="s">
        <v>1654</v>
      </c>
      <c r="I42" t="s">
        <v>1631</v>
      </c>
      <c r="J42" t="s">
        <v>1701</v>
      </c>
      <c r="K42" s="11">
        <v>6252129.2199999997</v>
      </c>
      <c r="L42" s="11">
        <v>91</v>
      </c>
      <c r="M42" s="11">
        <f t="shared" si="0"/>
        <v>6252129.2199999997</v>
      </c>
      <c r="N42" s="21">
        <v>1.2500000000000001E-2</v>
      </c>
      <c r="O42" s="21">
        <f t="shared" si="1"/>
        <v>1.2499996594127328E-2</v>
      </c>
      <c r="P42" s="25">
        <f t="shared" si="2"/>
        <v>19484.37</v>
      </c>
      <c r="Q42" s="11">
        <f t="shared" si="3"/>
        <v>0</v>
      </c>
      <c r="R42" s="21">
        <v>0</v>
      </c>
      <c r="S42" s="21">
        <f t="shared" si="4"/>
        <v>0</v>
      </c>
      <c r="T42" s="36">
        <v>0</v>
      </c>
      <c r="U42" s="11">
        <v>0</v>
      </c>
      <c r="V42" s="11">
        <v>19484.37</v>
      </c>
      <c r="W42" s="21">
        <v>0.1</v>
      </c>
      <c r="X42" s="21">
        <v>0.15</v>
      </c>
      <c r="Y42" s="21">
        <f t="shared" si="5"/>
        <v>0</v>
      </c>
      <c r="Z42" s="21">
        <f t="shared" si="6"/>
        <v>0</v>
      </c>
      <c r="AA42" s="11">
        <v>0</v>
      </c>
      <c r="AB42" s="11">
        <v>0</v>
      </c>
      <c r="AC42" s="11"/>
    </row>
    <row r="43" spans="1:31" hidden="1" x14ac:dyDescent="0.35">
      <c r="A43" t="s">
        <v>1388</v>
      </c>
      <c r="B43" t="s">
        <v>1449</v>
      </c>
      <c r="C43" t="s">
        <v>1597</v>
      </c>
      <c r="D43" s="15">
        <v>45715</v>
      </c>
      <c r="E43" s="15"/>
      <c r="F43" t="s">
        <v>1599</v>
      </c>
      <c r="G43" s="11"/>
      <c r="H43" t="s">
        <v>1654</v>
      </c>
      <c r="I43" t="s">
        <v>1637</v>
      </c>
      <c r="J43" t="s">
        <v>1699</v>
      </c>
      <c r="K43" s="11">
        <v>5174452.43</v>
      </c>
      <c r="L43" s="11">
        <v>91</v>
      </c>
      <c r="M43" s="11">
        <f t="shared" si="0"/>
        <v>5174452.43</v>
      </c>
      <c r="N43" s="21">
        <v>0</v>
      </c>
      <c r="O43" s="21">
        <f t="shared" si="1"/>
        <v>0</v>
      </c>
      <c r="P43" s="25">
        <f t="shared" si="2"/>
        <v>0</v>
      </c>
      <c r="Q43" s="11">
        <f t="shared" si="3"/>
        <v>0</v>
      </c>
      <c r="R43" s="21">
        <v>0</v>
      </c>
      <c r="S43" s="21">
        <f t="shared" si="4"/>
        <v>0</v>
      </c>
      <c r="T43" s="36">
        <v>0</v>
      </c>
      <c r="U43" s="11">
        <v>0</v>
      </c>
      <c r="V43" s="11">
        <v>0</v>
      </c>
      <c r="W43" s="21">
        <v>0.1</v>
      </c>
      <c r="X43" s="21">
        <v>0.25</v>
      </c>
      <c r="Y43" s="21">
        <f t="shared" si="5"/>
        <v>0</v>
      </c>
      <c r="Z43" s="21">
        <f t="shared" si="6"/>
        <v>0</v>
      </c>
      <c r="AA43" s="11">
        <v>0</v>
      </c>
      <c r="AB43" s="11">
        <v>0</v>
      </c>
      <c r="AC43" s="11"/>
    </row>
    <row r="44" spans="1:31" hidden="1" x14ac:dyDescent="0.35">
      <c r="A44" t="s">
        <v>1389</v>
      </c>
      <c r="B44" t="s">
        <v>1450</v>
      </c>
      <c r="C44" t="s">
        <v>1597</v>
      </c>
      <c r="D44" s="15">
        <v>45735</v>
      </c>
      <c r="E44" s="15"/>
      <c r="F44" t="s">
        <v>134</v>
      </c>
      <c r="G44" s="11"/>
      <c r="H44" t="s">
        <v>1710</v>
      </c>
      <c r="I44" t="s">
        <v>1631</v>
      </c>
      <c r="J44" t="s">
        <v>1700</v>
      </c>
      <c r="K44" s="11">
        <v>9711072.5099999998</v>
      </c>
      <c r="L44" s="11">
        <v>91</v>
      </c>
      <c r="M44" s="11">
        <f t="shared" si="0"/>
        <v>9711072.5099999998</v>
      </c>
      <c r="N44" s="21">
        <v>0.02</v>
      </c>
      <c r="O44" s="21">
        <f t="shared" si="1"/>
        <v>1.9999998282010926E-2</v>
      </c>
      <c r="P44" s="25">
        <f t="shared" si="2"/>
        <v>48422.33</v>
      </c>
      <c r="Q44" s="11">
        <f t="shared" si="3"/>
        <v>29053.398000000001</v>
      </c>
      <c r="R44" s="21">
        <v>0</v>
      </c>
      <c r="S44" s="21">
        <f t="shared" si="4"/>
        <v>0.6</v>
      </c>
      <c r="T44" s="36">
        <v>0</v>
      </c>
      <c r="U44" s="11">
        <v>29053.398000000001</v>
      </c>
      <c r="V44" s="11">
        <v>48422.33</v>
      </c>
      <c r="W44" s="21">
        <v>0</v>
      </c>
      <c r="X44" s="21">
        <v>0</v>
      </c>
      <c r="Y44" s="21">
        <f t="shared" si="5"/>
        <v>0</v>
      </c>
      <c r="Z44" s="21">
        <f t="shared" si="6"/>
        <v>0</v>
      </c>
      <c r="AA44" s="11">
        <v>0</v>
      </c>
      <c r="AB44" s="11">
        <v>0</v>
      </c>
      <c r="AC44" s="11"/>
    </row>
    <row r="45" spans="1:31" hidden="1" x14ac:dyDescent="0.35">
      <c r="A45" t="s">
        <v>1390</v>
      </c>
      <c r="B45" t="s">
        <v>1451</v>
      </c>
      <c r="C45" t="s">
        <v>1597</v>
      </c>
      <c r="D45" s="15">
        <v>45663</v>
      </c>
      <c r="E45" s="15"/>
      <c r="F45" t="s">
        <v>1600</v>
      </c>
      <c r="G45" s="11" t="s">
        <v>1718</v>
      </c>
      <c r="H45" t="s">
        <v>1654</v>
      </c>
      <c r="I45" t="s">
        <v>1637</v>
      </c>
      <c r="J45" t="s">
        <v>1700</v>
      </c>
      <c r="K45" s="11">
        <v>4448150.13</v>
      </c>
      <c r="L45" s="11">
        <v>91</v>
      </c>
      <c r="M45" s="11">
        <f t="shared" si="0"/>
        <v>4448150.13</v>
      </c>
      <c r="N45" s="21">
        <v>2.2499999999999999E-2</v>
      </c>
      <c r="O45" s="21">
        <f t="shared" si="1"/>
        <v>2.250000520978394E-2</v>
      </c>
      <c r="P45" s="25">
        <f t="shared" si="2"/>
        <v>24952.3</v>
      </c>
      <c r="Q45" s="11">
        <f t="shared" si="3"/>
        <v>13862.388888888889</v>
      </c>
      <c r="R45" s="21">
        <v>0</v>
      </c>
      <c r="S45" s="21">
        <f t="shared" si="4"/>
        <v>0.55555555555555558</v>
      </c>
      <c r="T45" s="36">
        <v>1</v>
      </c>
      <c r="U45" s="11">
        <v>13862.388888888889</v>
      </c>
      <c r="V45" s="11">
        <v>24952.3</v>
      </c>
      <c r="W45" s="21">
        <v>0</v>
      </c>
      <c r="X45" s="21">
        <v>0</v>
      </c>
      <c r="Y45" s="21">
        <f t="shared" si="5"/>
        <v>0</v>
      </c>
      <c r="Z45" s="21">
        <f t="shared" si="6"/>
        <v>0</v>
      </c>
      <c r="AA45" s="11">
        <v>0</v>
      </c>
      <c r="AB45" s="11">
        <v>0</v>
      </c>
      <c r="AC45" s="11"/>
    </row>
    <row r="46" spans="1:31" hidden="1" x14ac:dyDescent="0.35">
      <c r="A46" t="s">
        <v>675</v>
      </c>
      <c r="B46" t="s">
        <v>676</v>
      </c>
      <c r="C46" t="s">
        <v>1597</v>
      </c>
      <c r="D46" s="15">
        <v>45330</v>
      </c>
      <c r="E46" s="15"/>
      <c r="F46" t="s">
        <v>1599</v>
      </c>
      <c r="G46" s="11"/>
      <c r="H46" t="s">
        <v>1654</v>
      </c>
      <c r="I46" t="s">
        <v>1631</v>
      </c>
      <c r="J46" t="s">
        <v>1699</v>
      </c>
      <c r="K46" s="11">
        <v>19709521.140000001</v>
      </c>
      <c r="L46" s="11">
        <v>91</v>
      </c>
      <c r="M46" s="11">
        <f t="shared" si="0"/>
        <v>19709521.140000001</v>
      </c>
      <c r="N46" s="21">
        <v>0</v>
      </c>
      <c r="O46" s="21">
        <f t="shared" si="1"/>
        <v>0</v>
      </c>
      <c r="P46" s="25">
        <f t="shared" si="2"/>
        <v>0</v>
      </c>
      <c r="Q46" s="11">
        <f t="shared" si="3"/>
        <v>0</v>
      </c>
      <c r="R46" s="21">
        <v>0</v>
      </c>
      <c r="S46" s="21">
        <f t="shared" si="4"/>
        <v>0</v>
      </c>
      <c r="T46" s="36">
        <v>0</v>
      </c>
      <c r="U46" s="11">
        <v>0</v>
      </c>
      <c r="V46" s="11">
        <v>0</v>
      </c>
      <c r="W46" s="21">
        <v>0</v>
      </c>
      <c r="X46" s="21">
        <v>0.15</v>
      </c>
      <c r="Y46" s="21">
        <f t="shared" si="5"/>
        <v>0</v>
      </c>
      <c r="Z46" s="21">
        <f t="shared" si="6"/>
        <v>0</v>
      </c>
      <c r="AA46" s="11">
        <v>0</v>
      </c>
      <c r="AB46" s="11">
        <v>0</v>
      </c>
      <c r="AC46" s="11"/>
    </row>
    <row r="47" spans="1:31" hidden="1" x14ac:dyDescent="0.35">
      <c r="A47" t="s">
        <v>850</v>
      </c>
      <c r="B47" t="s">
        <v>851</v>
      </c>
      <c r="C47" t="s">
        <v>1597</v>
      </c>
      <c r="D47" s="15">
        <v>45447</v>
      </c>
      <c r="E47" s="15"/>
      <c r="F47" t="s">
        <v>1885</v>
      </c>
      <c r="G47" t="s">
        <v>1505</v>
      </c>
      <c r="H47" t="s">
        <v>1710</v>
      </c>
      <c r="I47" t="s">
        <v>1631</v>
      </c>
      <c r="J47" t="s">
        <v>1700</v>
      </c>
      <c r="K47" s="11">
        <v>4511919.95</v>
      </c>
      <c r="L47" s="11">
        <v>91</v>
      </c>
      <c r="M47" s="11">
        <f t="shared" si="0"/>
        <v>4511919.95</v>
      </c>
      <c r="N47" s="21">
        <v>2.5000000000000001E-2</v>
      </c>
      <c r="O47" s="21">
        <f t="shared" si="1"/>
        <v>2.4999999302823539E-2</v>
      </c>
      <c r="P47" s="25">
        <f t="shared" si="2"/>
        <v>28122.240000000002</v>
      </c>
      <c r="Q47" s="11">
        <f t="shared" si="3"/>
        <v>17576.400000000001</v>
      </c>
      <c r="R47" s="21">
        <v>0</v>
      </c>
      <c r="S47" s="21">
        <f t="shared" si="4"/>
        <v>0.5</v>
      </c>
      <c r="T47" s="36">
        <v>0</v>
      </c>
      <c r="U47" s="11">
        <v>14061.12</v>
      </c>
      <c r="V47" s="11">
        <v>28122.240000000002</v>
      </c>
      <c r="W47" s="21">
        <v>0</v>
      </c>
      <c r="X47" s="21">
        <v>0</v>
      </c>
      <c r="Y47" s="21">
        <f t="shared" si="5"/>
        <v>0</v>
      </c>
      <c r="Z47" s="21">
        <f t="shared" si="6"/>
        <v>0</v>
      </c>
      <c r="AA47" s="11">
        <v>0</v>
      </c>
      <c r="AB47" s="11">
        <v>0</v>
      </c>
      <c r="AC47" s="21">
        <f>IFERROR(AD47/(V47-U47),0)</f>
        <v>0.25</v>
      </c>
      <c r="AD47" s="11">
        <v>3515.28</v>
      </c>
      <c r="AE47" t="s">
        <v>1884</v>
      </c>
    </row>
    <row r="48" spans="1:31" hidden="1" x14ac:dyDescent="0.35">
      <c r="A48" t="s">
        <v>1391</v>
      </c>
      <c r="B48" t="s">
        <v>1452</v>
      </c>
      <c r="C48" t="s">
        <v>1597</v>
      </c>
      <c r="D48" s="15">
        <v>45693</v>
      </c>
      <c r="E48" s="15"/>
      <c r="F48" t="s">
        <v>1600</v>
      </c>
      <c r="G48" s="11"/>
      <c r="H48" t="s">
        <v>1654</v>
      </c>
      <c r="I48" t="s">
        <v>1641</v>
      </c>
      <c r="J48" t="s">
        <v>1700</v>
      </c>
      <c r="K48" s="11">
        <v>4960255.72</v>
      </c>
      <c r="L48" s="11">
        <v>91</v>
      </c>
      <c r="M48" s="11">
        <f t="shared" si="0"/>
        <v>4960255.72</v>
      </c>
      <c r="N48" s="21">
        <v>2.5000000000000001E-2</v>
      </c>
      <c r="O48" s="21">
        <f t="shared" si="1"/>
        <v>2.499999808809928E-2</v>
      </c>
      <c r="P48" s="25">
        <f t="shared" si="2"/>
        <v>30916.66</v>
      </c>
      <c r="Q48" s="11">
        <f t="shared" si="3"/>
        <v>18549.995999999999</v>
      </c>
      <c r="R48" s="21">
        <v>0</v>
      </c>
      <c r="S48" s="21">
        <f t="shared" si="4"/>
        <v>0.6</v>
      </c>
      <c r="T48" s="36">
        <v>1</v>
      </c>
      <c r="U48" s="11">
        <v>18549.995999999999</v>
      </c>
      <c r="V48" s="11">
        <v>30916.66</v>
      </c>
      <c r="W48" s="21">
        <v>0</v>
      </c>
      <c r="X48" s="21">
        <v>0</v>
      </c>
      <c r="Y48" s="21">
        <f t="shared" si="5"/>
        <v>0</v>
      </c>
      <c r="Z48" s="21">
        <f t="shared" si="6"/>
        <v>0</v>
      </c>
      <c r="AA48" s="11">
        <v>0</v>
      </c>
      <c r="AB48" s="11">
        <v>0</v>
      </c>
      <c r="AC48" s="11"/>
    </row>
    <row r="49" spans="1:31" hidden="1" x14ac:dyDescent="0.35">
      <c r="A49" t="s">
        <v>653</v>
      </c>
      <c r="B49" t="s">
        <v>654</v>
      </c>
      <c r="C49" t="s">
        <v>1597</v>
      </c>
      <c r="D49" s="15">
        <v>45328</v>
      </c>
      <c r="E49" s="15"/>
      <c r="F49" t="s">
        <v>1607</v>
      </c>
      <c r="G49" s="11"/>
      <c r="H49" t="s">
        <v>1654</v>
      </c>
      <c r="I49" t="s">
        <v>1642</v>
      </c>
      <c r="J49" t="s">
        <v>1701</v>
      </c>
      <c r="K49" s="11">
        <v>35019268</v>
      </c>
      <c r="L49" s="11">
        <v>91</v>
      </c>
      <c r="M49" s="11">
        <f t="shared" si="0"/>
        <v>35019268</v>
      </c>
      <c r="N49" s="21">
        <v>0.01</v>
      </c>
      <c r="O49" s="21">
        <f t="shared" si="1"/>
        <v>9.9999997709267364E-3</v>
      </c>
      <c r="P49" s="25">
        <f t="shared" si="2"/>
        <v>87308.31</v>
      </c>
      <c r="Q49" s="11">
        <f t="shared" si="3"/>
        <v>48019.570499999994</v>
      </c>
      <c r="R49" s="21">
        <v>0</v>
      </c>
      <c r="S49" s="21">
        <f t="shared" si="4"/>
        <v>0.54999999999999993</v>
      </c>
      <c r="T49" s="36">
        <v>0.45</v>
      </c>
      <c r="U49" s="11">
        <v>48019.570499999994</v>
      </c>
      <c r="V49" s="11">
        <v>87308.31</v>
      </c>
      <c r="W49" s="21">
        <v>0.1</v>
      </c>
      <c r="X49" s="21">
        <v>0.2</v>
      </c>
      <c r="Y49" s="21">
        <f t="shared" si="5"/>
        <v>0</v>
      </c>
      <c r="Z49" s="21">
        <f t="shared" si="6"/>
        <v>0</v>
      </c>
      <c r="AA49" s="11">
        <v>0</v>
      </c>
      <c r="AB49" s="11">
        <v>0</v>
      </c>
      <c r="AC49" s="11"/>
    </row>
    <row r="50" spans="1:31" hidden="1" x14ac:dyDescent="0.35">
      <c r="A50" t="s">
        <v>1277</v>
      </c>
      <c r="B50" t="s">
        <v>1278</v>
      </c>
      <c r="C50" t="s">
        <v>1597</v>
      </c>
      <c r="D50" s="15">
        <v>45603</v>
      </c>
      <c r="E50" s="15"/>
      <c r="F50" t="s">
        <v>237</v>
      </c>
      <c r="G50" s="11"/>
      <c r="H50" t="s">
        <v>1710</v>
      </c>
      <c r="I50" t="s">
        <v>1631</v>
      </c>
      <c r="J50" t="s">
        <v>1700</v>
      </c>
      <c r="K50" s="11">
        <v>4459982.8600000003</v>
      </c>
      <c r="L50" s="11">
        <v>91</v>
      </c>
      <c r="M50" s="11">
        <f t="shared" si="0"/>
        <v>4459982.8600000003</v>
      </c>
      <c r="N50" s="21">
        <v>1.7500000000000002E-2</v>
      </c>
      <c r="O50" s="21">
        <f t="shared" si="1"/>
        <v>1.7500003315072118E-2</v>
      </c>
      <c r="P50" s="25">
        <f t="shared" si="2"/>
        <v>19458.97</v>
      </c>
      <c r="Q50" s="11">
        <f t="shared" si="3"/>
        <v>13899.264285714286</v>
      </c>
      <c r="R50" s="21">
        <v>0</v>
      </c>
      <c r="S50" s="21">
        <f t="shared" si="4"/>
        <v>0.71428571428571419</v>
      </c>
      <c r="T50" s="36">
        <v>0.5</v>
      </c>
      <c r="U50" s="11">
        <v>13899.264285714286</v>
      </c>
      <c r="V50" s="11">
        <v>19458.97</v>
      </c>
      <c r="W50" s="21">
        <v>0</v>
      </c>
      <c r="X50" s="21">
        <v>0</v>
      </c>
      <c r="Y50" s="21">
        <f t="shared" si="5"/>
        <v>0</v>
      </c>
      <c r="Z50" s="21">
        <f t="shared" si="6"/>
        <v>0</v>
      </c>
      <c r="AA50" s="11">
        <v>0</v>
      </c>
      <c r="AB50" s="11">
        <v>0</v>
      </c>
      <c r="AC50" s="11"/>
    </row>
    <row r="51" spans="1:31" hidden="1" x14ac:dyDescent="0.35">
      <c r="A51" t="s">
        <v>1392</v>
      </c>
      <c r="B51" t="s">
        <v>1453</v>
      </c>
      <c r="C51" t="s">
        <v>1597</v>
      </c>
      <c r="D51" s="15">
        <v>45679</v>
      </c>
      <c r="E51" s="15"/>
      <c r="F51" t="s">
        <v>51</v>
      </c>
      <c r="G51" s="11" t="s">
        <v>1711</v>
      </c>
      <c r="H51" t="s">
        <v>1710</v>
      </c>
      <c r="I51" t="s">
        <v>1631</v>
      </c>
      <c r="J51" t="s">
        <v>1700</v>
      </c>
      <c r="K51" s="11">
        <v>4986317.1500000004</v>
      </c>
      <c r="L51" s="11">
        <v>91</v>
      </c>
      <c r="M51" s="11">
        <f t="shared" si="0"/>
        <v>4986317.1500000004</v>
      </c>
      <c r="N51" s="21">
        <v>2.5000000000000001E-2</v>
      </c>
      <c r="O51" s="21">
        <f t="shared" si="1"/>
        <v>2.4999999964187707E-2</v>
      </c>
      <c r="P51" s="25">
        <f t="shared" si="2"/>
        <v>31079.1</v>
      </c>
      <c r="Q51" s="11">
        <f t="shared" si="3"/>
        <v>20956.519999999997</v>
      </c>
      <c r="R51" s="21">
        <v>0</v>
      </c>
      <c r="S51" s="21">
        <f t="shared" si="4"/>
        <v>0.5</v>
      </c>
      <c r="T51" s="36">
        <v>0</v>
      </c>
      <c r="U51" s="11">
        <v>15539.55</v>
      </c>
      <c r="V51" s="11">
        <v>31079.1</v>
      </c>
      <c r="W51" s="21">
        <v>0</v>
      </c>
      <c r="X51" s="21">
        <v>0</v>
      </c>
      <c r="Y51" s="21">
        <f t="shared" si="5"/>
        <v>0</v>
      </c>
      <c r="Z51" s="21">
        <f t="shared" si="6"/>
        <v>0</v>
      </c>
      <c r="AA51" s="11">
        <v>0</v>
      </c>
      <c r="AB51" s="11">
        <v>0</v>
      </c>
      <c r="AC51" s="21">
        <f>AD51/(V51-U51)</f>
        <v>0.34859246245869407</v>
      </c>
      <c r="AD51" s="11">
        <v>5416.9699999999993</v>
      </c>
      <c r="AE51" t="s">
        <v>1712</v>
      </c>
    </row>
    <row r="52" spans="1:31" hidden="1" x14ac:dyDescent="0.35">
      <c r="A52" t="s">
        <v>1541</v>
      </c>
      <c r="B52" t="s">
        <v>1569</v>
      </c>
      <c r="C52" t="s">
        <v>1597</v>
      </c>
      <c r="D52" s="15">
        <v>45769</v>
      </c>
      <c r="E52" s="15"/>
      <c r="F52" t="s">
        <v>1603</v>
      </c>
      <c r="G52" s="11"/>
      <c r="H52" t="s">
        <v>1710</v>
      </c>
      <c r="I52" t="s">
        <v>1631</v>
      </c>
      <c r="J52" t="s">
        <v>1700</v>
      </c>
      <c r="K52" s="11">
        <v>5180087.75</v>
      </c>
      <c r="L52" s="11">
        <v>70</v>
      </c>
      <c r="M52" s="11">
        <f t="shared" si="0"/>
        <v>3984682.8846153845</v>
      </c>
      <c r="N52" s="21">
        <v>1.7500000000000002E-2</v>
      </c>
      <c r="O52" s="21">
        <f t="shared" si="1"/>
        <v>1.7500004016065447E-2</v>
      </c>
      <c r="P52" s="25">
        <f t="shared" si="2"/>
        <v>17385.23</v>
      </c>
      <c r="Q52" s="11">
        <f t="shared" si="3"/>
        <v>7450.812857142857</v>
      </c>
      <c r="R52" s="21">
        <v>0</v>
      </c>
      <c r="S52" s="21">
        <f t="shared" si="4"/>
        <v>0.42857142857142855</v>
      </c>
      <c r="T52" s="36">
        <v>1</v>
      </c>
      <c r="U52" s="11">
        <v>7450.812857142857</v>
      </c>
      <c r="V52" s="11">
        <v>17385.23</v>
      </c>
      <c r="W52" s="21">
        <v>0</v>
      </c>
      <c r="X52" s="21">
        <v>0</v>
      </c>
      <c r="Y52" s="21">
        <f t="shared" si="5"/>
        <v>0</v>
      </c>
      <c r="Z52" s="21">
        <f t="shared" si="6"/>
        <v>0</v>
      </c>
      <c r="AA52" s="11">
        <v>0</v>
      </c>
      <c r="AB52" s="11">
        <v>0</v>
      </c>
      <c r="AC52" s="11"/>
    </row>
    <row r="53" spans="1:31" hidden="1" x14ac:dyDescent="0.35">
      <c r="A53" t="s">
        <v>1341</v>
      </c>
      <c r="B53" t="s">
        <v>1342</v>
      </c>
      <c r="C53" t="s">
        <v>1597</v>
      </c>
      <c r="D53" s="15">
        <v>45632</v>
      </c>
      <c r="E53" s="15"/>
      <c r="F53" t="s">
        <v>1606</v>
      </c>
      <c r="G53" s="11" t="s">
        <v>1745</v>
      </c>
      <c r="H53" t="s">
        <v>1710</v>
      </c>
      <c r="I53" t="s">
        <v>1640</v>
      </c>
      <c r="J53" t="s">
        <v>1700</v>
      </c>
      <c r="K53" s="11">
        <v>4393525.24</v>
      </c>
      <c r="L53" s="11">
        <v>91</v>
      </c>
      <c r="M53" s="11">
        <f t="shared" si="0"/>
        <v>4393525.24</v>
      </c>
      <c r="N53" s="21">
        <v>2.5000000000000001E-2</v>
      </c>
      <c r="O53" s="21">
        <f t="shared" si="1"/>
        <v>2.499999894700192E-2</v>
      </c>
      <c r="P53" s="25">
        <f t="shared" si="2"/>
        <v>27384.3</v>
      </c>
      <c r="Q53" s="11">
        <f t="shared" si="3"/>
        <v>20538.225000000002</v>
      </c>
      <c r="R53" s="21">
        <v>0</v>
      </c>
      <c r="S53" s="21">
        <f t="shared" si="4"/>
        <v>0.65000000000000013</v>
      </c>
      <c r="T53" s="36">
        <v>0</v>
      </c>
      <c r="U53" s="11">
        <v>17799.795000000002</v>
      </c>
      <c r="V53" s="11">
        <v>27384.3</v>
      </c>
      <c r="W53" s="21">
        <v>0</v>
      </c>
      <c r="X53" s="21">
        <v>0</v>
      </c>
      <c r="Y53" s="21">
        <f t="shared" si="5"/>
        <v>0</v>
      </c>
      <c r="Z53" s="21">
        <f t="shared" si="6"/>
        <v>0</v>
      </c>
      <c r="AA53" s="11">
        <v>0</v>
      </c>
      <c r="AB53" s="11">
        <v>0</v>
      </c>
      <c r="AC53" s="21">
        <f>IFERROR(AD53/V53,0)</f>
        <v>0.10000000000000002</v>
      </c>
      <c r="AD53" s="11">
        <v>2738.4300000000003</v>
      </c>
    </row>
    <row r="54" spans="1:31" hidden="1" x14ac:dyDescent="0.35">
      <c r="A54" t="s">
        <v>351</v>
      </c>
      <c r="B54" t="s">
        <v>352</v>
      </c>
      <c r="C54" t="s">
        <v>1597</v>
      </c>
      <c r="D54" s="15">
        <v>44581</v>
      </c>
      <c r="E54" s="15"/>
      <c r="F54" t="s">
        <v>1599</v>
      </c>
      <c r="G54" s="11"/>
      <c r="H54" t="s">
        <v>1654</v>
      </c>
      <c r="I54" t="s">
        <v>1631</v>
      </c>
      <c r="J54" t="s">
        <v>1701</v>
      </c>
      <c r="K54" s="11">
        <v>6928518.1600000001</v>
      </c>
      <c r="L54" s="11">
        <v>91</v>
      </c>
      <c r="M54" s="11">
        <f t="shared" si="0"/>
        <v>6928518.1600000011</v>
      </c>
      <c r="N54" s="21">
        <v>0.01</v>
      </c>
      <c r="O54" s="21">
        <f t="shared" si="1"/>
        <v>1.0000000118002492E-2</v>
      </c>
      <c r="P54" s="25">
        <f t="shared" si="2"/>
        <v>17273.84</v>
      </c>
      <c r="Q54" s="11">
        <f t="shared" si="3"/>
        <v>0</v>
      </c>
      <c r="R54" s="21">
        <v>0</v>
      </c>
      <c r="S54" s="21">
        <f t="shared" si="4"/>
        <v>0</v>
      </c>
      <c r="T54" s="36">
        <v>0</v>
      </c>
      <c r="U54" s="11">
        <v>0</v>
      </c>
      <c r="V54" s="11">
        <v>17273.84</v>
      </c>
      <c r="W54" s="21">
        <v>0.12</v>
      </c>
      <c r="X54" s="21">
        <v>0.15</v>
      </c>
      <c r="Y54" s="21">
        <f t="shared" si="5"/>
        <v>0</v>
      </c>
      <c r="Z54" s="21">
        <f t="shared" si="6"/>
        <v>0</v>
      </c>
      <c r="AA54" s="11">
        <v>0</v>
      </c>
      <c r="AB54" s="11">
        <v>0</v>
      </c>
      <c r="AC54" s="11"/>
    </row>
    <row r="55" spans="1:31" hidden="1" x14ac:dyDescent="0.35">
      <c r="A55" t="s">
        <v>792</v>
      </c>
      <c r="B55" t="s">
        <v>793</v>
      </c>
      <c r="C55" t="s">
        <v>1597</v>
      </c>
      <c r="D55" s="15">
        <v>45404</v>
      </c>
      <c r="E55" s="15"/>
      <c r="F55" t="s">
        <v>1607</v>
      </c>
      <c r="G55" s="11"/>
      <c r="H55" t="s">
        <v>1654</v>
      </c>
      <c r="I55" t="s">
        <v>1643</v>
      </c>
      <c r="J55" t="s">
        <v>1700</v>
      </c>
      <c r="K55" s="11">
        <v>5184859.07</v>
      </c>
      <c r="L55" s="11">
        <v>91</v>
      </c>
      <c r="M55" s="11">
        <f t="shared" si="0"/>
        <v>5184859.07</v>
      </c>
      <c r="N55" s="21">
        <v>2.5000000000000001E-2</v>
      </c>
      <c r="O55" s="21">
        <f t="shared" si="1"/>
        <v>2.5000002046851655E-2</v>
      </c>
      <c r="P55" s="25">
        <f t="shared" si="2"/>
        <v>32316.59</v>
      </c>
      <c r="Q55" s="11">
        <f t="shared" si="3"/>
        <v>0</v>
      </c>
      <c r="R55" s="21">
        <v>0.03</v>
      </c>
      <c r="S55" s="21">
        <f t="shared" si="4"/>
        <v>0</v>
      </c>
      <c r="T55" s="36">
        <v>0</v>
      </c>
      <c r="U55" s="11">
        <v>0</v>
      </c>
      <c r="V55" s="11">
        <v>32316.59</v>
      </c>
      <c r="W55" s="21">
        <v>0</v>
      </c>
      <c r="X55" s="21">
        <v>0</v>
      </c>
      <c r="Y55" s="21">
        <f t="shared" si="5"/>
        <v>0</v>
      </c>
      <c r="Z55" s="21">
        <f t="shared" si="6"/>
        <v>0</v>
      </c>
      <c r="AA55" s="11">
        <v>0</v>
      </c>
      <c r="AB55" s="11">
        <v>0</v>
      </c>
      <c r="AC55" s="11"/>
    </row>
    <row r="56" spans="1:31" hidden="1" x14ac:dyDescent="0.35">
      <c r="A56" t="s">
        <v>1329</v>
      </c>
      <c r="B56" t="s">
        <v>1330</v>
      </c>
      <c r="C56" t="s">
        <v>1597</v>
      </c>
      <c r="D56" s="15">
        <v>45629</v>
      </c>
      <c r="E56" s="15"/>
      <c r="F56" t="s">
        <v>237</v>
      </c>
      <c r="G56" s="11"/>
      <c r="H56" t="s">
        <v>1710</v>
      </c>
      <c r="I56" t="s">
        <v>1631</v>
      </c>
      <c r="J56" t="s">
        <v>1700</v>
      </c>
      <c r="K56" s="11">
        <v>4330982.54</v>
      </c>
      <c r="L56" s="11">
        <v>91</v>
      </c>
      <c r="M56" s="11">
        <f t="shared" si="0"/>
        <v>4330982.54</v>
      </c>
      <c r="N56" s="21">
        <v>2.5000000000000001E-2</v>
      </c>
      <c r="O56" s="21">
        <f t="shared" si="1"/>
        <v>2.4999999800821786E-2</v>
      </c>
      <c r="P56" s="25">
        <f t="shared" si="2"/>
        <v>26994.48</v>
      </c>
      <c r="Q56" s="11">
        <f t="shared" si="3"/>
        <v>21595.583999999999</v>
      </c>
      <c r="R56" s="21">
        <v>0</v>
      </c>
      <c r="S56" s="21">
        <f t="shared" si="4"/>
        <v>0.79999999999999993</v>
      </c>
      <c r="T56" s="36">
        <v>0.5</v>
      </c>
      <c r="U56" s="11">
        <v>21595.583999999999</v>
      </c>
      <c r="V56" s="11">
        <v>26994.48</v>
      </c>
      <c r="W56" s="21">
        <v>0</v>
      </c>
      <c r="X56" s="21">
        <v>0</v>
      </c>
      <c r="Y56" s="21">
        <f t="shared" si="5"/>
        <v>0</v>
      </c>
      <c r="Z56" s="21">
        <f t="shared" si="6"/>
        <v>0</v>
      </c>
      <c r="AA56" s="11">
        <v>0</v>
      </c>
      <c r="AB56" s="11">
        <v>0</v>
      </c>
      <c r="AC56" s="11"/>
    </row>
    <row r="57" spans="1:31" hidden="1" x14ac:dyDescent="0.35">
      <c r="A57" t="s">
        <v>1369</v>
      </c>
      <c r="B57" t="s">
        <v>1370</v>
      </c>
      <c r="C57" t="s">
        <v>1597</v>
      </c>
      <c r="D57" s="15">
        <v>45653</v>
      </c>
      <c r="E57" s="15"/>
      <c r="F57" t="s">
        <v>1603</v>
      </c>
      <c r="G57" s="11"/>
      <c r="H57" t="s">
        <v>1710</v>
      </c>
      <c r="I57" t="s">
        <v>1631</v>
      </c>
      <c r="J57" t="s">
        <v>1700</v>
      </c>
      <c r="K57" s="11">
        <v>5387987.0999999996</v>
      </c>
      <c r="L57" s="11">
        <v>91</v>
      </c>
      <c r="M57" s="11">
        <f t="shared" si="0"/>
        <v>5387987.0999999996</v>
      </c>
      <c r="N57" s="21">
        <v>0.02</v>
      </c>
      <c r="O57" s="21">
        <f t="shared" si="1"/>
        <v>2.0000001892692396E-2</v>
      </c>
      <c r="P57" s="25">
        <f t="shared" si="2"/>
        <v>26866.13</v>
      </c>
      <c r="Q57" s="11">
        <f t="shared" si="3"/>
        <v>13433.065000000001</v>
      </c>
      <c r="R57" s="21">
        <v>0</v>
      </c>
      <c r="S57" s="21">
        <f t="shared" si="4"/>
        <v>0.5</v>
      </c>
      <c r="T57" s="36">
        <v>1</v>
      </c>
      <c r="U57" s="11">
        <v>13433.065000000001</v>
      </c>
      <c r="V57" s="11">
        <v>26866.13</v>
      </c>
      <c r="W57" s="21">
        <v>0</v>
      </c>
      <c r="X57" s="21">
        <v>0</v>
      </c>
      <c r="Y57" s="21">
        <f t="shared" si="5"/>
        <v>0</v>
      </c>
      <c r="Z57" s="21">
        <f t="shared" si="6"/>
        <v>0</v>
      </c>
      <c r="AA57" s="11">
        <v>0</v>
      </c>
      <c r="AB57" s="11">
        <v>0</v>
      </c>
      <c r="AC57" s="11"/>
    </row>
    <row r="58" spans="1:31" hidden="1" x14ac:dyDescent="0.35">
      <c r="A58" t="s">
        <v>1247</v>
      </c>
      <c r="B58" t="s">
        <v>1248</v>
      </c>
      <c r="C58" t="s">
        <v>1597</v>
      </c>
      <c r="D58" s="15">
        <v>45590</v>
      </c>
      <c r="E58" s="15"/>
      <c r="F58" t="s">
        <v>237</v>
      </c>
      <c r="G58" s="11"/>
      <c r="H58" t="s">
        <v>1710</v>
      </c>
      <c r="I58" t="s">
        <v>1631</v>
      </c>
      <c r="J58" t="s">
        <v>1700</v>
      </c>
      <c r="K58" s="11">
        <v>4752596.68</v>
      </c>
      <c r="L58" s="11">
        <v>91</v>
      </c>
      <c r="M58" s="11">
        <f t="shared" si="0"/>
        <v>4752596.68</v>
      </c>
      <c r="N58" s="21">
        <v>2.5000000000000001E-2</v>
      </c>
      <c r="O58" s="21">
        <f t="shared" si="1"/>
        <v>2.5000000700600232E-2</v>
      </c>
      <c r="P58" s="25">
        <f t="shared" si="2"/>
        <v>29622.35</v>
      </c>
      <c r="Q58" s="11">
        <f t="shared" si="3"/>
        <v>23697.879999999997</v>
      </c>
      <c r="R58" s="21">
        <v>0</v>
      </c>
      <c r="S58" s="21">
        <f t="shared" si="4"/>
        <v>0.79999999999999993</v>
      </c>
      <c r="T58" s="36">
        <v>0.5</v>
      </c>
      <c r="U58" s="11">
        <v>23697.879999999997</v>
      </c>
      <c r="V58" s="11">
        <v>29622.35</v>
      </c>
      <c r="W58" s="21">
        <v>0</v>
      </c>
      <c r="X58" s="21">
        <v>0</v>
      </c>
      <c r="Y58" s="21">
        <f t="shared" si="5"/>
        <v>0</v>
      </c>
      <c r="Z58" s="21">
        <f t="shared" si="6"/>
        <v>0</v>
      </c>
      <c r="AA58" s="11">
        <v>0</v>
      </c>
      <c r="AB58" s="11">
        <v>0</v>
      </c>
      <c r="AC58" s="11"/>
    </row>
    <row r="59" spans="1:31" hidden="1" x14ac:dyDescent="0.35">
      <c r="A59" t="s">
        <v>621</v>
      </c>
      <c r="B59" t="s">
        <v>622</v>
      </c>
      <c r="C59" t="s">
        <v>1597</v>
      </c>
      <c r="D59" s="15">
        <v>45280</v>
      </c>
      <c r="E59" s="15"/>
      <c r="F59" t="s">
        <v>1608</v>
      </c>
      <c r="G59" s="11"/>
      <c r="H59" t="s">
        <v>1710</v>
      </c>
      <c r="I59" t="s">
        <v>1631</v>
      </c>
      <c r="J59" t="s">
        <v>1700</v>
      </c>
      <c r="K59" s="11">
        <v>101813500.55</v>
      </c>
      <c r="L59" s="11">
        <v>91</v>
      </c>
      <c r="M59" s="11">
        <f t="shared" si="0"/>
        <v>101813500.55</v>
      </c>
      <c r="N59" s="21">
        <v>1.6500000000000001E-2</v>
      </c>
      <c r="O59" s="21">
        <f t="shared" si="1"/>
        <v>1.6500000088955476E-2</v>
      </c>
      <c r="P59" s="25">
        <f t="shared" si="2"/>
        <v>418830.06</v>
      </c>
      <c r="Q59" s="11">
        <f t="shared" si="3"/>
        <v>293181.04199999996</v>
      </c>
      <c r="R59" s="21">
        <v>0</v>
      </c>
      <c r="S59" s="21">
        <f t="shared" si="4"/>
        <v>0.7</v>
      </c>
      <c r="T59" s="36">
        <v>0</v>
      </c>
      <c r="U59" s="11">
        <v>293181.04199999996</v>
      </c>
      <c r="V59" s="11">
        <v>418830.06</v>
      </c>
      <c r="W59" s="21">
        <v>0</v>
      </c>
      <c r="X59" s="21">
        <v>0</v>
      </c>
      <c r="Y59" s="21">
        <f t="shared" si="5"/>
        <v>0</v>
      </c>
      <c r="Z59" s="21">
        <f t="shared" si="6"/>
        <v>0</v>
      </c>
      <c r="AA59" s="11">
        <v>0</v>
      </c>
      <c r="AB59" s="11">
        <v>0</v>
      </c>
      <c r="AC59" s="11"/>
    </row>
    <row r="60" spans="1:31" hidden="1" x14ac:dyDescent="0.35">
      <c r="A60" t="s">
        <v>1233</v>
      </c>
      <c r="B60" t="s">
        <v>1234</v>
      </c>
      <c r="C60" t="s">
        <v>1597</v>
      </c>
      <c r="D60" s="15">
        <v>45588</v>
      </c>
      <c r="E60" s="15"/>
      <c r="F60" t="s">
        <v>1607</v>
      </c>
      <c r="G60" s="11"/>
      <c r="H60" t="s">
        <v>1654</v>
      </c>
      <c r="I60" t="s">
        <v>1642</v>
      </c>
      <c r="J60" t="s">
        <v>1700</v>
      </c>
      <c r="K60" s="11">
        <v>4333829.33</v>
      </c>
      <c r="L60" s="11">
        <v>91</v>
      </c>
      <c r="M60" s="11">
        <f t="shared" si="0"/>
        <v>4333829.33</v>
      </c>
      <c r="N60" s="21">
        <v>2.5000000000000001E-2</v>
      </c>
      <c r="O60" s="21">
        <f t="shared" si="1"/>
        <v>2.4999996384817851E-2</v>
      </c>
      <c r="P60" s="25">
        <f t="shared" si="2"/>
        <v>27012.22</v>
      </c>
      <c r="Q60" s="11">
        <f t="shared" si="3"/>
        <v>18908.554</v>
      </c>
      <c r="R60" s="21">
        <v>0</v>
      </c>
      <c r="S60" s="21">
        <f t="shared" si="4"/>
        <v>0.7</v>
      </c>
      <c r="T60" s="36">
        <v>0.75</v>
      </c>
      <c r="U60" s="11">
        <v>18908.554</v>
      </c>
      <c r="V60" s="11">
        <v>27012.22</v>
      </c>
      <c r="W60" s="21">
        <v>0</v>
      </c>
      <c r="X60" s="21">
        <v>0</v>
      </c>
      <c r="Y60" s="21">
        <f t="shared" si="5"/>
        <v>0</v>
      </c>
      <c r="Z60" s="21">
        <f t="shared" si="6"/>
        <v>0</v>
      </c>
      <c r="AA60" s="11">
        <v>0</v>
      </c>
      <c r="AB60" s="11">
        <v>0</v>
      </c>
      <c r="AC60" s="11"/>
    </row>
    <row r="61" spans="1:31" hidden="1" x14ac:dyDescent="0.35">
      <c r="A61" t="s">
        <v>1237</v>
      </c>
      <c r="B61" t="s">
        <v>1238</v>
      </c>
      <c r="C61" t="s">
        <v>1597</v>
      </c>
      <c r="D61" s="15">
        <v>45590</v>
      </c>
      <c r="E61" s="15"/>
      <c r="F61" t="s">
        <v>1607</v>
      </c>
      <c r="G61" s="11"/>
      <c r="H61" t="s">
        <v>1654</v>
      </c>
      <c r="I61" t="s">
        <v>1642</v>
      </c>
      <c r="J61" t="s">
        <v>1700</v>
      </c>
      <c r="K61" s="11">
        <v>3021088.55</v>
      </c>
      <c r="L61" s="11">
        <v>91</v>
      </c>
      <c r="M61" s="11">
        <f t="shared" si="0"/>
        <v>3021088.5500000003</v>
      </c>
      <c r="N61" s="21">
        <v>2.5000000000000001E-2</v>
      </c>
      <c r="O61" s="21">
        <f t="shared" si="1"/>
        <v>2.500000999839742E-2</v>
      </c>
      <c r="P61" s="25">
        <f t="shared" si="2"/>
        <v>18830.080000000002</v>
      </c>
      <c r="Q61" s="11">
        <f t="shared" si="3"/>
        <v>13181.056</v>
      </c>
      <c r="R61" s="21">
        <v>0</v>
      </c>
      <c r="S61" s="21">
        <f t="shared" si="4"/>
        <v>0.7</v>
      </c>
      <c r="T61" s="36">
        <v>0.75</v>
      </c>
      <c r="U61" s="11">
        <v>13181.056</v>
      </c>
      <c r="V61" s="11">
        <v>18830.080000000002</v>
      </c>
      <c r="W61" s="21">
        <v>0</v>
      </c>
      <c r="X61" s="21">
        <v>0</v>
      </c>
      <c r="Y61" s="21">
        <f t="shared" si="5"/>
        <v>0</v>
      </c>
      <c r="Z61" s="21">
        <f t="shared" si="6"/>
        <v>0</v>
      </c>
      <c r="AA61" s="11">
        <v>0</v>
      </c>
      <c r="AB61" s="11">
        <v>0</v>
      </c>
      <c r="AC61" s="11"/>
    </row>
    <row r="62" spans="1:31" hidden="1" x14ac:dyDescent="0.35">
      <c r="A62" t="s">
        <v>1009</v>
      </c>
      <c r="B62" t="s">
        <v>1010</v>
      </c>
      <c r="C62" t="s">
        <v>1598</v>
      </c>
      <c r="D62" s="15">
        <v>45517</v>
      </c>
      <c r="E62" s="15">
        <v>45799</v>
      </c>
      <c r="F62" t="s">
        <v>1600</v>
      </c>
      <c r="G62" s="11" t="s">
        <v>1719</v>
      </c>
      <c r="H62" t="s">
        <v>1710</v>
      </c>
      <c r="I62" t="s">
        <v>1644</v>
      </c>
      <c r="J62" t="s">
        <v>1700</v>
      </c>
      <c r="K62" s="11">
        <v>12318533.08</v>
      </c>
      <c r="L62" s="11">
        <v>52</v>
      </c>
      <c r="M62" s="11">
        <f t="shared" si="0"/>
        <v>7039161.7599999998</v>
      </c>
      <c r="N62" s="21">
        <v>2.2499999999999999E-2</v>
      </c>
      <c r="O62" s="21">
        <f t="shared" si="1"/>
        <v>2.2499997340467554E-2</v>
      </c>
      <c r="P62" s="25">
        <f t="shared" si="2"/>
        <v>39486.800000000003</v>
      </c>
      <c r="Q62" s="11">
        <f t="shared" si="3"/>
        <v>21937.111111111113</v>
      </c>
      <c r="R62" s="21">
        <v>0</v>
      </c>
      <c r="S62" s="21">
        <f t="shared" si="4"/>
        <v>0.55555555555555558</v>
      </c>
      <c r="T62" s="36">
        <v>1</v>
      </c>
      <c r="U62" s="11">
        <v>21937.111111111113</v>
      </c>
      <c r="V62" s="11">
        <v>39486.800000000003</v>
      </c>
      <c r="W62" s="21">
        <v>0</v>
      </c>
      <c r="X62" s="21">
        <v>0</v>
      </c>
      <c r="Y62" s="21">
        <f t="shared" si="5"/>
        <v>0</v>
      </c>
      <c r="Z62" s="21">
        <f t="shared" si="6"/>
        <v>0</v>
      </c>
      <c r="AA62" s="11">
        <v>0</v>
      </c>
      <c r="AB62" s="11">
        <v>0</v>
      </c>
      <c r="AC62" s="11"/>
    </row>
    <row r="63" spans="1:31" hidden="1" x14ac:dyDescent="0.35">
      <c r="A63" t="s">
        <v>571</v>
      </c>
      <c r="B63" t="s">
        <v>572</v>
      </c>
      <c r="C63" t="s">
        <v>1597</v>
      </c>
      <c r="D63" s="15">
        <v>45237</v>
      </c>
      <c r="E63" s="15"/>
      <c r="F63" t="s">
        <v>1609</v>
      </c>
      <c r="G63" s="11"/>
      <c r="H63" t="s">
        <v>1710</v>
      </c>
      <c r="I63" t="s">
        <v>1631</v>
      </c>
      <c r="J63" t="s">
        <v>1701</v>
      </c>
      <c r="K63" s="11">
        <v>4443909.8899999997</v>
      </c>
      <c r="L63" s="11">
        <v>91</v>
      </c>
      <c r="M63" s="11">
        <f t="shared" si="0"/>
        <v>4443909.8899999997</v>
      </c>
      <c r="N63" s="21">
        <v>1.4999999999999999E-2</v>
      </c>
      <c r="O63" s="21">
        <f t="shared" si="1"/>
        <v>1.5000004080531993E-2</v>
      </c>
      <c r="P63" s="25">
        <f t="shared" si="2"/>
        <v>16619.009999999998</v>
      </c>
      <c r="Q63" s="11">
        <f t="shared" si="3"/>
        <v>8309.5049999999992</v>
      </c>
      <c r="R63" s="21">
        <v>0</v>
      </c>
      <c r="S63" s="21">
        <f t="shared" si="4"/>
        <v>0.5</v>
      </c>
      <c r="T63" s="36">
        <v>0</v>
      </c>
      <c r="U63" s="11">
        <v>8309.5049999999992</v>
      </c>
      <c r="V63" s="11">
        <v>16619.009999999998</v>
      </c>
      <c r="W63" s="21">
        <v>0.12</v>
      </c>
      <c r="X63" s="21">
        <v>0.15</v>
      </c>
      <c r="Y63" s="21">
        <f t="shared" si="5"/>
        <v>0</v>
      </c>
      <c r="Z63" s="21">
        <f t="shared" si="6"/>
        <v>0</v>
      </c>
      <c r="AA63" s="11">
        <v>0</v>
      </c>
      <c r="AB63" s="11">
        <v>0</v>
      </c>
      <c r="AC63" s="11"/>
    </row>
    <row r="64" spans="1:31" hidden="1" x14ac:dyDescent="0.35">
      <c r="A64" t="s">
        <v>1251</v>
      </c>
      <c r="B64" t="s">
        <v>1252</v>
      </c>
      <c r="C64" t="s">
        <v>1597</v>
      </c>
      <c r="D64" s="15">
        <v>45595</v>
      </c>
      <c r="E64" s="15"/>
      <c r="F64" t="s">
        <v>59</v>
      </c>
      <c r="G64" s="11"/>
      <c r="H64" t="s">
        <v>1710</v>
      </c>
      <c r="I64" t="s">
        <v>1631</v>
      </c>
      <c r="J64" t="s">
        <v>1700</v>
      </c>
      <c r="K64" s="11">
        <v>4343361.5599999996</v>
      </c>
      <c r="L64" s="11">
        <v>91</v>
      </c>
      <c r="M64" s="11">
        <f t="shared" si="0"/>
        <v>4343361.5599999996</v>
      </c>
      <c r="N64" s="21">
        <v>2.5000000000000001E-2</v>
      </c>
      <c r="O64" s="21">
        <f t="shared" si="1"/>
        <v>2.5000002659104105E-2</v>
      </c>
      <c r="P64" s="25">
        <f t="shared" si="2"/>
        <v>27071.64</v>
      </c>
      <c r="Q64" s="11">
        <f t="shared" si="3"/>
        <v>14889.402</v>
      </c>
      <c r="R64" s="21">
        <v>0</v>
      </c>
      <c r="S64" s="21">
        <f t="shared" si="4"/>
        <v>0.55000000000000004</v>
      </c>
      <c r="T64" s="36">
        <v>0</v>
      </c>
      <c r="U64" s="11">
        <v>14889.402</v>
      </c>
      <c r="V64" s="11">
        <v>27071.64</v>
      </c>
      <c r="W64" s="21">
        <v>0</v>
      </c>
      <c r="X64" s="21">
        <v>0</v>
      </c>
      <c r="Y64" s="21">
        <f t="shared" si="5"/>
        <v>0</v>
      </c>
      <c r="Z64" s="21">
        <f t="shared" si="6"/>
        <v>0</v>
      </c>
      <c r="AA64" s="11">
        <v>0</v>
      </c>
      <c r="AB64" s="11">
        <v>0</v>
      </c>
      <c r="AC64" s="11"/>
    </row>
    <row r="65" spans="1:31" hidden="1" x14ac:dyDescent="0.35">
      <c r="A65" t="s">
        <v>1393</v>
      </c>
      <c r="B65" t="s">
        <v>1454</v>
      </c>
      <c r="C65" t="s">
        <v>1597</v>
      </c>
      <c r="D65" s="15">
        <v>45688</v>
      </c>
      <c r="E65" s="15"/>
      <c r="F65" t="s">
        <v>237</v>
      </c>
      <c r="G65" s="11"/>
      <c r="H65" t="s">
        <v>1710</v>
      </c>
      <c r="I65" t="s">
        <v>1631</v>
      </c>
      <c r="J65" t="s">
        <v>1700</v>
      </c>
      <c r="K65" s="11">
        <v>4950150.99</v>
      </c>
      <c r="L65" s="11">
        <v>91</v>
      </c>
      <c r="M65" s="11">
        <f t="shared" si="0"/>
        <v>4950150.99</v>
      </c>
      <c r="N65" s="21">
        <v>2.5000000000000001E-2</v>
      </c>
      <c r="O65" s="21">
        <f t="shared" si="1"/>
        <v>2.4999999329024795E-2</v>
      </c>
      <c r="P65" s="25">
        <f t="shared" si="2"/>
        <v>30853.68</v>
      </c>
      <c r="Q65" s="11">
        <f t="shared" si="3"/>
        <v>24682.944</v>
      </c>
      <c r="R65" s="21">
        <v>0</v>
      </c>
      <c r="S65" s="21">
        <f t="shared" si="4"/>
        <v>0.79999999999999993</v>
      </c>
      <c r="T65" s="36">
        <v>0.5</v>
      </c>
      <c r="U65" s="11">
        <v>24682.944</v>
      </c>
      <c r="V65" s="11">
        <v>30853.68</v>
      </c>
      <c r="W65" s="21">
        <v>0</v>
      </c>
      <c r="X65" s="21">
        <v>0</v>
      </c>
      <c r="Y65" s="21">
        <f t="shared" si="5"/>
        <v>0</v>
      </c>
      <c r="Z65" s="21">
        <f t="shared" si="6"/>
        <v>0</v>
      </c>
      <c r="AA65" s="11">
        <v>0</v>
      </c>
      <c r="AB65" s="11">
        <v>0</v>
      </c>
      <c r="AC65" s="11"/>
    </row>
    <row r="66" spans="1:31" hidden="1" x14ac:dyDescent="0.35">
      <c r="A66" t="s">
        <v>779</v>
      </c>
      <c r="B66" t="s">
        <v>780</v>
      </c>
      <c r="C66" t="s">
        <v>1597</v>
      </c>
      <c r="D66" s="15">
        <v>45401</v>
      </c>
      <c r="E66" s="15"/>
      <c r="F66" t="s">
        <v>1600</v>
      </c>
      <c r="G66" s="11"/>
      <c r="H66" t="s">
        <v>1654</v>
      </c>
      <c r="I66" t="s">
        <v>1639</v>
      </c>
      <c r="J66" t="s">
        <v>1700</v>
      </c>
      <c r="K66" s="11">
        <v>4997097.53</v>
      </c>
      <c r="L66" s="11">
        <v>91</v>
      </c>
      <c r="M66" s="11">
        <f t="shared" si="0"/>
        <v>4997097.53</v>
      </c>
      <c r="N66" s="21">
        <v>2.5000000000000001E-2</v>
      </c>
      <c r="O66" s="21">
        <f t="shared" si="1"/>
        <v>2.5000005759937011E-2</v>
      </c>
      <c r="P66" s="25">
        <f t="shared" si="2"/>
        <v>31146.3</v>
      </c>
      <c r="Q66" s="11">
        <f t="shared" si="3"/>
        <v>18687.78</v>
      </c>
      <c r="R66" s="21">
        <v>0</v>
      </c>
      <c r="S66" s="21">
        <f t="shared" si="4"/>
        <v>0.6</v>
      </c>
      <c r="T66" s="36">
        <v>1</v>
      </c>
      <c r="U66" s="11">
        <v>18687.78</v>
      </c>
      <c r="V66" s="11">
        <v>31146.3</v>
      </c>
      <c r="W66" s="21">
        <v>0</v>
      </c>
      <c r="X66" s="21">
        <v>0</v>
      </c>
      <c r="Y66" s="21">
        <f t="shared" si="5"/>
        <v>0</v>
      </c>
      <c r="Z66" s="21">
        <f t="shared" si="6"/>
        <v>0</v>
      </c>
      <c r="AA66" s="11">
        <v>0</v>
      </c>
      <c r="AB66" s="11">
        <v>0</v>
      </c>
      <c r="AC66" s="11"/>
    </row>
    <row r="67" spans="1:31" hidden="1" x14ac:dyDescent="0.35">
      <c r="A67" t="s">
        <v>1267</v>
      </c>
      <c r="B67" t="s">
        <v>1268</v>
      </c>
      <c r="C67" t="s">
        <v>1597</v>
      </c>
      <c r="D67" s="15">
        <v>45601</v>
      </c>
      <c r="E67" s="15"/>
      <c r="F67" t="s">
        <v>1599</v>
      </c>
      <c r="G67" s="11"/>
      <c r="H67" t="s">
        <v>1654</v>
      </c>
      <c r="I67" t="s">
        <v>1637</v>
      </c>
      <c r="J67" t="s">
        <v>1700</v>
      </c>
      <c r="K67" s="11">
        <v>6826851.2400000002</v>
      </c>
      <c r="L67" s="11">
        <v>91</v>
      </c>
      <c r="M67" s="11">
        <f t="shared" ref="M67:M130" si="9">K67*L67/91</f>
        <v>6826851.2400000002</v>
      </c>
      <c r="N67" s="21">
        <v>2.5000000000000001E-2</v>
      </c>
      <c r="O67" s="21">
        <f t="shared" ref="O67:O130" si="10">(V67/K67)*365/L67</f>
        <v>2.4999998758940659E-2</v>
      </c>
      <c r="P67" s="25">
        <f t="shared" ref="P67:P130" si="11">V67+AB67</f>
        <v>42550.92</v>
      </c>
      <c r="Q67" s="11">
        <f t="shared" ref="Q67:Q130" si="12">+U67+AA67+AD67</f>
        <v>0</v>
      </c>
      <c r="R67" s="21">
        <v>0</v>
      </c>
      <c r="S67" s="21">
        <f t="shared" ref="S67:S130" si="13">IFERROR(U67/V67,0)</f>
        <v>0</v>
      </c>
      <c r="T67" s="36">
        <v>0</v>
      </c>
      <c r="U67" s="11">
        <v>0</v>
      </c>
      <c r="V67" s="11">
        <v>42550.92</v>
      </c>
      <c r="W67" s="21">
        <v>0</v>
      </c>
      <c r="X67" s="21">
        <v>0</v>
      </c>
      <c r="Y67" s="21">
        <f t="shared" ref="Y67:Y130" si="14">(AB67/K67)*365/90</f>
        <v>0</v>
      </c>
      <c r="Z67" s="21">
        <f t="shared" ref="Z67:Z130" si="15">IFERROR(AA67/AB67,0)</f>
        <v>0</v>
      </c>
      <c r="AA67" s="11">
        <v>0</v>
      </c>
      <c r="AB67" s="11">
        <v>0</v>
      </c>
      <c r="AC67" s="11"/>
    </row>
    <row r="68" spans="1:31" hidden="1" x14ac:dyDescent="0.35">
      <c r="A68" t="s">
        <v>1394</v>
      </c>
      <c r="B68" t="s">
        <v>1455</v>
      </c>
      <c r="C68" t="s">
        <v>1597</v>
      </c>
      <c r="D68" s="15">
        <v>45677</v>
      </c>
      <c r="E68" s="15"/>
      <c r="F68" t="s">
        <v>1606</v>
      </c>
      <c r="G68" s="11" t="s">
        <v>1745</v>
      </c>
      <c r="H68" t="s">
        <v>1710</v>
      </c>
      <c r="I68" t="s">
        <v>1640</v>
      </c>
      <c r="J68" t="s">
        <v>1700</v>
      </c>
      <c r="K68" s="11">
        <v>4966416.33</v>
      </c>
      <c r="L68" s="11">
        <v>91</v>
      </c>
      <c r="M68" s="11">
        <f t="shared" si="9"/>
        <v>4966416.33</v>
      </c>
      <c r="N68" s="21">
        <v>2.5000000000000001E-2</v>
      </c>
      <c r="O68" s="21">
        <f t="shared" si="10"/>
        <v>2.5000007521398356E-2</v>
      </c>
      <c r="P68" s="25">
        <f t="shared" si="11"/>
        <v>30955.07</v>
      </c>
      <c r="Q68" s="11">
        <f t="shared" si="12"/>
        <v>23216.302500000002</v>
      </c>
      <c r="R68" s="21">
        <v>0</v>
      </c>
      <c r="S68" s="21">
        <f t="shared" si="13"/>
        <v>0.65</v>
      </c>
      <c r="T68" s="36">
        <v>0</v>
      </c>
      <c r="U68" s="11">
        <v>20120.7955</v>
      </c>
      <c r="V68" s="11">
        <v>30955.07</v>
      </c>
      <c r="W68" s="21">
        <v>0</v>
      </c>
      <c r="X68" s="21">
        <v>0</v>
      </c>
      <c r="Y68" s="21">
        <f t="shared" si="14"/>
        <v>0</v>
      </c>
      <c r="Z68" s="21">
        <f t="shared" si="15"/>
        <v>0</v>
      </c>
      <c r="AA68" s="11">
        <v>0</v>
      </c>
      <c r="AB68" s="11">
        <v>0</v>
      </c>
      <c r="AC68" s="21">
        <f>IFERROR(AD68/V68,0)</f>
        <v>0.1</v>
      </c>
      <c r="AD68" s="11">
        <v>3095.5070000000001</v>
      </c>
    </row>
    <row r="69" spans="1:31" hidden="1" x14ac:dyDescent="0.35">
      <c r="A69" t="s">
        <v>937</v>
      </c>
      <c r="B69" t="s">
        <v>938</v>
      </c>
      <c r="C69" t="s">
        <v>1597</v>
      </c>
      <c r="D69" s="15">
        <v>45495</v>
      </c>
      <c r="E69" s="15"/>
      <c r="F69" t="s">
        <v>237</v>
      </c>
      <c r="G69" s="11"/>
      <c r="H69" t="s">
        <v>1710</v>
      </c>
      <c r="I69" t="s">
        <v>1631</v>
      </c>
      <c r="J69" t="s">
        <v>1700</v>
      </c>
      <c r="K69" s="11">
        <v>4304009.51</v>
      </c>
      <c r="L69" s="11">
        <v>91</v>
      </c>
      <c r="M69" s="11">
        <f t="shared" si="9"/>
        <v>4304009.51</v>
      </c>
      <c r="N69" s="21">
        <v>2.5000000000000001E-2</v>
      </c>
      <c r="O69" s="21">
        <f t="shared" si="10"/>
        <v>2.4999999399358937E-2</v>
      </c>
      <c r="P69" s="25">
        <f t="shared" si="11"/>
        <v>26826.36</v>
      </c>
      <c r="Q69" s="11">
        <f t="shared" si="12"/>
        <v>21461.088</v>
      </c>
      <c r="R69" s="21">
        <v>0</v>
      </c>
      <c r="S69" s="21">
        <f t="shared" si="13"/>
        <v>0.79999999999999993</v>
      </c>
      <c r="T69" s="36">
        <v>0.5</v>
      </c>
      <c r="U69" s="11">
        <v>21461.088</v>
      </c>
      <c r="V69" s="11">
        <v>26826.36</v>
      </c>
      <c r="W69" s="21">
        <v>0</v>
      </c>
      <c r="X69" s="21">
        <v>0</v>
      </c>
      <c r="Y69" s="21">
        <f t="shared" si="14"/>
        <v>0</v>
      </c>
      <c r="Z69" s="21">
        <f t="shared" si="15"/>
        <v>0</v>
      </c>
      <c r="AA69" s="11">
        <v>0</v>
      </c>
      <c r="AB69" s="11">
        <v>0</v>
      </c>
      <c r="AC69" s="11"/>
    </row>
    <row r="70" spans="1:31" hidden="1" x14ac:dyDescent="0.35">
      <c r="A70" t="s">
        <v>448</v>
      </c>
      <c r="B70" t="s">
        <v>449</v>
      </c>
      <c r="C70" t="s">
        <v>1598</v>
      </c>
      <c r="D70" s="15">
        <v>45159</v>
      </c>
      <c r="E70" s="15">
        <v>45782</v>
      </c>
      <c r="F70" t="s">
        <v>1599</v>
      </c>
      <c r="G70" s="11"/>
      <c r="H70" t="s">
        <v>1654</v>
      </c>
      <c r="I70" t="s">
        <v>1645</v>
      </c>
      <c r="J70" t="s">
        <v>1701</v>
      </c>
      <c r="K70" s="11">
        <v>10139129.59</v>
      </c>
      <c r="L70" s="11">
        <v>35</v>
      </c>
      <c r="M70" s="11">
        <f t="shared" si="9"/>
        <v>3899665.2269230764</v>
      </c>
      <c r="N70" s="21">
        <v>5.0000000000000001E-3</v>
      </c>
      <c r="O70" s="21">
        <f t="shared" si="10"/>
        <v>5.0000035837113989E-3</v>
      </c>
      <c r="P70" s="25">
        <f t="shared" si="11"/>
        <v>4861.2299999999996</v>
      </c>
      <c r="Q70" s="11">
        <f t="shared" si="12"/>
        <v>0</v>
      </c>
      <c r="R70" s="21">
        <v>0</v>
      </c>
      <c r="S70" s="21">
        <f t="shared" si="13"/>
        <v>0</v>
      </c>
      <c r="T70" s="36">
        <v>0</v>
      </c>
      <c r="U70" s="11">
        <v>0</v>
      </c>
      <c r="V70" s="11">
        <v>4861.2299999999996</v>
      </c>
      <c r="W70" s="21">
        <v>0.1</v>
      </c>
      <c r="X70" s="21">
        <v>0.15</v>
      </c>
      <c r="Y70" s="21">
        <f t="shared" si="14"/>
        <v>0</v>
      </c>
      <c r="Z70" s="21">
        <f t="shared" si="15"/>
        <v>0</v>
      </c>
      <c r="AA70" s="11">
        <v>0</v>
      </c>
      <c r="AB70" s="11">
        <v>0</v>
      </c>
      <c r="AC70" s="11"/>
    </row>
    <row r="71" spans="1:31" hidden="1" x14ac:dyDescent="0.35">
      <c r="A71" t="s">
        <v>460</v>
      </c>
      <c r="B71" t="s">
        <v>461</v>
      </c>
      <c r="C71" t="s">
        <v>1597</v>
      </c>
      <c r="D71" s="15">
        <v>45159</v>
      </c>
      <c r="E71" s="15"/>
      <c r="F71" t="s">
        <v>1600</v>
      </c>
      <c r="G71" s="11"/>
      <c r="H71" t="s">
        <v>1654</v>
      </c>
      <c r="I71" t="s">
        <v>1646</v>
      </c>
      <c r="J71" t="s">
        <v>1700</v>
      </c>
      <c r="K71" s="11">
        <v>5410989.8499999996</v>
      </c>
      <c r="L71" s="11">
        <v>91</v>
      </c>
      <c r="M71" s="11">
        <f t="shared" si="9"/>
        <v>5410989.8499999996</v>
      </c>
      <c r="N71" s="21">
        <v>2.2499999999999999E-2</v>
      </c>
      <c r="O71" s="21">
        <f t="shared" si="10"/>
        <v>2.2500000471415444E-2</v>
      </c>
      <c r="P71" s="25">
        <f t="shared" si="11"/>
        <v>30353.43</v>
      </c>
      <c r="Q71" s="11">
        <f t="shared" si="12"/>
        <v>0</v>
      </c>
      <c r="R71" s="21">
        <v>0.04</v>
      </c>
      <c r="S71" s="21">
        <f t="shared" si="13"/>
        <v>0</v>
      </c>
      <c r="T71" s="36">
        <v>0</v>
      </c>
      <c r="U71" s="11">
        <v>0</v>
      </c>
      <c r="V71" s="11">
        <v>30353.43</v>
      </c>
      <c r="W71" s="21">
        <v>0</v>
      </c>
      <c r="X71" s="21">
        <v>0</v>
      </c>
      <c r="Y71" s="21">
        <f t="shared" si="14"/>
        <v>0</v>
      </c>
      <c r="Z71" s="21">
        <f t="shared" si="15"/>
        <v>0</v>
      </c>
      <c r="AA71" s="11">
        <v>0</v>
      </c>
      <c r="AB71" s="11">
        <v>0</v>
      </c>
      <c r="AC71" s="11"/>
    </row>
    <row r="72" spans="1:31" hidden="1" x14ac:dyDescent="0.35">
      <c r="A72" t="s">
        <v>806</v>
      </c>
      <c r="B72" t="s">
        <v>807</v>
      </c>
      <c r="C72" t="s">
        <v>1597</v>
      </c>
      <c r="D72" s="15">
        <v>45415</v>
      </c>
      <c r="E72" s="15"/>
      <c r="F72" t="s">
        <v>1607</v>
      </c>
      <c r="G72" s="11"/>
      <c r="H72" t="s">
        <v>1654</v>
      </c>
      <c r="I72" t="s">
        <v>1643</v>
      </c>
      <c r="J72" t="s">
        <v>1700</v>
      </c>
      <c r="K72" s="11">
        <v>9896774.5</v>
      </c>
      <c r="L72" s="11">
        <v>91</v>
      </c>
      <c r="M72" s="11">
        <f t="shared" si="9"/>
        <v>9896774.5</v>
      </c>
      <c r="N72" s="21">
        <v>0.02</v>
      </c>
      <c r="O72" s="21">
        <f t="shared" si="10"/>
        <v>1.9999999900067341E-2</v>
      </c>
      <c r="P72" s="25">
        <f t="shared" si="11"/>
        <v>49348.3</v>
      </c>
      <c r="Q72" s="11">
        <f t="shared" si="12"/>
        <v>30842.6875</v>
      </c>
      <c r="R72" s="21">
        <v>0</v>
      </c>
      <c r="S72" s="21">
        <f t="shared" si="13"/>
        <v>0.625</v>
      </c>
      <c r="T72" s="36">
        <v>0.75</v>
      </c>
      <c r="U72" s="11">
        <v>30842.6875</v>
      </c>
      <c r="V72" s="11">
        <v>49348.3</v>
      </c>
      <c r="W72" s="21">
        <v>0</v>
      </c>
      <c r="X72" s="21">
        <v>0</v>
      </c>
      <c r="Y72" s="21">
        <f t="shared" si="14"/>
        <v>0</v>
      </c>
      <c r="Z72" s="21">
        <f t="shared" si="15"/>
        <v>0</v>
      </c>
      <c r="AA72" s="11">
        <v>0</v>
      </c>
      <c r="AB72" s="11">
        <v>0</v>
      </c>
      <c r="AC72" s="11"/>
    </row>
    <row r="73" spans="1:31" hidden="1" x14ac:dyDescent="0.35">
      <c r="A73" t="s">
        <v>695</v>
      </c>
      <c r="B73" t="s">
        <v>696</v>
      </c>
      <c r="C73" t="s">
        <v>1597</v>
      </c>
      <c r="D73" s="15">
        <v>45342</v>
      </c>
      <c r="E73" s="15"/>
      <c r="F73" t="s">
        <v>1608</v>
      </c>
      <c r="G73" s="11"/>
      <c r="H73" t="s">
        <v>1710</v>
      </c>
      <c r="I73" t="s">
        <v>1631</v>
      </c>
      <c r="J73" t="s">
        <v>1700</v>
      </c>
      <c r="K73" s="11">
        <v>11151105.67</v>
      </c>
      <c r="L73" s="11">
        <v>91</v>
      </c>
      <c r="M73" s="11">
        <f t="shared" si="9"/>
        <v>11151105.67</v>
      </c>
      <c r="N73" s="21">
        <v>1.8000000000000002E-2</v>
      </c>
      <c r="O73" s="21">
        <f t="shared" si="10"/>
        <v>1.800000139200704E-2</v>
      </c>
      <c r="P73" s="25">
        <f t="shared" si="11"/>
        <v>50042.5</v>
      </c>
      <c r="Q73" s="11">
        <f t="shared" si="12"/>
        <v>35029.75</v>
      </c>
      <c r="R73" s="21">
        <v>0</v>
      </c>
      <c r="S73" s="21">
        <f t="shared" si="13"/>
        <v>0.7</v>
      </c>
      <c r="T73" s="36">
        <v>0</v>
      </c>
      <c r="U73" s="11">
        <v>35029.75</v>
      </c>
      <c r="V73" s="11">
        <v>50042.5</v>
      </c>
      <c r="W73" s="21">
        <v>0</v>
      </c>
      <c r="X73" s="21">
        <v>0</v>
      </c>
      <c r="Y73" s="21">
        <f t="shared" si="14"/>
        <v>0</v>
      </c>
      <c r="Z73" s="21">
        <f t="shared" si="15"/>
        <v>0</v>
      </c>
      <c r="AA73" s="11">
        <v>0</v>
      </c>
      <c r="AB73" s="11">
        <v>0</v>
      </c>
      <c r="AC73" s="11"/>
    </row>
    <row r="74" spans="1:31" hidden="1" x14ac:dyDescent="0.35">
      <c r="A74" t="s">
        <v>1005</v>
      </c>
      <c r="B74" t="s">
        <v>1006</v>
      </c>
      <c r="C74" t="s">
        <v>1597</v>
      </c>
      <c r="D74" s="15">
        <v>45513</v>
      </c>
      <c r="E74" s="15"/>
      <c r="F74" t="s">
        <v>237</v>
      </c>
      <c r="G74" s="11"/>
      <c r="H74" t="s">
        <v>1710</v>
      </c>
      <c r="I74" t="s">
        <v>1631</v>
      </c>
      <c r="J74" t="s">
        <v>1700</v>
      </c>
      <c r="K74" s="11">
        <v>4266131.7300000004</v>
      </c>
      <c r="L74" s="11">
        <v>91</v>
      </c>
      <c r="M74" s="11">
        <f t="shared" si="9"/>
        <v>4266131.7300000004</v>
      </c>
      <c r="N74" s="21">
        <v>2.5000000000000001E-2</v>
      </c>
      <c r="O74" s="21">
        <f t="shared" si="10"/>
        <v>2.4999997074452916E-2</v>
      </c>
      <c r="P74" s="25">
        <f t="shared" si="11"/>
        <v>26590.27</v>
      </c>
      <c r="Q74" s="11">
        <f t="shared" si="12"/>
        <v>21272.216</v>
      </c>
      <c r="R74" s="21">
        <v>0</v>
      </c>
      <c r="S74" s="21">
        <f t="shared" si="13"/>
        <v>0.8</v>
      </c>
      <c r="T74" s="36">
        <v>0.5</v>
      </c>
      <c r="U74" s="11">
        <v>21272.216</v>
      </c>
      <c r="V74" s="11">
        <v>26590.27</v>
      </c>
      <c r="W74" s="21">
        <v>0</v>
      </c>
      <c r="X74" s="21">
        <v>0</v>
      </c>
      <c r="Y74" s="21">
        <f t="shared" si="14"/>
        <v>0</v>
      </c>
      <c r="Z74" s="21">
        <f t="shared" si="15"/>
        <v>0</v>
      </c>
      <c r="AA74" s="11">
        <v>0</v>
      </c>
      <c r="AB74" s="11">
        <v>0</v>
      </c>
      <c r="AC74" s="11"/>
    </row>
    <row r="75" spans="1:31" hidden="1" x14ac:dyDescent="0.35">
      <c r="A75" t="s">
        <v>504</v>
      </c>
      <c r="B75" t="s">
        <v>505</v>
      </c>
      <c r="C75" t="s">
        <v>1597</v>
      </c>
      <c r="D75" s="15">
        <v>45183</v>
      </c>
      <c r="E75" s="15"/>
      <c r="F75" t="s">
        <v>1607</v>
      </c>
      <c r="G75" s="11"/>
      <c r="H75" t="s">
        <v>1654</v>
      </c>
      <c r="I75" t="s">
        <v>1642</v>
      </c>
      <c r="J75" t="s">
        <v>1700</v>
      </c>
      <c r="K75" s="11">
        <v>5461898.1399999997</v>
      </c>
      <c r="L75" s="11">
        <v>91</v>
      </c>
      <c r="M75" s="11">
        <f t="shared" si="9"/>
        <v>5461898.1399999997</v>
      </c>
      <c r="N75" s="21">
        <v>0.02</v>
      </c>
      <c r="O75" s="21">
        <f t="shared" si="10"/>
        <v>1.9999999869626292E-2</v>
      </c>
      <c r="P75" s="25">
        <f t="shared" si="11"/>
        <v>27234.67</v>
      </c>
      <c r="Q75" s="11">
        <f t="shared" si="12"/>
        <v>17021.668749999997</v>
      </c>
      <c r="R75" s="21">
        <v>0</v>
      </c>
      <c r="S75" s="21">
        <f t="shared" si="13"/>
        <v>0.62499999999999989</v>
      </c>
      <c r="T75" s="36">
        <v>0.75</v>
      </c>
      <c r="U75" s="11">
        <v>17021.668749999997</v>
      </c>
      <c r="V75" s="11">
        <v>27234.67</v>
      </c>
      <c r="W75" s="21">
        <v>0</v>
      </c>
      <c r="X75" s="21">
        <v>0</v>
      </c>
      <c r="Y75" s="21">
        <f t="shared" si="14"/>
        <v>0</v>
      </c>
      <c r="Z75" s="21">
        <f t="shared" si="15"/>
        <v>0</v>
      </c>
      <c r="AA75" s="11">
        <v>0</v>
      </c>
      <c r="AB75" s="11">
        <v>0</v>
      </c>
      <c r="AC75" s="11"/>
    </row>
    <row r="76" spans="1:31" hidden="1" x14ac:dyDescent="0.35">
      <c r="A76" t="s">
        <v>1087</v>
      </c>
      <c r="B76" t="s">
        <v>1088</v>
      </c>
      <c r="C76" t="s">
        <v>1598</v>
      </c>
      <c r="D76" s="15">
        <v>45538</v>
      </c>
      <c r="E76" s="15">
        <v>45825</v>
      </c>
      <c r="F76" t="s">
        <v>121</v>
      </c>
      <c r="G76" s="11"/>
      <c r="H76" t="s">
        <v>1710</v>
      </c>
      <c r="I76" t="s">
        <v>1631</v>
      </c>
      <c r="J76" t="s">
        <v>1700</v>
      </c>
      <c r="K76" s="11">
        <v>4059003.75</v>
      </c>
      <c r="L76" s="11">
        <v>78</v>
      </c>
      <c r="M76" s="11">
        <f t="shared" si="9"/>
        <v>3479146.0714285714</v>
      </c>
      <c r="N76" s="21">
        <v>2.5000000000000001E-2</v>
      </c>
      <c r="O76" s="21">
        <f t="shared" si="10"/>
        <v>2.5000001697713544E-2</v>
      </c>
      <c r="P76" s="25">
        <f t="shared" si="11"/>
        <v>21685.09</v>
      </c>
      <c r="Q76" s="11">
        <f t="shared" si="12"/>
        <v>13011.054</v>
      </c>
      <c r="R76" s="21">
        <v>0</v>
      </c>
      <c r="S76" s="21">
        <f t="shared" si="13"/>
        <v>0.6</v>
      </c>
      <c r="T76" s="36">
        <v>0</v>
      </c>
      <c r="U76" s="11">
        <v>13011.054</v>
      </c>
      <c r="V76" s="11">
        <v>21685.09</v>
      </c>
      <c r="W76" s="21">
        <v>0</v>
      </c>
      <c r="X76" s="21">
        <v>0</v>
      </c>
      <c r="Y76" s="21">
        <f t="shared" si="14"/>
        <v>0</v>
      </c>
      <c r="Z76" s="21">
        <f t="shared" si="15"/>
        <v>0</v>
      </c>
      <c r="AA76" s="11">
        <v>0</v>
      </c>
      <c r="AB76" s="11">
        <v>0</v>
      </c>
      <c r="AC76" s="11"/>
    </row>
    <row r="77" spans="1:31" hidden="1" x14ac:dyDescent="0.35">
      <c r="A77" t="s">
        <v>935</v>
      </c>
      <c r="B77" t="s">
        <v>936</v>
      </c>
      <c r="C77" t="s">
        <v>1597</v>
      </c>
      <c r="D77" s="15">
        <v>45495</v>
      </c>
      <c r="E77" s="15"/>
      <c r="F77" t="s">
        <v>237</v>
      </c>
      <c r="G77" s="11"/>
      <c r="H77" t="s">
        <v>1710</v>
      </c>
      <c r="I77" t="s">
        <v>1631</v>
      </c>
      <c r="J77" t="s">
        <v>1700</v>
      </c>
      <c r="K77" s="11">
        <v>7768157.8300000001</v>
      </c>
      <c r="L77" s="11">
        <v>91</v>
      </c>
      <c r="M77" s="11">
        <f t="shared" si="9"/>
        <v>7768157.8300000001</v>
      </c>
      <c r="N77" s="21">
        <v>2.5000000000000001E-2</v>
      </c>
      <c r="O77" s="21">
        <f t="shared" si="10"/>
        <v>2.4999999981256252E-2</v>
      </c>
      <c r="P77" s="25">
        <f t="shared" si="11"/>
        <v>48417.97</v>
      </c>
      <c r="Q77" s="11">
        <f t="shared" si="12"/>
        <v>38734.376000000004</v>
      </c>
      <c r="R77" s="21">
        <v>0</v>
      </c>
      <c r="S77" s="21">
        <f t="shared" si="13"/>
        <v>0.8</v>
      </c>
      <c r="T77" s="36">
        <v>0.5</v>
      </c>
      <c r="U77" s="11">
        <v>38734.376000000004</v>
      </c>
      <c r="V77" s="11">
        <v>48417.97</v>
      </c>
      <c r="W77" s="21">
        <v>0</v>
      </c>
      <c r="X77" s="21">
        <v>0</v>
      </c>
      <c r="Y77" s="21">
        <f t="shared" si="14"/>
        <v>0</v>
      </c>
      <c r="Z77" s="21">
        <f t="shared" si="15"/>
        <v>0</v>
      </c>
      <c r="AA77" s="11">
        <v>0</v>
      </c>
      <c r="AB77" s="11">
        <v>0</v>
      </c>
      <c r="AC77" s="11"/>
    </row>
    <row r="78" spans="1:31" hidden="1" x14ac:dyDescent="0.35">
      <c r="A78" t="s">
        <v>1395</v>
      </c>
      <c r="B78" t="s">
        <v>1456</v>
      </c>
      <c r="C78" t="s">
        <v>1597</v>
      </c>
      <c r="D78" s="15">
        <v>45723</v>
      </c>
      <c r="E78" s="15"/>
      <c r="F78" t="s">
        <v>1599</v>
      </c>
      <c r="G78" s="11"/>
      <c r="H78" t="s">
        <v>1654</v>
      </c>
      <c r="I78" t="s">
        <v>1631</v>
      </c>
      <c r="J78" t="s">
        <v>1700</v>
      </c>
      <c r="K78" s="11">
        <v>6412252.1100000003</v>
      </c>
      <c r="L78" s="11">
        <v>91</v>
      </c>
      <c r="M78" s="11">
        <f t="shared" si="9"/>
        <v>6412252.1100000003</v>
      </c>
      <c r="N78" s="21">
        <v>2.2499999999999999E-2</v>
      </c>
      <c r="O78" s="21">
        <f t="shared" si="10"/>
        <v>2.2500000522308817E-2</v>
      </c>
      <c r="P78" s="25">
        <f t="shared" si="11"/>
        <v>35970.1</v>
      </c>
      <c r="Q78" s="11">
        <f t="shared" si="12"/>
        <v>0</v>
      </c>
      <c r="R78" s="21">
        <v>0</v>
      </c>
      <c r="S78" s="21">
        <f t="shared" si="13"/>
        <v>0</v>
      </c>
      <c r="T78" s="36">
        <v>0</v>
      </c>
      <c r="U78" s="11">
        <v>0</v>
      </c>
      <c r="V78" s="11">
        <v>35970.1</v>
      </c>
      <c r="W78" s="21">
        <v>0</v>
      </c>
      <c r="X78" s="21">
        <v>0</v>
      </c>
      <c r="Y78" s="21">
        <f t="shared" si="14"/>
        <v>0</v>
      </c>
      <c r="Z78" s="21">
        <f t="shared" si="15"/>
        <v>0</v>
      </c>
      <c r="AA78" s="11">
        <v>0</v>
      </c>
      <c r="AB78" s="11">
        <v>0</v>
      </c>
      <c r="AC78" s="11"/>
    </row>
    <row r="79" spans="1:31" hidden="1" x14ac:dyDescent="0.35">
      <c r="A79" t="s">
        <v>417</v>
      </c>
      <c r="B79" t="s">
        <v>418</v>
      </c>
      <c r="C79" t="s">
        <v>1597</v>
      </c>
      <c r="D79" s="15">
        <v>45119</v>
      </c>
      <c r="E79" s="15"/>
      <c r="F79" t="s">
        <v>1601</v>
      </c>
      <c r="G79" s="11"/>
      <c r="H79" t="s">
        <v>1710</v>
      </c>
      <c r="I79" t="s">
        <v>1631</v>
      </c>
      <c r="J79" t="s">
        <v>1700</v>
      </c>
      <c r="K79" s="11">
        <v>5707966.3099999996</v>
      </c>
      <c r="L79" s="11">
        <v>91</v>
      </c>
      <c r="M79" s="11">
        <f t="shared" si="9"/>
        <v>5707966.3099999996</v>
      </c>
      <c r="N79" s="21">
        <v>0.02</v>
      </c>
      <c r="O79" s="21">
        <f t="shared" si="10"/>
        <v>1.9999999837897658E-2</v>
      </c>
      <c r="P79" s="25">
        <f t="shared" si="11"/>
        <v>28461.64</v>
      </c>
      <c r="Q79" s="11">
        <f t="shared" si="12"/>
        <v>17076.984</v>
      </c>
      <c r="R79" s="21">
        <v>0</v>
      </c>
      <c r="S79" s="21">
        <f t="shared" si="13"/>
        <v>0.6</v>
      </c>
      <c r="T79" s="36">
        <v>0</v>
      </c>
      <c r="U79" s="11">
        <v>17076.984</v>
      </c>
      <c r="V79" s="11">
        <v>28461.64</v>
      </c>
      <c r="W79" s="21">
        <v>0</v>
      </c>
      <c r="X79" s="21">
        <v>0</v>
      </c>
      <c r="Y79" s="21">
        <f t="shared" si="14"/>
        <v>0</v>
      </c>
      <c r="Z79" s="21">
        <f t="shared" si="15"/>
        <v>0</v>
      </c>
      <c r="AA79" s="11">
        <v>0</v>
      </c>
      <c r="AB79" s="11">
        <v>0</v>
      </c>
      <c r="AC79" s="11"/>
    </row>
    <row r="80" spans="1:31" hidden="1" x14ac:dyDescent="0.35">
      <c r="A80" t="s">
        <v>1109</v>
      </c>
      <c r="B80" t="s">
        <v>1110</v>
      </c>
      <c r="C80" t="s">
        <v>1597</v>
      </c>
      <c r="D80" s="15">
        <v>45545</v>
      </c>
      <c r="E80" s="15"/>
      <c r="F80" t="s">
        <v>1600</v>
      </c>
      <c r="G80" s="11" t="s">
        <v>1716</v>
      </c>
      <c r="H80" t="s">
        <v>1710</v>
      </c>
      <c r="I80" t="s">
        <v>1638</v>
      </c>
      <c r="J80" t="s">
        <v>1700</v>
      </c>
      <c r="K80" s="11">
        <v>4089603.69</v>
      </c>
      <c r="L80" s="11">
        <v>91</v>
      </c>
      <c r="M80" s="11">
        <f t="shared" si="9"/>
        <v>4089603.6900000004</v>
      </c>
      <c r="N80" s="21">
        <v>2.5000000000000001E-2</v>
      </c>
      <c r="O80" s="21">
        <f t="shared" si="10"/>
        <v>2.5000004313403261E-2</v>
      </c>
      <c r="P80" s="25">
        <f t="shared" si="11"/>
        <v>25490</v>
      </c>
      <c r="Q80" s="11">
        <f t="shared" si="12"/>
        <v>17843</v>
      </c>
      <c r="R80" s="21">
        <v>0</v>
      </c>
      <c r="S80" s="21">
        <f t="shared" si="13"/>
        <v>0.6</v>
      </c>
      <c r="T80" s="36">
        <v>1</v>
      </c>
      <c r="U80" s="11">
        <v>15294</v>
      </c>
      <c r="V80" s="11">
        <v>25490</v>
      </c>
      <c r="W80" s="21">
        <v>0</v>
      </c>
      <c r="X80" s="21">
        <v>0</v>
      </c>
      <c r="Y80" s="21">
        <f t="shared" si="14"/>
        <v>0</v>
      </c>
      <c r="Z80" s="21">
        <f t="shared" si="15"/>
        <v>0</v>
      </c>
      <c r="AA80" s="11">
        <v>0</v>
      </c>
      <c r="AB80" s="11">
        <v>0</v>
      </c>
      <c r="AC80" s="11"/>
      <c r="AD80" s="11">
        <v>2549</v>
      </c>
      <c r="AE80" t="s">
        <v>1746</v>
      </c>
    </row>
    <row r="81" spans="1:31" hidden="1" x14ac:dyDescent="0.35">
      <c r="A81" t="s">
        <v>1121</v>
      </c>
      <c r="B81" t="s">
        <v>1122</v>
      </c>
      <c r="C81" t="s">
        <v>1597</v>
      </c>
      <c r="D81" s="15">
        <v>45547</v>
      </c>
      <c r="E81" s="15"/>
      <c r="F81" t="s">
        <v>1600</v>
      </c>
      <c r="G81" s="11" t="s">
        <v>1716</v>
      </c>
      <c r="H81" t="s">
        <v>1710</v>
      </c>
      <c r="I81" t="s">
        <v>1638</v>
      </c>
      <c r="J81" t="s">
        <v>1700</v>
      </c>
      <c r="K81" s="11">
        <v>4047754.53</v>
      </c>
      <c r="L81" s="11">
        <v>91</v>
      </c>
      <c r="M81" s="11">
        <f t="shared" si="9"/>
        <v>4047754.5299999993</v>
      </c>
      <c r="N81" s="21">
        <v>2.5000000000000001E-2</v>
      </c>
      <c r="O81" s="21">
        <f t="shared" si="10"/>
        <v>2.4999985188504818E-2</v>
      </c>
      <c r="P81" s="25">
        <f t="shared" si="11"/>
        <v>25229.14</v>
      </c>
      <c r="Q81" s="11">
        <f t="shared" si="12"/>
        <v>17660.397999999997</v>
      </c>
      <c r="R81" s="21">
        <v>0</v>
      </c>
      <c r="S81" s="21">
        <f t="shared" si="13"/>
        <v>0.6</v>
      </c>
      <c r="T81" s="36">
        <v>1</v>
      </c>
      <c r="U81" s="11">
        <v>15137.483999999999</v>
      </c>
      <c r="V81" s="11">
        <v>25229.14</v>
      </c>
      <c r="W81" s="21">
        <v>0</v>
      </c>
      <c r="X81" s="21">
        <v>0</v>
      </c>
      <c r="Y81" s="21">
        <f t="shared" si="14"/>
        <v>0</v>
      </c>
      <c r="Z81" s="21">
        <f t="shared" si="15"/>
        <v>0</v>
      </c>
      <c r="AA81" s="11">
        <v>0</v>
      </c>
      <c r="AB81" s="11">
        <v>0</v>
      </c>
      <c r="AC81" s="11"/>
      <c r="AD81" s="11">
        <v>2522.9140000000002</v>
      </c>
      <c r="AE81" t="s">
        <v>1746</v>
      </c>
    </row>
    <row r="82" spans="1:31" hidden="1" x14ac:dyDescent="0.35">
      <c r="A82" t="s">
        <v>651</v>
      </c>
      <c r="B82" t="s">
        <v>652</v>
      </c>
      <c r="C82" t="s">
        <v>1597</v>
      </c>
      <c r="D82" s="15">
        <v>45314</v>
      </c>
      <c r="E82" s="15"/>
      <c r="F82" t="s">
        <v>1603</v>
      </c>
      <c r="G82" s="11"/>
      <c r="H82" t="s">
        <v>1710</v>
      </c>
      <c r="I82" t="s">
        <v>1631</v>
      </c>
      <c r="J82" t="s">
        <v>1700</v>
      </c>
      <c r="K82" s="11">
        <v>5022625.32</v>
      </c>
      <c r="L82" s="11">
        <v>91</v>
      </c>
      <c r="M82" s="11">
        <f t="shared" si="9"/>
        <v>5022625.32</v>
      </c>
      <c r="N82" s="21">
        <v>1.7500000000000002E-2</v>
      </c>
      <c r="O82" s="21">
        <f t="shared" si="10"/>
        <v>1.7499997544955386E-2</v>
      </c>
      <c r="P82" s="25">
        <f t="shared" si="11"/>
        <v>21913.78</v>
      </c>
      <c r="Q82" s="11">
        <f t="shared" si="12"/>
        <v>9391.619999999999</v>
      </c>
      <c r="R82" s="21">
        <v>0</v>
      </c>
      <c r="S82" s="21">
        <f t="shared" si="13"/>
        <v>0.42857142857142855</v>
      </c>
      <c r="T82" s="36">
        <v>1</v>
      </c>
      <c r="U82" s="11">
        <v>9391.619999999999</v>
      </c>
      <c r="V82" s="11">
        <v>21913.78</v>
      </c>
      <c r="W82" s="21">
        <v>0</v>
      </c>
      <c r="X82" s="21">
        <v>0</v>
      </c>
      <c r="Y82" s="21">
        <f t="shared" si="14"/>
        <v>0</v>
      </c>
      <c r="Z82" s="21">
        <f t="shared" si="15"/>
        <v>0</v>
      </c>
      <c r="AA82" s="11">
        <v>0</v>
      </c>
      <c r="AB82" s="11">
        <v>0</v>
      </c>
      <c r="AC82" s="11"/>
    </row>
    <row r="83" spans="1:31" hidden="1" x14ac:dyDescent="0.35">
      <c r="A83" t="s">
        <v>1249</v>
      </c>
      <c r="B83" t="s">
        <v>1250</v>
      </c>
      <c r="C83" t="s">
        <v>1597</v>
      </c>
      <c r="D83" s="15">
        <v>45593</v>
      </c>
      <c r="E83" s="15"/>
      <c r="F83" t="s">
        <v>1600</v>
      </c>
      <c r="G83" s="11" t="s">
        <v>1720</v>
      </c>
      <c r="H83" t="s">
        <v>1710</v>
      </c>
      <c r="I83" t="s">
        <v>1635</v>
      </c>
      <c r="J83" t="s">
        <v>1700</v>
      </c>
      <c r="K83" s="11">
        <v>4365211.59</v>
      </c>
      <c r="L83" s="11">
        <v>91</v>
      </c>
      <c r="M83" s="11">
        <f t="shared" si="9"/>
        <v>4365211.59</v>
      </c>
      <c r="N83" s="21">
        <v>2.5000000000000001E-2</v>
      </c>
      <c r="O83" s="21">
        <f t="shared" si="10"/>
        <v>2.4999994795891906E-2</v>
      </c>
      <c r="P83" s="25">
        <f t="shared" si="11"/>
        <v>27207.82</v>
      </c>
      <c r="Q83" s="11">
        <f t="shared" si="12"/>
        <v>16324.691999999999</v>
      </c>
      <c r="R83" s="21">
        <v>0</v>
      </c>
      <c r="S83" s="21">
        <f t="shared" si="13"/>
        <v>0.6</v>
      </c>
      <c r="T83" s="36">
        <v>1</v>
      </c>
      <c r="U83" s="11">
        <v>16324.691999999999</v>
      </c>
      <c r="V83" s="11">
        <v>27207.82</v>
      </c>
      <c r="W83" s="21">
        <v>0</v>
      </c>
      <c r="X83" s="21">
        <v>0</v>
      </c>
      <c r="Y83" s="21">
        <f t="shared" si="14"/>
        <v>0</v>
      </c>
      <c r="Z83" s="21">
        <f t="shared" si="15"/>
        <v>0</v>
      </c>
      <c r="AA83" s="11">
        <v>0</v>
      </c>
      <c r="AB83" s="11">
        <v>0</v>
      </c>
      <c r="AC83" s="11"/>
    </row>
    <row r="84" spans="1:31" hidden="1" x14ac:dyDescent="0.35">
      <c r="A84" t="s">
        <v>1396</v>
      </c>
      <c r="B84" t="s">
        <v>1457</v>
      </c>
      <c r="C84" t="s">
        <v>1597</v>
      </c>
      <c r="D84" s="15">
        <v>45708</v>
      </c>
      <c r="E84" s="15"/>
      <c r="F84" t="s">
        <v>237</v>
      </c>
      <c r="G84" s="11"/>
      <c r="H84" t="s">
        <v>1710</v>
      </c>
      <c r="I84" t="s">
        <v>1631</v>
      </c>
      <c r="J84" t="s">
        <v>1700</v>
      </c>
      <c r="K84" s="11">
        <v>5160063.25</v>
      </c>
      <c r="L84" s="11">
        <v>91</v>
      </c>
      <c r="M84" s="11">
        <f t="shared" si="9"/>
        <v>5160063.25</v>
      </c>
      <c r="N84" s="21">
        <v>2.5000000000000001E-2</v>
      </c>
      <c r="O84" s="21">
        <f t="shared" si="10"/>
        <v>2.5000001504049203E-2</v>
      </c>
      <c r="P84" s="25">
        <f t="shared" si="11"/>
        <v>32162.04</v>
      </c>
      <c r="Q84" s="11">
        <f t="shared" si="12"/>
        <v>25729.632000000001</v>
      </c>
      <c r="R84" s="21">
        <v>0</v>
      </c>
      <c r="S84" s="21">
        <f t="shared" si="13"/>
        <v>0.8</v>
      </c>
      <c r="T84" s="36">
        <v>0.5</v>
      </c>
      <c r="U84" s="11">
        <v>25729.632000000001</v>
      </c>
      <c r="V84" s="11">
        <v>32162.04</v>
      </c>
      <c r="W84" s="21">
        <v>0</v>
      </c>
      <c r="X84" s="21">
        <v>0</v>
      </c>
      <c r="Y84" s="21">
        <f t="shared" si="14"/>
        <v>0</v>
      </c>
      <c r="Z84" s="21">
        <f t="shared" si="15"/>
        <v>0</v>
      </c>
      <c r="AA84" s="11">
        <v>0</v>
      </c>
      <c r="AB84" s="11">
        <v>0</v>
      </c>
      <c r="AC84" s="11"/>
    </row>
    <row r="85" spans="1:31" hidden="1" x14ac:dyDescent="0.35">
      <c r="A85" t="s">
        <v>591</v>
      </c>
      <c r="B85" t="s">
        <v>592</v>
      </c>
      <c r="C85" t="s">
        <v>1597</v>
      </c>
      <c r="D85" s="15">
        <v>45253</v>
      </c>
      <c r="E85" s="15"/>
      <c r="F85" t="s">
        <v>101</v>
      </c>
      <c r="G85" s="11"/>
      <c r="H85" t="s">
        <v>1710</v>
      </c>
      <c r="I85" t="s">
        <v>1631</v>
      </c>
      <c r="J85" t="s">
        <v>1700</v>
      </c>
      <c r="K85" s="11">
        <v>4370245.87</v>
      </c>
      <c r="L85" s="11">
        <v>91</v>
      </c>
      <c r="M85" s="11">
        <f t="shared" si="9"/>
        <v>4370245.87</v>
      </c>
      <c r="N85" s="21">
        <v>2.5000000000000001E-2</v>
      </c>
      <c r="O85" s="21">
        <f t="shared" si="10"/>
        <v>2.4999996594729776E-2</v>
      </c>
      <c r="P85" s="25">
        <f t="shared" si="11"/>
        <v>27239.200000000001</v>
      </c>
      <c r="Q85" s="11">
        <f t="shared" si="12"/>
        <v>13619.6</v>
      </c>
      <c r="R85" s="21">
        <v>0</v>
      </c>
      <c r="S85" s="21">
        <f t="shared" si="13"/>
        <v>0.5</v>
      </c>
      <c r="T85" s="36">
        <v>0</v>
      </c>
      <c r="U85" s="11">
        <v>13619.6</v>
      </c>
      <c r="V85" s="11">
        <v>27239.200000000001</v>
      </c>
      <c r="W85" s="21">
        <v>0</v>
      </c>
      <c r="X85" s="21">
        <v>0</v>
      </c>
      <c r="Y85" s="21">
        <f t="shared" si="14"/>
        <v>0</v>
      </c>
      <c r="Z85" s="21">
        <f t="shared" si="15"/>
        <v>0</v>
      </c>
      <c r="AA85" s="11">
        <v>0</v>
      </c>
      <c r="AB85" s="11">
        <v>0</v>
      </c>
      <c r="AC85" s="11"/>
    </row>
    <row r="86" spans="1:31" hidden="1" x14ac:dyDescent="0.35">
      <c r="A86" t="s">
        <v>521</v>
      </c>
      <c r="B86" t="s">
        <v>522</v>
      </c>
      <c r="C86" t="s">
        <v>1597</v>
      </c>
      <c r="D86" s="15">
        <v>45203</v>
      </c>
      <c r="E86" s="15"/>
      <c r="F86" t="s">
        <v>1607</v>
      </c>
      <c r="G86" s="11"/>
      <c r="H86" t="s">
        <v>1654</v>
      </c>
      <c r="I86" t="s">
        <v>1643</v>
      </c>
      <c r="J86" t="s">
        <v>1700</v>
      </c>
      <c r="K86" s="11">
        <v>7402134.9800000004</v>
      </c>
      <c r="L86" s="11">
        <v>91</v>
      </c>
      <c r="M86" s="11">
        <f t="shared" si="9"/>
        <v>7402134.9800000004</v>
      </c>
      <c r="N86" s="21">
        <v>2.5000000000000001E-2</v>
      </c>
      <c r="O86" s="21">
        <f t="shared" si="10"/>
        <v>2.4999997432430702E-2</v>
      </c>
      <c r="P86" s="25">
        <f t="shared" si="11"/>
        <v>46136.59</v>
      </c>
      <c r="Q86" s="11">
        <f t="shared" si="12"/>
        <v>0</v>
      </c>
      <c r="R86" s="21">
        <v>0.04</v>
      </c>
      <c r="S86" s="21">
        <f t="shared" si="13"/>
        <v>0</v>
      </c>
      <c r="T86" s="36">
        <v>0</v>
      </c>
      <c r="U86" s="11">
        <v>0</v>
      </c>
      <c r="V86" s="11">
        <v>46136.59</v>
      </c>
      <c r="W86" s="21">
        <v>0</v>
      </c>
      <c r="X86" s="21">
        <v>0</v>
      </c>
      <c r="Y86" s="21">
        <f t="shared" si="14"/>
        <v>0</v>
      </c>
      <c r="Z86" s="21">
        <f t="shared" si="15"/>
        <v>0</v>
      </c>
      <c r="AA86" s="11">
        <v>0</v>
      </c>
      <c r="AB86" s="11">
        <v>0</v>
      </c>
      <c r="AC86" s="11"/>
    </row>
    <row r="87" spans="1:31" hidden="1" x14ac:dyDescent="0.35">
      <c r="A87" t="s">
        <v>878</v>
      </c>
      <c r="B87" t="s">
        <v>879</v>
      </c>
      <c r="C87" t="s">
        <v>1597</v>
      </c>
      <c r="D87" s="15">
        <v>45464</v>
      </c>
      <c r="E87" s="15"/>
      <c r="F87" t="s">
        <v>237</v>
      </c>
      <c r="G87" s="11"/>
      <c r="H87" t="s">
        <v>1710</v>
      </c>
      <c r="I87" t="s">
        <v>1631</v>
      </c>
      <c r="J87" t="s">
        <v>1700</v>
      </c>
      <c r="K87" s="11">
        <v>4362340.84</v>
      </c>
      <c r="L87" s="11">
        <v>91</v>
      </c>
      <c r="M87" s="11">
        <f t="shared" si="9"/>
        <v>4362340.84</v>
      </c>
      <c r="N87" s="21">
        <v>2.5000000000000001E-2</v>
      </c>
      <c r="O87" s="21">
        <f t="shared" si="10"/>
        <v>2.4999997579180547E-2</v>
      </c>
      <c r="P87" s="25">
        <f t="shared" si="11"/>
        <v>27189.93</v>
      </c>
      <c r="Q87" s="11">
        <f t="shared" si="12"/>
        <v>21751.944</v>
      </c>
      <c r="R87" s="21">
        <v>0</v>
      </c>
      <c r="S87" s="21">
        <f t="shared" si="13"/>
        <v>0.79999999999999993</v>
      </c>
      <c r="T87" s="36">
        <v>0.5</v>
      </c>
      <c r="U87" s="11">
        <v>21751.944</v>
      </c>
      <c r="V87" s="11">
        <v>27189.93</v>
      </c>
      <c r="W87" s="21">
        <v>0</v>
      </c>
      <c r="X87" s="21">
        <v>0</v>
      </c>
      <c r="Y87" s="21">
        <f t="shared" si="14"/>
        <v>0</v>
      </c>
      <c r="Z87" s="21">
        <f t="shared" si="15"/>
        <v>0</v>
      </c>
      <c r="AA87" s="11">
        <v>0</v>
      </c>
      <c r="AB87" s="11">
        <v>0</v>
      </c>
      <c r="AC87" s="11"/>
    </row>
    <row r="88" spans="1:31" hidden="1" x14ac:dyDescent="0.35">
      <c r="A88" t="s">
        <v>997</v>
      </c>
      <c r="B88" t="s">
        <v>998</v>
      </c>
      <c r="C88" t="s">
        <v>1597</v>
      </c>
      <c r="D88" s="15">
        <v>45512</v>
      </c>
      <c r="E88" s="15"/>
      <c r="F88" t="s">
        <v>1600</v>
      </c>
      <c r="G88" s="11" t="s">
        <v>1713</v>
      </c>
      <c r="H88" t="s">
        <v>1710</v>
      </c>
      <c r="I88" t="s">
        <v>1633</v>
      </c>
      <c r="J88" t="s">
        <v>1701</v>
      </c>
      <c r="K88" s="11">
        <v>4332503.93</v>
      </c>
      <c r="L88" s="11">
        <v>91</v>
      </c>
      <c r="M88" s="11">
        <f t="shared" si="9"/>
        <v>4332503.93</v>
      </c>
      <c r="N88" s="21">
        <v>1.4999999999999999E-2</v>
      </c>
      <c r="O88" s="21">
        <f t="shared" si="10"/>
        <v>1.4999992861397827E-2</v>
      </c>
      <c r="P88" s="25">
        <f t="shared" si="11"/>
        <v>16202.37</v>
      </c>
      <c r="Q88" s="11">
        <f t="shared" si="12"/>
        <v>9721.4220000000005</v>
      </c>
      <c r="R88" s="21">
        <v>0</v>
      </c>
      <c r="S88" s="21">
        <f t="shared" si="13"/>
        <v>0.6</v>
      </c>
      <c r="T88" s="36">
        <v>0.6</v>
      </c>
      <c r="U88" s="11">
        <v>9721.4220000000005</v>
      </c>
      <c r="V88" s="11">
        <v>16202.37</v>
      </c>
      <c r="W88" s="21">
        <v>0.12</v>
      </c>
      <c r="X88" s="21">
        <v>0.15</v>
      </c>
      <c r="Y88" s="21">
        <f t="shared" si="14"/>
        <v>0</v>
      </c>
      <c r="Z88" s="21">
        <f t="shared" si="15"/>
        <v>0</v>
      </c>
      <c r="AA88" s="11">
        <v>0</v>
      </c>
      <c r="AB88" s="11">
        <v>0</v>
      </c>
      <c r="AC88" s="11"/>
    </row>
    <row r="89" spans="1:31" hidden="1" x14ac:dyDescent="0.35">
      <c r="A89" t="s">
        <v>545</v>
      </c>
      <c r="B89" t="s">
        <v>546</v>
      </c>
      <c r="C89" t="s">
        <v>1597</v>
      </c>
      <c r="D89" s="15">
        <v>45217</v>
      </c>
      <c r="E89" s="15"/>
      <c r="F89" t="s">
        <v>212</v>
      </c>
      <c r="G89" s="11"/>
      <c r="H89" t="s">
        <v>1710</v>
      </c>
      <c r="I89" t="s">
        <v>1631</v>
      </c>
      <c r="J89" t="s">
        <v>1701</v>
      </c>
      <c r="K89" s="11">
        <v>3413808.54</v>
      </c>
      <c r="L89" s="11">
        <v>91</v>
      </c>
      <c r="M89" s="11">
        <f t="shared" si="9"/>
        <v>3413808.54</v>
      </c>
      <c r="N89" s="21">
        <v>0.02</v>
      </c>
      <c r="O89" s="21">
        <f t="shared" si="10"/>
        <v>2.0000002115519347E-2</v>
      </c>
      <c r="P89" s="25">
        <f t="shared" si="11"/>
        <v>17022.28</v>
      </c>
      <c r="Q89" s="11">
        <f t="shared" si="12"/>
        <v>8511.14</v>
      </c>
      <c r="R89" s="21">
        <v>0</v>
      </c>
      <c r="S89" s="21">
        <f t="shared" si="13"/>
        <v>0.5</v>
      </c>
      <c r="T89" s="36">
        <v>0</v>
      </c>
      <c r="U89" s="11">
        <v>8511.14</v>
      </c>
      <c r="V89" s="11">
        <v>17022.28</v>
      </c>
      <c r="W89" s="21">
        <v>0.12</v>
      </c>
      <c r="X89" s="21">
        <v>0.2</v>
      </c>
      <c r="Y89" s="21">
        <f t="shared" si="14"/>
        <v>0</v>
      </c>
      <c r="Z89" s="21">
        <f t="shared" si="15"/>
        <v>0</v>
      </c>
      <c r="AA89" s="11">
        <v>0</v>
      </c>
      <c r="AB89" s="11">
        <v>0</v>
      </c>
      <c r="AC89" s="11"/>
    </row>
    <row r="90" spans="1:31" hidden="1" x14ac:dyDescent="0.35">
      <c r="A90" t="s">
        <v>1397</v>
      </c>
      <c r="B90" t="s">
        <v>1458</v>
      </c>
      <c r="C90" t="s">
        <v>1597</v>
      </c>
      <c r="D90" s="15">
        <v>45715</v>
      </c>
      <c r="E90" s="15"/>
      <c r="F90" t="s">
        <v>59</v>
      </c>
      <c r="G90" s="11"/>
      <c r="H90" t="s">
        <v>1710</v>
      </c>
      <c r="I90" t="s">
        <v>1647</v>
      </c>
      <c r="J90" t="s">
        <v>1700</v>
      </c>
      <c r="K90" s="11">
        <v>5206730.5199999996</v>
      </c>
      <c r="L90" s="11">
        <v>91</v>
      </c>
      <c r="M90" s="11">
        <f t="shared" si="9"/>
        <v>5206730.5199999996</v>
      </c>
      <c r="N90" s="21">
        <v>2.5000000000000001E-2</v>
      </c>
      <c r="O90" s="21">
        <f t="shared" si="10"/>
        <v>2.5000000457987098E-2</v>
      </c>
      <c r="P90" s="25">
        <f t="shared" si="11"/>
        <v>32452.91</v>
      </c>
      <c r="Q90" s="11">
        <f t="shared" si="12"/>
        <v>17849.1005</v>
      </c>
      <c r="R90" s="21">
        <v>0</v>
      </c>
      <c r="S90" s="21">
        <f t="shared" si="13"/>
        <v>0.55000000000000004</v>
      </c>
      <c r="T90" s="36">
        <v>0</v>
      </c>
      <c r="U90" s="11">
        <v>17849.1005</v>
      </c>
      <c r="V90" s="11">
        <v>32452.91</v>
      </c>
      <c r="W90" s="21">
        <v>0</v>
      </c>
      <c r="X90" s="21">
        <v>0</v>
      </c>
      <c r="Y90" s="21">
        <f t="shared" si="14"/>
        <v>0</v>
      </c>
      <c r="Z90" s="21">
        <f t="shared" si="15"/>
        <v>0</v>
      </c>
      <c r="AA90" s="11">
        <v>0</v>
      </c>
      <c r="AB90" s="11">
        <v>0</v>
      </c>
      <c r="AC90" s="11"/>
    </row>
    <row r="91" spans="1:31" x14ac:dyDescent="0.35">
      <c r="A91" t="s">
        <v>655</v>
      </c>
      <c r="B91" t="s">
        <v>656</v>
      </c>
      <c r="C91" t="s">
        <v>1597</v>
      </c>
      <c r="D91" s="15">
        <v>45309</v>
      </c>
      <c r="E91" s="15"/>
      <c r="F91" t="s">
        <v>1610</v>
      </c>
      <c r="G91" s="11"/>
      <c r="H91" t="s">
        <v>1710</v>
      </c>
      <c r="I91" t="s">
        <v>1631</v>
      </c>
      <c r="J91" t="s">
        <v>1700</v>
      </c>
      <c r="K91" s="11">
        <v>4783733.8499999996</v>
      </c>
      <c r="L91" s="11">
        <v>91</v>
      </c>
      <c r="M91" s="11">
        <f t="shared" si="9"/>
        <v>4783733.8499999996</v>
      </c>
      <c r="N91" s="21">
        <v>2.5000000000000001E-2</v>
      </c>
      <c r="O91" s="21">
        <f t="shared" si="10"/>
        <v>2.4999997223305592E-2</v>
      </c>
      <c r="P91" s="25">
        <f t="shared" si="11"/>
        <v>29816.42</v>
      </c>
      <c r="Q91" s="11">
        <f t="shared" si="12"/>
        <v>19321.040159999997</v>
      </c>
      <c r="R91" s="21">
        <v>0</v>
      </c>
      <c r="S91" s="21">
        <f t="shared" si="13"/>
        <v>0.64799999999999991</v>
      </c>
      <c r="T91" s="36">
        <v>0.88</v>
      </c>
      <c r="U91" s="11">
        <v>19321.040159999997</v>
      </c>
      <c r="V91" s="11">
        <v>29816.42</v>
      </c>
      <c r="W91" s="21">
        <v>0</v>
      </c>
      <c r="X91" s="21">
        <v>0</v>
      </c>
      <c r="Y91" s="21">
        <f t="shared" si="14"/>
        <v>0</v>
      </c>
      <c r="Z91" s="21">
        <f t="shared" si="15"/>
        <v>0</v>
      </c>
      <c r="AA91" s="11">
        <v>0</v>
      </c>
      <c r="AB91" s="11">
        <v>0</v>
      </c>
      <c r="AC91" s="11"/>
    </row>
    <row r="92" spans="1:31" hidden="1" x14ac:dyDescent="0.35">
      <c r="A92" t="s">
        <v>593</v>
      </c>
      <c r="B92" t="s">
        <v>594</v>
      </c>
      <c r="C92" t="s">
        <v>1598</v>
      </c>
      <c r="D92" s="15">
        <v>45254</v>
      </c>
      <c r="E92" s="15">
        <v>45777</v>
      </c>
      <c r="F92" t="s">
        <v>1599</v>
      </c>
      <c r="G92" s="11"/>
      <c r="H92" t="s">
        <v>1654</v>
      </c>
      <c r="I92" t="s">
        <v>1631</v>
      </c>
      <c r="J92" t="s">
        <v>1700</v>
      </c>
      <c r="K92" s="11">
        <v>7816202.2300000004</v>
      </c>
      <c r="L92" s="11">
        <v>30</v>
      </c>
      <c r="M92" s="11">
        <f t="shared" si="9"/>
        <v>2576769.9659340661</v>
      </c>
      <c r="N92" s="21">
        <v>1.4999999999999999E-2</v>
      </c>
      <c r="O92" s="21">
        <f t="shared" si="10"/>
        <v>1.5000009793758878E-2</v>
      </c>
      <c r="P92" s="25">
        <f t="shared" si="11"/>
        <v>9636.42</v>
      </c>
      <c r="Q92" s="11">
        <f t="shared" si="12"/>
        <v>0</v>
      </c>
      <c r="R92" s="21">
        <v>0</v>
      </c>
      <c r="S92" s="21">
        <f t="shared" si="13"/>
        <v>0</v>
      </c>
      <c r="T92" s="36">
        <v>0</v>
      </c>
      <c r="U92" s="11">
        <v>0</v>
      </c>
      <c r="V92" s="11">
        <v>9636.42</v>
      </c>
      <c r="W92" s="21">
        <v>0</v>
      </c>
      <c r="X92" s="21">
        <v>0</v>
      </c>
      <c r="Y92" s="21">
        <f t="shared" si="14"/>
        <v>0</v>
      </c>
      <c r="Z92" s="21">
        <f t="shared" si="15"/>
        <v>0</v>
      </c>
      <c r="AA92" s="11">
        <v>0</v>
      </c>
      <c r="AB92" s="11">
        <v>0</v>
      </c>
      <c r="AC92" s="11"/>
    </row>
    <row r="93" spans="1:31" hidden="1" x14ac:dyDescent="0.35">
      <c r="A93" t="s">
        <v>727</v>
      </c>
      <c r="B93" t="s">
        <v>728</v>
      </c>
      <c r="C93" t="s">
        <v>1597</v>
      </c>
      <c r="D93" s="15">
        <v>45350</v>
      </c>
      <c r="E93" s="15"/>
      <c r="F93" t="s">
        <v>1599</v>
      </c>
      <c r="G93" s="11" t="s">
        <v>1653</v>
      </c>
      <c r="H93" t="s">
        <v>1654</v>
      </c>
      <c r="I93" t="s">
        <v>1634</v>
      </c>
      <c r="J93" t="s">
        <v>1699</v>
      </c>
      <c r="K93" s="11">
        <v>5102845.63</v>
      </c>
      <c r="L93" s="11">
        <v>91</v>
      </c>
      <c r="M93" s="11">
        <f t="shared" si="9"/>
        <v>5102845.63</v>
      </c>
      <c r="N93" s="21">
        <v>0</v>
      </c>
      <c r="O93" s="21">
        <f t="shared" si="10"/>
        <v>0</v>
      </c>
      <c r="P93" s="25">
        <f t="shared" si="11"/>
        <v>0</v>
      </c>
      <c r="Q93" s="11">
        <f t="shared" si="12"/>
        <v>0</v>
      </c>
      <c r="R93" s="21">
        <v>0</v>
      </c>
      <c r="S93" s="21">
        <f t="shared" si="13"/>
        <v>0</v>
      </c>
      <c r="T93" s="36">
        <v>0</v>
      </c>
      <c r="U93" s="11">
        <v>0</v>
      </c>
      <c r="V93" s="11">
        <v>0</v>
      </c>
      <c r="W93" s="21">
        <v>0.12</v>
      </c>
      <c r="X93" s="21">
        <v>0.2</v>
      </c>
      <c r="Y93" s="21">
        <f t="shared" si="14"/>
        <v>0</v>
      </c>
      <c r="Z93" s="21">
        <f t="shared" si="15"/>
        <v>0</v>
      </c>
      <c r="AA93" s="11">
        <v>0</v>
      </c>
      <c r="AB93" s="11">
        <v>0</v>
      </c>
      <c r="AC93" s="11"/>
    </row>
    <row r="94" spans="1:31" hidden="1" x14ac:dyDescent="0.35">
      <c r="A94" t="s">
        <v>844</v>
      </c>
      <c r="B94" t="s">
        <v>845</v>
      </c>
      <c r="C94" t="s">
        <v>1597</v>
      </c>
      <c r="D94" s="15">
        <v>45443</v>
      </c>
      <c r="E94" s="15"/>
      <c r="F94" t="s">
        <v>1600</v>
      </c>
      <c r="G94" s="11" t="s">
        <v>1721</v>
      </c>
      <c r="H94" t="s">
        <v>1710</v>
      </c>
      <c r="I94" t="s">
        <v>1633</v>
      </c>
      <c r="J94" t="s">
        <v>1700</v>
      </c>
      <c r="K94" s="11">
        <v>4555469.54</v>
      </c>
      <c r="L94" s="11">
        <v>91</v>
      </c>
      <c r="M94" s="11">
        <f t="shared" si="9"/>
        <v>4555469.54</v>
      </c>
      <c r="N94" s="21">
        <v>1.7500000000000002E-2</v>
      </c>
      <c r="O94" s="21">
        <f t="shared" si="10"/>
        <v>1.7500003516000454E-2</v>
      </c>
      <c r="P94" s="25">
        <f t="shared" si="11"/>
        <v>19875.580000000002</v>
      </c>
      <c r="Q94" s="11">
        <f t="shared" si="12"/>
        <v>8518.1057142857153</v>
      </c>
      <c r="R94" s="21">
        <v>0</v>
      </c>
      <c r="S94" s="21">
        <f t="shared" si="13"/>
        <v>0.4285714285714286</v>
      </c>
      <c r="T94" s="36">
        <v>1</v>
      </c>
      <c r="U94" s="11">
        <v>8518.1057142857153</v>
      </c>
      <c r="V94" s="11">
        <v>19875.580000000002</v>
      </c>
      <c r="W94" s="21">
        <v>0</v>
      </c>
      <c r="X94" s="21">
        <v>0</v>
      </c>
      <c r="Y94" s="21">
        <f t="shared" si="14"/>
        <v>0</v>
      </c>
      <c r="Z94" s="21">
        <f t="shared" si="15"/>
        <v>0</v>
      </c>
      <c r="AA94" s="11">
        <v>0</v>
      </c>
      <c r="AB94" s="11">
        <v>0</v>
      </c>
      <c r="AC94" s="11"/>
    </row>
    <row r="95" spans="1:31" hidden="1" x14ac:dyDescent="0.35">
      <c r="A95" t="s">
        <v>661</v>
      </c>
      <c r="B95" t="s">
        <v>662</v>
      </c>
      <c r="C95" t="s">
        <v>1597</v>
      </c>
      <c r="D95" s="15">
        <v>45314</v>
      </c>
      <c r="E95" s="15"/>
      <c r="F95" t="s">
        <v>1599</v>
      </c>
      <c r="G95" s="11" t="s">
        <v>1647</v>
      </c>
      <c r="H95" t="s">
        <v>1654</v>
      </c>
      <c r="I95" t="s">
        <v>1634</v>
      </c>
      <c r="J95" t="s">
        <v>1700</v>
      </c>
      <c r="K95" s="11">
        <v>5230117.88</v>
      </c>
      <c r="L95" s="11">
        <v>91</v>
      </c>
      <c r="M95" s="11">
        <f t="shared" si="9"/>
        <v>5230117.88</v>
      </c>
      <c r="N95" s="21">
        <v>1.4999999999999999E-2</v>
      </c>
      <c r="O95" s="21">
        <f t="shared" si="10"/>
        <v>1.5000001562799648E-2</v>
      </c>
      <c r="P95" s="25">
        <f t="shared" si="11"/>
        <v>19559.21</v>
      </c>
      <c r="Q95" s="11">
        <f t="shared" si="12"/>
        <v>0</v>
      </c>
      <c r="R95" s="21">
        <v>0</v>
      </c>
      <c r="S95" s="21">
        <f t="shared" si="13"/>
        <v>0</v>
      </c>
      <c r="T95" s="36">
        <v>0</v>
      </c>
      <c r="U95" s="11">
        <v>0</v>
      </c>
      <c r="V95" s="11">
        <v>19559.21</v>
      </c>
      <c r="W95" s="21">
        <v>0</v>
      </c>
      <c r="X95" s="21">
        <v>0</v>
      </c>
      <c r="Y95" s="21">
        <f t="shared" si="14"/>
        <v>0</v>
      </c>
      <c r="Z95" s="21">
        <f t="shared" si="15"/>
        <v>0</v>
      </c>
      <c r="AA95" s="11">
        <v>0</v>
      </c>
      <c r="AB95" s="11">
        <v>0</v>
      </c>
      <c r="AC95" s="11"/>
    </row>
    <row r="96" spans="1:31" hidden="1" x14ac:dyDescent="0.35">
      <c r="A96" t="s">
        <v>1105</v>
      </c>
      <c r="B96" t="s">
        <v>1106</v>
      </c>
      <c r="C96" t="s">
        <v>1597</v>
      </c>
      <c r="D96" s="15">
        <v>45545</v>
      </c>
      <c r="E96" s="15"/>
      <c r="F96" t="s">
        <v>237</v>
      </c>
      <c r="H96" t="s">
        <v>1710</v>
      </c>
      <c r="I96" t="s">
        <v>1631</v>
      </c>
      <c r="J96" t="s">
        <v>1700</v>
      </c>
      <c r="K96" s="11">
        <v>4089668.82</v>
      </c>
      <c r="L96" s="11">
        <v>91</v>
      </c>
      <c r="M96" s="11">
        <f t="shared" si="9"/>
        <v>4089668.82</v>
      </c>
      <c r="N96" s="21">
        <v>2.5000000000000001E-2</v>
      </c>
      <c r="O96" s="21">
        <f t="shared" si="10"/>
        <v>2.4999998480491701E-2</v>
      </c>
      <c r="P96" s="25">
        <f t="shared" si="11"/>
        <v>25490.400000000001</v>
      </c>
      <c r="Q96" s="11">
        <f t="shared" si="12"/>
        <v>20392.32</v>
      </c>
      <c r="R96" s="21">
        <v>0</v>
      </c>
      <c r="S96" s="21">
        <f t="shared" si="13"/>
        <v>0.79999999999999993</v>
      </c>
      <c r="T96" s="36">
        <v>0.5</v>
      </c>
      <c r="U96" s="11">
        <v>20392.32</v>
      </c>
      <c r="V96" s="11">
        <v>25490.400000000001</v>
      </c>
      <c r="W96" s="21">
        <v>0</v>
      </c>
      <c r="X96" s="21">
        <v>0</v>
      </c>
      <c r="Y96" s="21">
        <f t="shared" si="14"/>
        <v>0</v>
      </c>
      <c r="Z96" s="21">
        <f t="shared" si="15"/>
        <v>0</v>
      </c>
      <c r="AA96" s="11">
        <v>0</v>
      </c>
      <c r="AB96" s="11">
        <v>0</v>
      </c>
      <c r="AC96" s="11"/>
    </row>
    <row r="97" spans="1:30" hidden="1" x14ac:dyDescent="0.35">
      <c r="A97" t="s">
        <v>1089</v>
      </c>
      <c r="B97" t="s">
        <v>1090</v>
      </c>
      <c r="C97" t="s">
        <v>1598</v>
      </c>
      <c r="D97" s="15">
        <v>45539</v>
      </c>
      <c r="E97" s="15">
        <v>45825</v>
      </c>
      <c r="F97" t="s">
        <v>121</v>
      </c>
      <c r="G97" s="11"/>
      <c r="H97" t="s">
        <v>1710</v>
      </c>
      <c r="I97" t="s">
        <v>1631</v>
      </c>
      <c r="J97" t="s">
        <v>1700</v>
      </c>
      <c r="K97" s="11">
        <v>4068233.8</v>
      </c>
      <c r="L97" s="11">
        <v>78</v>
      </c>
      <c r="M97" s="11">
        <f t="shared" si="9"/>
        <v>3487057.5428571426</v>
      </c>
      <c r="N97" s="21">
        <v>2.5000000000000001E-2</v>
      </c>
      <c r="O97" s="21">
        <f t="shared" si="10"/>
        <v>2.5000000283623366E-2</v>
      </c>
      <c r="P97" s="25">
        <f t="shared" si="11"/>
        <v>21734.400000000001</v>
      </c>
      <c r="Q97" s="11">
        <f t="shared" si="12"/>
        <v>13040.640000000001</v>
      </c>
      <c r="R97" s="21">
        <v>0</v>
      </c>
      <c r="S97" s="21">
        <f t="shared" si="13"/>
        <v>0.6</v>
      </c>
      <c r="T97" s="36">
        <v>0</v>
      </c>
      <c r="U97" s="11">
        <v>13040.640000000001</v>
      </c>
      <c r="V97" s="11">
        <v>21734.400000000001</v>
      </c>
      <c r="W97" s="21">
        <v>0</v>
      </c>
      <c r="X97" s="21">
        <v>0</v>
      </c>
      <c r="Y97" s="21">
        <f t="shared" si="14"/>
        <v>0</v>
      </c>
      <c r="Z97" s="21">
        <f t="shared" si="15"/>
        <v>0</v>
      </c>
      <c r="AA97" s="11">
        <v>0</v>
      </c>
      <c r="AB97" s="11">
        <v>0</v>
      </c>
      <c r="AC97" s="11"/>
    </row>
    <row r="98" spans="1:30" hidden="1" x14ac:dyDescent="0.35">
      <c r="A98" t="s">
        <v>1542</v>
      </c>
      <c r="B98" t="s">
        <v>1570</v>
      </c>
      <c r="C98" t="s">
        <v>1597</v>
      </c>
      <c r="D98" s="15">
        <v>45749</v>
      </c>
      <c r="E98" s="15"/>
      <c r="F98" t="s">
        <v>1607</v>
      </c>
      <c r="G98" s="11"/>
      <c r="H98" t="s">
        <v>1654</v>
      </c>
      <c r="I98" t="s">
        <v>1642</v>
      </c>
      <c r="J98" t="s">
        <v>1700</v>
      </c>
      <c r="K98" s="11">
        <v>5140406.7</v>
      </c>
      <c r="L98" s="11">
        <v>90</v>
      </c>
      <c r="M98" s="11">
        <f t="shared" si="9"/>
        <v>5083918.7142857146</v>
      </c>
      <c r="N98" s="21">
        <v>2.5000000000000001E-2</v>
      </c>
      <c r="O98" s="21">
        <f t="shared" si="10"/>
        <v>2.5000001134799964E-2</v>
      </c>
      <c r="P98" s="25">
        <f t="shared" si="11"/>
        <v>31687.439999999999</v>
      </c>
      <c r="Q98" s="11">
        <f t="shared" si="12"/>
        <v>22181.207999999999</v>
      </c>
      <c r="R98" s="21">
        <v>0</v>
      </c>
      <c r="S98" s="21">
        <f t="shared" si="13"/>
        <v>0.7</v>
      </c>
      <c r="T98" s="36">
        <v>0.75</v>
      </c>
      <c r="U98" s="11">
        <v>22181.207999999999</v>
      </c>
      <c r="V98" s="11">
        <v>31687.439999999999</v>
      </c>
      <c r="W98" s="21">
        <v>0</v>
      </c>
      <c r="X98" s="21">
        <v>0</v>
      </c>
      <c r="Y98" s="21">
        <f t="shared" si="14"/>
        <v>0</v>
      </c>
      <c r="Z98" s="21">
        <f t="shared" si="15"/>
        <v>0</v>
      </c>
      <c r="AA98" s="11">
        <v>0</v>
      </c>
      <c r="AB98" s="11">
        <v>0</v>
      </c>
      <c r="AC98" s="11"/>
    </row>
    <row r="99" spans="1:30" hidden="1" x14ac:dyDescent="0.35">
      <c r="A99" t="s">
        <v>1137</v>
      </c>
      <c r="B99" t="s">
        <v>1138</v>
      </c>
      <c r="C99" t="s">
        <v>1597</v>
      </c>
      <c r="D99" s="15">
        <v>45554</v>
      </c>
      <c r="E99" s="15"/>
      <c r="F99" t="s">
        <v>1599</v>
      </c>
      <c r="H99" t="s">
        <v>1654</v>
      </c>
      <c r="I99" t="s">
        <v>1634</v>
      </c>
      <c r="J99" t="s">
        <v>1700</v>
      </c>
      <c r="K99" s="11">
        <v>4085246.17</v>
      </c>
      <c r="L99" s="11">
        <v>91</v>
      </c>
      <c r="M99" s="11">
        <f t="shared" si="9"/>
        <v>4085246.1699999995</v>
      </c>
      <c r="N99" s="21">
        <v>2.5000000000000001E-2</v>
      </c>
      <c r="O99" s="21">
        <f t="shared" si="10"/>
        <v>2.5000004205027241E-2</v>
      </c>
      <c r="P99" s="25">
        <f t="shared" si="11"/>
        <v>25462.84</v>
      </c>
      <c r="Q99" s="11">
        <f t="shared" si="12"/>
        <v>0</v>
      </c>
      <c r="R99" s="21">
        <v>0</v>
      </c>
      <c r="S99" s="21">
        <f t="shared" si="13"/>
        <v>0</v>
      </c>
      <c r="T99" s="36">
        <v>0</v>
      </c>
      <c r="U99" s="11">
        <v>0</v>
      </c>
      <c r="V99" s="11">
        <v>25462.84</v>
      </c>
      <c r="W99" s="21">
        <v>0</v>
      </c>
      <c r="X99" s="21">
        <v>0</v>
      </c>
      <c r="Y99" s="21">
        <f t="shared" si="14"/>
        <v>0</v>
      </c>
      <c r="Z99" s="21">
        <f t="shared" si="15"/>
        <v>0</v>
      </c>
      <c r="AA99" s="11">
        <v>0</v>
      </c>
      <c r="AB99" s="11">
        <v>0</v>
      </c>
      <c r="AC99" s="11"/>
    </row>
    <row r="100" spans="1:30" hidden="1" x14ac:dyDescent="0.35">
      <c r="A100" t="s">
        <v>1115</v>
      </c>
      <c r="B100" t="s">
        <v>1116</v>
      </c>
      <c r="C100" t="s">
        <v>1597</v>
      </c>
      <c r="D100" s="15">
        <v>45546</v>
      </c>
      <c r="E100" s="15"/>
      <c r="F100" t="s">
        <v>324</v>
      </c>
      <c r="G100" t="s">
        <v>1505</v>
      </c>
      <c r="H100" t="s">
        <v>1710</v>
      </c>
      <c r="I100" t="s">
        <v>1631</v>
      </c>
      <c r="J100" t="s">
        <v>1700</v>
      </c>
      <c r="K100" s="11">
        <v>5204521.25</v>
      </c>
      <c r="L100" s="11">
        <v>91</v>
      </c>
      <c r="M100" s="11">
        <f t="shared" si="9"/>
        <v>5204521.25</v>
      </c>
      <c r="N100" s="21">
        <v>2.5000000000000001E-2</v>
      </c>
      <c r="O100" s="21">
        <f t="shared" si="10"/>
        <v>2.5000000541055348E-2</v>
      </c>
      <c r="P100" s="25">
        <f t="shared" si="11"/>
        <v>32439.14</v>
      </c>
      <c r="Q100" s="11">
        <f t="shared" si="12"/>
        <v>22707.398000000001</v>
      </c>
      <c r="R100" s="21">
        <v>0</v>
      </c>
      <c r="S100" s="21">
        <f t="shared" si="13"/>
        <v>0.6</v>
      </c>
      <c r="T100" s="36">
        <v>0</v>
      </c>
      <c r="U100" s="11">
        <v>19463.484</v>
      </c>
      <c r="V100" s="11">
        <v>32439.14</v>
      </c>
      <c r="W100" s="21">
        <v>0</v>
      </c>
      <c r="X100" s="21">
        <v>0</v>
      </c>
      <c r="Y100" s="21">
        <f t="shared" si="14"/>
        <v>0</v>
      </c>
      <c r="Z100" s="21">
        <f t="shared" si="15"/>
        <v>0</v>
      </c>
      <c r="AA100" s="11">
        <v>0</v>
      </c>
      <c r="AB100" s="11">
        <v>0</v>
      </c>
      <c r="AC100" s="21">
        <f>IFERROR(AD100/(V100-U100),0)</f>
        <v>0.25</v>
      </c>
      <c r="AD100" s="11">
        <v>3243.9139999999998</v>
      </c>
    </row>
    <row r="101" spans="1:30" hidden="1" x14ac:dyDescent="0.35">
      <c r="A101" t="s">
        <v>561</v>
      </c>
      <c r="B101" t="s">
        <v>562</v>
      </c>
      <c r="C101" t="s">
        <v>1597</v>
      </c>
      <c r="D101" s="15">
        <v>45230</v>
      </c>
      <c r="E101" s="15"/>
      <c r="F101" t="s">
        <v>1609</v>
      </c>
      <c r="G101" s="11"/>
      <c r="H101" t="s">
        <v>1710</v>
      </c>
      <c r="I101" t="s">
        <v>1631</v>
      </c>
      <c r="J101" t="s">
        <v>1701</v>
      </c>
      <c r="K101" s="11">
        <v>4014013.03</v>
      </c>
      <c r="L101" s="11">
        <v>91</v>
      </c>
      <c r="M101" s="11">
        <f t="shared" si="9"/>
        <v>4014013.0299999993</v>
      </c>
      <c r="N101" s="21">
        <v>1.4999999999999999E-2</v>
      </c>
      <c r="O101" s="21">
        <f t="shared" si="10"/>
        <v>1.5000000996645857E-2</v>
      </c>
      <c r="P101" s="25">
        <f t="shared" si="11"/>
        <v>15011.31</v>
      </c>
      <c r="Q101" s="11">
        <f t="shared" si="12"/>
        <v>7505.6549999999997</v>
      </c>
      <c r="R101" s="21">
        <v>0</v>
      </c>
      <c r="S101" s="21">
        <f t="shared" si="13"/>
        <v>0.5</v>
      </c>
      <c r="T101" s="36">
        <v>0</v>
      </c>
      <c r="U101" s="11">
        <v>7505.6549999999997</v>
      </c>
      <c r="V101" s="11">
        <v>15011.31</v>
      </c>
      <c r="W101" s="21">
        <v>0.12</v>
      </c>
      <c r="X101" s="21">
        <v>0.2</v>
      </c>
      <c r="Y101" s="21">
        <f t="shared" si="14"/>
        <v>0</v>
      </c>
      <c r="Z101" s="21">
        <f t="shared" si="15"/>
        <v>0</v>
      </c>
      <c r="AA101" s="11">
        <v>0</v>
      </c>
      <c r="AB101" s="11">
        <v>0</v>
      </c>
      <c r="AC101" s="11"/>
    </row>
    <row r="102" spans="1:30" hidden="1" x14ac:dyDescent="0.35">
      <c r="A102" t="s">
        <v>1093</v>
      </c>
      <c r="B102" t="s">
        <v>1094</v>
      </c>
      <c r="C102" t="s">
        <v>1597</v>
      </c>
      <c r="D102" s="15">
        <v>45540</v>
      </c>
      <c r="E102" s="15"/>
      <c r="F102" t="s">
        <v>1599</v>
      </c>
      <c r="G102" s="11" t="s">
        <v>1689</v>
      </c>
      <c r="H102" t="s">
        <v>1654</v>
      </c>
      <c r="I102" t="s">
        <v>1634</v>
      </c>
      <c r="J102" t="s">
        <v>1700</v>
      </c>
      <c r="K102" s="11">
        <v>4524432.42</v>
      </c>
      <c r="L102" s="11">
        <v>91</v>
      </c>
      <c r="M102" s="11">
        <f t="shared" si="9"/>
        <v>4524432.42</v>
      </c>
      <c r="N102" s="21">
        <v>2.5000000000000001E-2</v>
      </c>
      <c r="O102" s="21">
        <f t="shared" si="10"/>
        <v>2.5000000472404586E-2</v>
      </c>
      <c r="P102" s="25">
        <f t="shared" si="11"/>
        <v>28200.23</v>
      </c>
      <c r="Q102" s="11">
        <f t="shared" si="12"/>
        <v>0</v>
      </c>
      <c r="R102" s="21">
        <v>0</v>
      </c>
      <c r="S102" s="21">
        <f t="shared" si="13"/>
        <v>0</v>
      </c>
      <c r="T102" s="36">
        <v>0</v>
      </c>
      <c r="U102" s="11">
        <v>0</v>
      </c>
      <c r="V102" s="11">
        <v>28200.23</v>
      </c>
      <c r="W102" s="21">
        <v>0</v>
      </c>
      <c r="X102" s="21">
        <v>0</v>
      </c>
      <c r="Y102" s="21">
        <f t="shared" si="14"/>
        <v>0</v>
      </c>
      <c r="Z102" s="21">
        <f t="shared" si="15"/>
        <v>0</v>
      </c>
      <c r="AA102" s="11">
        <v>0</v>
      </c>
      <c r="AB102" s="11">
        <v>0</v>
      </c>
      <c r="AC102" s="11"/>
    </row>
    <row r="103" spans="1:30" hidden="1" x14ac:dyDescent="0.35">
      <c r="A103" t="s">
        <v>905</v>
      </c>
      <c r="B103" t="s">
        <v>906</v>
      </c>
      <c r="C103" t="s">
        <v>1597</v>
      </c>
      <c r="D103" s="15">
        <v>45478</v>
      </c>
      <c r="E103" s="15"/>
      <c r="F103" t="s">
        <v>201</v>
      </c>
      <c r="G103" t="s">
        <v>1505</v>
      </c>
      <c r="H103" t="s">
        <v>1710</v>
      </c>
      <c r="I103" t="s">
        <v>1631</v>
      </c>
      <c r="J103" t="s">
        <v>1700</v>
      </c>
      <c r="K103" s="11">
        <v>4309048.63</v>
      </c>
      <c r="L103" s="11">
        <v>91</v>
      </c>
      <c r="M103" s="11">
        <f t="shared" si="9"/>
        <v>4309048.63</v>
      </c>
      <c r="N103" s="21">
        <v>2.5000000000000001E-2</v>
      </c>
      <c r="O103" s="21">
        <f t="shared" si="10"/>
        <v>2.5000001062803118E-2</v>
      </c>
      <c r="P103" s="25">
        <f t="shared" si="11"/>
        <v>26857.77</v>
      </c>
      <c r="Q103" s="11">
        <f t="shared" si="12"/>
        <v>16786.106250000001</v>
      </c>
      <c r="R103" s="21">
        <v>0</v>
      </c>
      <c r="S103" s="21">
        <f t="shared" si="13"/>
        <v>0.5</v>
      </c>
      <c r="T103" s="36">
        <v>0</v>
      </c>
      <c r="U103" s="11">
        <v>13428.885</v>
      </c>
      <c r="V103" s="11">
        <v>26857.77</v>
      </c>
      <c r="W103" s="21">
        <v>0</v>
      </c>
      <c r="X103" s="21">
        <v>0</v>
      </c>
      <c r="Y103" s="21">
        <f t="shared" si="14"/>
        <v>0</v>
      </c>
      <c r="Z103" s="21">
        <f t="shared" si="15"/>
        <v>0</v>
      </c>
      <c r="AA103" s="11">
        <v>0</v>
      </c>
      <c r="AB103" s="11">
        <v>0</v>
      </c>
      <c r="AC103" s="21">
        <f>IFERROR(AD103/(V103-U103),0)</f>
        <v>0.25</v>
      </c>
      <c r="AD103" s="11">
        <v>3357.2212500000001</v>
      </c>
    </row>
    <row r="104" spans="1:30" hidden="1" x14ac:dyDescent="0.35">
      <c r="A104" t="s">
        <v>1159</v>
      </c>
      <c r="B104" t="s">
        <v>1160</v>
      </c>
      <c r="C104" t="s">
        <v>1597</v>
      </c>
      <c r="D104" s="15">
        <v>45561</v>
      </c>
      <c r="E104" s="15"/>
      <c r="F104" t="s">
        <v>71</v>
      </c>
      <c r="G104" s="11"/>
      <c r="H104" t="s">
        <v>1710</v>
      </c>
      <c r="I104" t="s">
        <v>1631</v>
      </c>
      <c r="J104" t="s">
        <v>1700</v>
      </c>
      <c r="K104" s="11">
        <v>4220887.37</v>
      </c>
      <c r="L104" s="11">
        <v>91</v>
      </c>
      <c r="M104" s="11">
        <f t="shared" si="9"/>
        <v>4220887.37</v>
      </c>
      <c r="N104" s="21">
        <v>2.5000000000000001E-2</v>
      </c>
      <c r="O104" s="21">
        <f t="shared" si="10"/>
        <v>2.4999989932979839E-2</v>
      </c>
      <c r="P104" s="25">
        <f t="shared" si="11"/>
        <v>26308.26</v>
      </c>
      <c r="Q104" s="11">
        <f t="shared" si="12"/>
        <v>13154.13</v>
      </c>
      <c r="R104" s="21">
        <v>0</v>
      </c>
      <c r="S104" s="21">
        <f t="shared" si="13"/>
        <v>0.5</v>
      </c>
      <c r="T104" s="36">
        <v>0</v>
      </c>
      <c r="U104" s="11">
        <v>13154.13</v>
      </c>
      <c r="V104" s="11">
        <v>26308.26</v>
      </c>
      <c r="W104" s="21">
        <v>0</v>
      </c>
      <c r="X104" s="21">
        <v>0</v>
      </c>
      <c r="Y104" s="21">
        <f t="shared" si="14"/>
        <v>0</v>
      </c>
      <c r="Z104" s="21">
        <f t="shared" si="15"/>
        <v>0</v>
      </c>
      <c r="AA104" s="11">
        <v>0</v>
      </c>
      <c r="AB104" s="11">
        <v>0</v>
      </c>
      <c r="AC104" s="11"/>
    </row>
    <row r="105" spans="1:30" hidden="1" x14ac:dyDescent="0.35">
      <c r="A105" t="s">
        <v>486</v>
      </c>
      <c r="B105" t="s">
        <v>487</v>
      </c>
      <c r="C105" t="s">
        <v>1597</v>
      </c>
      <c r="D105" s="15">
        <v>45173</v>
      </c>
      <c r="E105" s="15"/>
      <c r="F105" t="s">
        <v>164</v>
      </c>
      <c r="H105" t="s">
        <v>1710</v>
      </c>
      <c r="I105" t="s">
        <v>1631</v>
      </c>
      <c r="J105" t="s">
        <v>1701</v>
      </c>
      <c r="K105" s="11">
        <v>741413.55</v>
      </c>
      <c r="L105" s="11">
        <v>91</v>
      </c>
      <c r="M105" s="11">
        <f t="shared" si="9"/>
        <v>741413.54999999993</v>
      </c>
      <c r="N105" s="21">
        <v>0.02</v>
      </c>
      <c r="O105" s="21">
        <f t="shared" si="10"/>
        <v>1.9999992426110075E-2</v>
      </c>
      <c r="P105" s="25">
        <f t="shared" si="11"/>
        <v>3696.91</v>
      </c>
      <c r="Q105" s="11">
        <f t="shared" si="12"/>
        <v>2218.1459999999997</v>
      </c>
      <c r="R105" s="21">
        <v>0</v>
      </c>
      <c r="S105" s="21">
        <f t="shared" si="13"/>
        <v>0.6</v>
      </c>
      <c r="T105" s="36">
        <v>0</v>
      </c>
      <c r="U105" s="11">
        <v>2218.1459999999997</v>
      </c>
      <c r="V105" s="11">
        <v>3696.91</v>
      </c>
      <c r="W105" s="21">
        <v>0.16</v>
      </c>
      <c r="X105" s="21">
        <v>0.2</v>
      </c>
      <c r="Y105" s="21">
        <f t="shared" si="14"/>
        <v>0</v>
      </c>
      <c r="Z105" s="21">
        <f t="shared" si="15"/>
        <v>0</v>
      </c>
      <c r="AA105" s="11">
        <v>0</v>
      </c>
      <c r="AB105" s="11">
        <v>0</v>
      </c>
      <c r="AC105" s="11"/>
    </row>
    <row r="106" spans="1:30" hidden="1" x14ac:dyDescent="0.35">
      <c r="A106" t="s">
        <v>874</v>
      </c>
      <c r="B106" t="s">
        <v>875</v>
      </c>
      <c r="C106" t="s">
        <v>1597</v>
      </c>
      <c r="D106" s="15">
        <v>45464</v>
      </c>
      <c r="E106" s="15"/>
      <c r="F106" t="s">
        <v>1600</v>
      </c>
      <c r="G106" s="11" t="s">
        <v>1722</v>
      </c>
      <c r="H106" t="s">
        <v>1710</v>
      </c>
      <c r="I106" t="s">
        <v>1648</v>
      </c>
      <c r="J106" t="s">
        <v>1700</v>
      </c>
      <c r="K106" s="11">
        <v>4874280.63</v>
      </c>
      <c r="L106" s="11">
        <v>91</v>
      </c>
      <c r="M106" s="11">
        <f t="shared" si="9"/>
        <v>4874280.63</v>
      </c>
      <c r="N106" s="21">
        <v>2.5000000000000001E-2</v>
      </c>
      <c r="O106" s="21">
        <f t="shared" si="10"/>
        <v>2.4999999812313808E-2</v>
      </c>
      <c r="P106" s="25">
        <f t="shared" si="11"/>
        <v>30380.79</v>
      </c>
      <c r="Q106" s="11">
        <f t="shared" si="12"/>
        <v>18228.473999999998</v>
      </c>
      <c r="R106" s="21">
        <v>0</v>
      </c>
      <c r="S106" s="21">
        <f t="shared" si="13"/>
        <v>0.6</v>
      </c>
      <c r="T106" s="36">
        <v>1</v>
      </c>
      <c r="U106" s="11">
        <v>18228.473999999998</v>
      </c>
      <c r="V106" s="11">
        <v>30380.79</v>
      </c>
      <c r="W106" s="21">
        <v>0</v>
      </c>
      <c r="X106" s="21">
        <v>0</v>
      </c>
      <c r="Y106" s="21">
        <f t="shared" si="14"/>
        <v>0</v>
      </c>
      <c r="Z106" s="21">
        <f t="shared" si="15"/>
        <v>0</v>
      </c>
      <c r="AA106" s="11">
        <v>0</v>
      </c>
      <c r="AB106" s="11">
        <v>0</v>
      </c>
      <c r="AC106" s="11"/>
    </row>
    <row r="107" spans="1:30" hidden="1" x14ac:dyDescent="0.35">
      <c r="A107" t="s">
        <v>583</v>
      </c>
      <c r="B107" t="s">
        <v>584</v>
      </c>
      <c r="C107" t="s">
        <v>1597</v>
      </c>
      <c r="D107" s="15">
        <v>45243</v>
      </c>
      <c r="E107" s="15"/>
      <c r="F107" t="s">
        <v>1601</v>
      </c>
      <c r="G107" s="11"/>
      <c r="H107" t="s">
        <v>1710</v>
      </c>
      <c r="I107" t="s">
        <v>1631</v>
      </c>
      <c r="J107" t="s">
        <v>1700</v>
      </c>
      <c r="K107" s="11">
        <v>10369411.84</v>
      </c>
      <c r="L107" s="11">
        <v>91</v>
      </c>
      <c r="M107" s="11">
        <f t="shared" si="9"/>
        <v>10369411.84</v>
      </c>
      <c r="N107" s="21">
        <v>0.02</v>
      </c>
      <c r="O107" s="21">
        <f t="shared" si="10"/>
        <v>1.9999999047494381E-2</v>
      </c>
      <c r="P107" s="25">
        <f t="shared" si="11"/>
        <v>51705.01</v>
      </c>
      <c r="Q107" s="11">
        <f t="shared" si="12"/>
        <v>31023.006000000001</v>
      </c>
      <c r="R107" s="21">
        <v>0</v>
      </c>
      <c r="S107" s="21">
        <f t="shared" si="13"/>
        <v>0.6</v>
      </c>
      <c r="T107" s="36">
        <v>0</v>
      </c>
      <c r="U107" s="11">
        <v>31023.006000000001</v>
      </c>
      <c r="V107" s="11">
        <v>51705.01</v>
      </c>
      <c r="W107" s="21">
        <v>0</v>
      </c>
      <c r="X107" s="21">
        <v>0</v>
      </c>
      <c r="Y107" s="21">
        <f t="shared" si="14"/>
        <v>0</v>
      </c>
      <c r="Z107" s="21">
        <f t="shared" si="15"/>
        <v>0</v>
      </c>
      <c r="AA107" s="11">
        <v>0</v>
      </c>
      <c r="AB107" s="11">
        <v>0</v>
      </c>
      <c r="AC107" s="11"/>
    </row>
    <row r="108" spans="1:30" hidden="1" x14ac:dyDescent="0.35">
      <c r="A108" t="s">
        <v>441</v>
      </c>
      <c r="B108" t="s">
        <v>442</v>
      </c>
      <c r="C108" t="s">
        <v>1597</v>
      </c>
      <c r="D108" s="15">
        <v>45134</v>
      </c>
      <c r="E108" s="15"/>
      <c r="F108" t="s">
        <v>1607</v>
      </c>
      <c r="G108" s="11"/>
      <c r="H108" t="s">
        <v>1654</v>
      </c>
      <c r="I108" t="s">
        <v>1642</v>
      </c>
      <c r="J108" t="s">
        <v>1700</v>
      </c>
      <c r="K108" s="11">
        <v>4151200.02</v>
      </c>
      <c r="L108" s="11">
        <v>91</v>
      </c>
      <c r="M108" s="11">
        <f t="shared" si="9"/>
        <v>4151200.02</v>
      </c>
      <c r="N108" s="21">
        <v>0.02</v>
      </c>
      <c r="O108" s="21">
        <f t="shared" si="10"/>
        <v>1.9999995800499389E-2</v>
      </c>
      <c r="P108" s="25">
        <f t="shared" si="11"/>
        <v>20699.13</v>
      </c>
      <c r="Q108" s="11">
        <f t="shared" si="12"/>
        <v>12936.956250000001</v>
      </c>
      <c r="R108" s="21">
        <v>0</v>
      </c>
      <c r="S108" s="21">
        <f t="shared" si="13"/>
        <v>0.625</v>
      </c>
      <c r="T108" s="36">
        <v>0.75</v>
      </c>
      <c r="U108" s="11">
        <v>12936.956250000001</v>
      </c>
      <c r="V108" s="11">
        <v>20699.13</v>
      </c>
      <c r="W108" s="21">
        <v>0</v>
      </c>
      <c r="X108" s="21">
        <v>0</v>
      </c>
      <c r="Y108" s="21">
        <f t="shared" si="14"/>
        <v>0</v>
      </c>
      <c r="Z108" s="21">
        <f t="shared" si="15"/>
        <v>0</v>
      </c>
      <c r="AA108" s="11">
        <v>0</v>
      </c>
      <c r="AB108" s="11">
        <v>0</v>
      </c>
      <c r="AC108" s="11"/>
    </row>
    <row r="109" spans="1:30" hidden="1" x14ac:dyDescent="0.35">
      <c r="A109" t="s">
        <v>1205</v>
      </c>
      <c r="B109" t="s">
        <v>1206</v>
      </c>
      <c r="C109" t="s">
        <v>1597</v>
      </c>
      <c r="D109" s="15">
        <v>45579</v>
      </c>
      <c r="E109" s="15"/>
      <c r="F109" t="s">
        <v>1599</v>
      </c>
      <c r="G109" s="11"/>
      <c r="H109" t="s">
        <v>1654</v>
      </c>
      <c r="I109" t="s">
        <v>1637</v>
      </c>
      <c r="J109" t="s">
        <v>1699</v>
      </c>
      <c r="K109" s="11">
        <v>4161594.88</v>
      </c>
      <c r="L109" s="11">
        <v>91</v>
      </c>
      <c r="M109" s="11">
        <f t="shared" si="9"/>
        <v>4161594.88</v>
      </c>
      <c r="N109" s="21">
        <v>0</v>
      </c>
      <c r="O109" s="21">
        <f t="shared" si="10"/>
        <v>0</v>
      </c>
      <c r="P109" s="25">
        <f t="shared" si="11"/>
        <v>0</v>
      </c>
      <c r="Q109" s="11">
        <f t="shared" si="12"/>
        <v>0</v>
      </c>
      <c r="R109" s="21">
        <v>0</v>
      </c>
      <c r="S109" s="21">
        <f t="shared" si="13"/>
        <v>0</v>
      </c>
      <c r="T109" s="36">
        <v>0</v>
      </c>
      <c r="U109" s="11">
        <v>0</v>
      </c>
      <c r="V109" s="11">
        <v>0</v>
      </c>
      <c r="W109" s="21">
        <v>0.08</v>
      </c>
      <c r="X109" s="21">
        <v>0.2</v>
      </c>
      <c r="Y109" s="21">
        <f t="shared" si="14"/>
        <v>0</v>
      </c>
      <c r="Z109" s="21">
        <f t="shared" si="15"/>
        <v>0</v>
      </c>
      <c r="AA109" s="11">
        <v>0</v>
      </c>
      <c r="AB109" s="11">
        <v>0</v>
      </c>
      <c r="AC109" s="11"/>
    </row>
    <row r="110" spans="1:30" hidden="1" x14ac:dyDescent="0.35">
      <c r="A110" t="s">
        <v>1398</v>
      </c>
      <c r="B110" t="s">
        <v>1459</v>
      </c>
      <c r="C110" t="s">
        <v>1597</v>
      </c>
      <c r="D110" s="15">
        <v>45719</v>
      </c>
      <c r="E110" s="15"/>
      <c r="F110" t="s">
        <v>260</v>
      </c>
      <c r="G110" t="s">
        <v>1505</v>
      </c>
      <c r="H110" t="s">
        <v>1710</v>
      </c>
      <c r="I110" t="s">
        <v>1631</v>
      </c>
      <c r="J110" t="s">
        <v>1700</v>
      </c>
      <c r="K110" s="11">
        <v>5213493.1900000004</v>
      </c>
      <c r="L110" s="11">
        <v>91</v>
      </c>
      <c r="M110" s="11">
        <f t="shared" si="9"/>
        <v>5213493.1900000004</v>
      </c>
      <c r="N110" s="21">
        <v>2.5000000000000001E-2</v>
      </c>
      <c r="O110" s="21">
        <f t="shared" si="10"/>
        <v>2.4999999773938242E-2</v>
      </c>
      <c r="P110" s="25">
        <f t="shared" si="11"/>
        <v>32495.06</v>
      </c>
      <c r="Q110" s="11">
        <f t="shared" si="12"/>
        <v>20309.412500000002</v>
      </c>
      <c r="R110" s="21">
        <v>0</v>
      </c>
      <c r="S110" s="21">
        <f t="shared" si="13"/>
        <v>0.5</v>
      </c>
      <c r="T110" s="36">
        <v>0</v>
      </c>
      <c r="U110" s="11">
        <v>16247.53</v>
      </c>
      <c r="V110" s="11">
        <v>32495.06</v>
      </c>
      <c r="W110" s="21">
        <v>0</v>
      </c>
      <c r="X110" s="21">
        <v>0</v>
      </c>
      <c r="Y110" s="21">
        <f t="shared" si="14"/>
        <v>0</v>
      </c>
      <c r="Z110" s="21">
        <f t="shared" si="15"/>
        <v>0</v>
      </c>
      <c r="AA110" s="11">
        <v>0</v>
      </c>
      <c r="AB110" s="11">
        <v>0</v>
      </c>
      <c r="AC110" s="21">
        <f>IFERROR(AD110/(V110-U110),0)</f>
        <v>0.25</v>
      </c>
      <c r="AD110" s="11">
        <v>4061.8825000000002</v>
      </c>
    </row>
    <row r="111" spans="1:30" hidden="1" x14ac:dyDescent="0.35">
      <c r="A111" t="s">
        <v>741</v>
      </c>
      <c r="B111" t="s">
        <v>742</v>
      </c>
      <c r="C111" t="s">
        <v>1597</v>
      </c>
      <c r="D111" s="15">
        <v>45364</v>
      </c>
      <c r="E111" s="15"/>
      <c r="F111" t="s">
        <v>1599</v>
      </c>
      <c r="G111" s="11"/>
      <c r="H111" t="s">
        <v>1654</v>
      </c>
      <c r="I111" t="s">
        <v>1631</v>
      </c>
      <c r="J111" t="s">
        <v>1700</v>
      </c>
      <c r="K111" s="11">
        <v>5628419.5999999996</v>
      </c>
      <c r="L111" s="11">
        <v>91</v>
      </c>
      <c r="M111" s="11">
        <f t="shared" si="9"/>
        <v>5628419.5999999996</v>
      </c>
      <c r="N111" s="21">
        <v>2.5000000000000001E-2</v>
      </c>
      <c r="O111" s="21">
        <f t="shared" si="10"/>
        <v>2.5000003241008942E-2</v>
      </c>
      <c r="P111" s="25">
        <f t="shared" si="11"/>
        <v>35081.25</v>
      </c>
      <c r="Q111" s="11">
        <f t="shared" si="12"/>
        <v>0</v>
      </c>
      <c r="R111" s="21">
        <v>0</v>
      </c>
      <c r="S111" s="21">
        <f t="shared" si="13"/>
        <v>0</v>
      </c>
      <c r="T111" s="36">
        <v>0</v>
      </c>
      <c r="U111" s="11">
        <v>0</v>
      </c>
      <c r="V111" s="11">
        <v>35081.25</v>
      </c>
      <c r="W111" s="21">
        <v>0</v>
      </c>
      <c r="X111" s="21">
        <v>0</v>
      </c>
      <c r="Y111" s="21">
        <f t="shared" si="14"/>
        <v>0</v>
      </c>
      <c r="Z111" s="21">
        <f t="shared" si="15"/>
        <v>0</v>
      </c>
      <c r="AA111" s="11">
        <v>0</v>
      </c>
      <c r="AB111" s="11">
        <v>0</v>
      </c>
      <c r="AC111" s="11"/>
    </row>
    <row r="112" spans="1:30" hidden="1" x14ac:dyDescent="0.35">
      <c r="A112" t="s">
        <v>973</v>
      </c>
      <c r="B112" t="s">
        <v>974</v>
      </c>
      <c r="C112" t="s">
        <v>1597</v>
      </c>
      <c r="D112" s="15">
        <v>45509</v>
      </c>
      <c r="E112" s="15"/>
      <c r="F112" t="s">
        <v>1600</v>
      </c>
      <c r="G112" s="11" t="s">
        <v>1723</v>
      </c>
      <c r="H112" t="s">
        <v>1710</v>
      </c>
      <c r="I112" t="s">
        <v>1648</v>
      </c>
      <c r="J112" t="s">
        <v>1700</v>
      </c>
      <c r="K112" s="11">
        <v>4377861.25</v>
      </c>
      <c r="L112" s="11">
        <v>91</v>
      </c>
      <c r="M112" s="11">
        <f t="shared" si="9"/>
        <v>4377861.25</v>
      </c>
      <c r="N112" s="21">
        <v>2.5000000000000001E-2</v>
      </c>
      <c r="O112" s="21">
        <f t="shared" si="10"/>
        <v>2.5000000517714789E-2</v>
      </c>
      <c r="P112" s="25">
        <f t="shared" si="11"/>
        <v>27286.67</v>
      </c>
      <c r="Q112" s="11">
        <f t="shared" si="12"/>
        <v>16372.001999999999</v>
      </c>
      <c r="R112" s="21">
        <v>0</v>
      </c>
      <c r="S112" s="21">
        <f t="shared" si="13"/>
        <v>0.6</v>
      </c>
      <c r="T112" s="36">
        <v>1</v>
      </c>
      <c r="U112" s="11">
        <v>16372.001999999999</v>
      </c>
      <c r="V112" s="11">
        <v>27286.67</v>
      </c>
      <c r="W112" s="21">
        <v>0</v>
      </c>
      <c r="X112" s="21">
        <v>0</v>
      </c>
      <c r="Y112" s="21">
        <f t="shared" si="14"/>
        <v>0</v>
      </c>
      <c r="Z112" s="21">
        <f t="shared" si="15"/>
        <v>0</v>
      </c>
      <c r="AA112" s="11">
        <v>0</v>
      </c>
      <c r="AB112" s="11">
        <v>0</v>
      </c>
      <c r="AC112" s="11"/>
    </row>
    <row r="113" spans="1:30" hidden="1" x14ac:dyDescent="0.35">
      <c r="A113" t="s">
        <v>1399</v>
      </c>
      <c r="B113" t="s">
        <v>1460</v>
      </c>
      <c r="C113" t="s">
        <v>1597</v>
      </c>
      <c r="D113" s="15">
        <v>45702</v>
      </c>
      <c r="E113" s="15"/>
      <c r="F113" t="s">
        <v>1601</v>
      </c>
      <c r="G113" s="11"/>
      <c r="H113" t="s">
        <v>1710</v>
      </c>
      <c r="I113" t="s">
        <v>1631</v>
      </c>
      <c r="J113" t="s">
        <v>1701</v>
      </c>
      <c r="K113" s="11">
        <v>6153749.1900000004</v>
      </c>
      <c r="L113" s="11">
        <v>91</v>
      </c>
      <c r="M113" s="11">
        <f t="shared" si="9"/>
        <v>6153749.1900000013</v>
      </c>
      <c r="N113" s="21">
        <v>0.02</v>
      </c>
      <c r="O113" s="21">
        <f t="shared" si="10"/>
        <v>2.0000001293234662E-2</v>
      </c>
      <c r="P113" s="25">
        <f t="shared" si="11"/>
        <v>30684.45</v>
      </c>
      <c r="Q113" s="11">
        <f t="shared" si="12"/>
        <v>18410.669999999998</v>
      </c>
      <c r="R113" s="21">
        <v>0</v>
      </c>
      <c r="S113" s="21">
        <f t="shared" si="13"/>
        <v>0.6</v>
      </c>
      <c r="T113" s="36">
        <v>0</v>
      </c>
      <c r="U113" s="11">
        <v>18410.669999999998</v>
      </c>
      <c r="V113" s="11">
        <v>30684.45</v>
      </c>
      <c r="W113" s="21">
        <v>0.12</v>
      </c>
      <c r="X113" s="21">
        <v>0.2</v>
      </c>
      <c r="Y113" s="21">
        <f t="shared" si="14"/>
        <v>0</v>
      </c>
      <c r="Z113" s="21">
        <f t="shared" si="15"/>
        <v>0</v>
      </c>
      <c r="AA113" s="11">
        <v>0</v>
      </c>
      <c r="AB113" s="11">
        <v>0</v>
      </c>
      <c r="AC113" s="11"/>
    </row>
    <row r="114" spans="1:30" hidden="1" x14ac:dyDescent="0.35">
      <c r="A114" t="s">
        <v>470</v>
      </c>
      <c r="B114" t="s">
        <v>471</v>
      </c>
      <c r="C114" t="s">
        <v>1597</v>
      </c>
      <c r="D114" s="15">
        <v>45159</v>
      </c>
      <c r="E114" s="15"/>
      <c r="F114" t="s">
        <v>1599</v>
      </c>
      <c r="G114" s="11"/>
      <c r="H114" t="s">
        <v>1654</v>
      </c>
      <c r="I114" t="s">
        <v>1631</v>
      </c>
      <c r="J114" t="s">
        <v>1700</v>
      </c>
      <c r="K114" s="11">
        <v>8384745.3600000003</v>
      </c>
      <c r="L114" s="11">
        <v>91</v>
      </c>
      <c r="M114" s="11">
        <f t="shared" si="9"/>
        <v>8384745.3600000003</v>
      </c>
      <c r="N114" s="21">
        <v>1.4999999999999999E-2</v>
      </c>
      <c r="O114" s="21">
        <f t="shared" si="10"/>
        <v>1.499999978191688E-2</v>
      </c>
      <c r="P114" s="25">
        <f t="shared" si="11"/>
        <v>31356.65</v>
      </c>
      <c r="Q114" s="11">
        <f t="shared" si="12"/>
        <v>0</v>
      </c>
      <c r="R114" s="21">
        <v>0</v>
      </c>
      <c r="S114" s="21">
        <f t="shared" si="13"/>
        <v>0</v>
      </c>
      <c r="T114" s="36">
        <v>0</v>
      </c>
      <c r="U114" s="11">
        <v>0</v>
      </c>
      <c r="V114" s="11">
        <v>31356.65</v>
      </c>
      <c r="W114" s="21">
        <v>0</v>
      </c>
      <c r="X114" s="21">
        <v>0</v>
      </c>
      <c r="Y114" s="21">
        <f t="shared" si="14"/>
        <v>0</v>
      </c>
      <c r="Z114" s="21">
        <f t="shared" si="15"/>
        <v>0</v>
      </c>
      <c r="AA114" s="11">
        <v>0</v>
      </c>
      <c r="AB114" s="11">
        <v>0</v>
      </c>
      <c r="AC114" s="11"/>
    </row>
    <row r="115" spans="1:30" hidden="1" x14ac:dyDescent="0.35">
      <c r="A115" t="s">
        <v>1400</v>
      </c>
      <c r="B115" t="s">
        <v>1461</v>
      </c>
      <c r="C115" t="s">
        <v>1597</v>
      </c>
      <c r="D115" s="15">
        <v>45686</v>
      </c>
      <c r="E115" s="15"/>
      <c r="F115" t="s">
        <v>1605</v>
      </c>
      <c r="G115" s="11"/>
      <c r="H115" t="s">
        <v>1710</v>
      </c>
      <c r="I115" t="s">
        <v>1647</v>
      </c>
      <c r="J115" t="s">
        <v>1700</v>
      </c>
      <c r="K115" s="11">
        <v>5208134.47</v>
      </c>
      <c r="L115" s="11">
        <v>91</v>
      </c>
      <c r="M115" s="11">
        <f t="shared" si="9"/>
        <v>5208134.47</v>
      </c>
      <c r="N115" s="21">
        <v>1.4999999999999999E-2</v>
      </c>
      <c r="O115" s="21">
        <f t="shared" si="10"/>
        <v>1.500000305618702E-2</v>
      </c>
      <c r="P115" s="25">
        <f t="shared" si="11"/>
        <v>19477</v>
      </c>
      <c r="Q115" s="11">
        <f t="shared" si="12"/>
        <v>4869.25</v>
      </c>
      <c r="R115" s="21">
        <v>0</v>
      </c>
      <c r="S115" s="21">
        <f t="shared" si="13"/>
        <v>0.25</v>
      </c>
      <c r="T115" s="36">
        <v>0</v>
      </c>
      <c r="U115" s="11">
        <v>4869.25</v>
      </c>
      <c r="V115" s="11">
        <v>19477</v>
      </c>
      <c r="W115" s="21">
        <v>0</v>
      </c>
      <c r="X115" s="21">
        <v>0</v>
      </c>
      <c r="Y115" s="21">
        <f t="shared" si="14"/>
        <v>0</v>
      </c>
      <c r="Z115" s="21">
        <f t="shared" si="15"/>
        <v>0</v>
      </c>
      <c r="AA115" s="11">
        <v>0</v>
      </c>
      <c r="AB115" s="11">
        <v>0</v>
      </c>
      <c r="AC115" s="11"/>
    </row>
    <row r="116" spans="1:30" hidden="1" x14ac:dyDescent="0.35">
      <c r="A116" t="s">
        <v>589</v>
      </c>
      <c r="B116" t="s">
        <v>590</v>
      </c>
      <c r="C116" t="s">
        <v>1597</v>
      </c>
      <c r="D116" s="15">
        <v>45254</v>
      </c>
      <c r="E116" s="15"/>
      <c r="F116" t="s">
        <v>1599</v>
      </c>
      <c r="G116" s="11"/>
      <c r="H116" t="s">
        <v>1654</v>
      </c>
      <c r="I116" t="s">
        <v>1631</v>
      </c>
      <c r="J116" t="s">
        <v>1701</v>
      </c>
      <c r="K116" s="11">
        <v>12682237.960000001</v>
      </c>
      <c r="L116" s="11">
        <v>91</v>
      </c>
      <c r="M116" s="11">
        <f t="shared" si="9"/>
        <v>12682237.960000001</v>
      </c>
      <c r="N116" s="21">
        <v>0.01</v>
      </c>
      <c r="O116" s="21">
        <f t="shared" si="10"/>
        <v>1.0000003081579041E-2</v>
      </c>
      <c r="P116" s="25">
        <f t="shared" si="11"/>
        <v>31618.74</v>
      </c>
      <c r="Q116" s="11">
        <f t="shared" si="12"/>
        <v>0</v>
      </c>
      <c r="R116" s="21">
        <v>0</v>
      </c>
      <c r="S116" s="21">
        <f t="shared" si="13"/>
        <v>0</v>
      </c>
      <c r="T116" s="36">
        <v>0</v>
      </c>
      <c r="U116" s="11">
        <v>0</v>
      </c>
      <c r="V116" s="11">
        <v>31618.74</v>
      </c>
      <c r="W116" s="21">
        <v>0.12</v>
      </c>
      <c r="X116" s="21">
        <v>0.15</v>
      </c>
      <c r="Y116" s="21">
        <f t="shared" si="14"/>
        <v>0</v>
      </c>
      <c r="Z116" s="21">
        <f t="shared" si="15"/>
        <v>0</v>
      </c>
      <c r="AA116" s="11">
        <v>0</v>
      </c>
      <c r="AB116" s="11">
        <v>0</v>
      </c>
      <c r="AC116" s="11"/>
    </row>
    <row r="117" spans="1:30" hidden="1" x14ac:dyDescent="0.35">
      <c r="A117" t="s">
        <v>1543</v>
      </c>
      <c r="B117" t="s">
        <v>1571</v>
      </c>
      <c r="C117" t="s">
        <v>1597</v>
      </c>
      <c r="D117" s="15">
        <v>45769</v>
      </c>
      <c r="E117" s="15"/>
      <c r="F117" t="s">
        <v>1599</v>
      </c>
      <c r="G117" s="11" t="s">
        <v>1690</v>
      </c>
      <c r="H117" t="s">
        <v>1654</v>
      </c>
      <c r="I117" t="s">
        <v>1631</v>
      </c>
      <c r="J117" t="s">
        <v>1700</v>
      </c>
      <c r="K117" s="11">
        <v>5142737.37</v>
      </c>
      <c r="L117" s="11">
        <v>70</v>
      </c>
      <c r="M117" s="11">
        <f t="shared" si="9"/>
        <v>3955951.8230769234</v>
      </c>
      <c r="N117" s="21">
        <v>1.4999999999999999E-2</v>
      </c>
      <c r="O117" s="21">
        <f t="shared" si="10"/>
        <v>1.5000014198941794E-2</v>
      </c>
      <c r="P117" s="25">
        <f t="shared" si="11"/>
        <v>14794.19</v>
      </c>
      <c r="Q117" s="11">
        <f t="shared" si="12"/>
        <v>0</v>
      </c>
      <c r="R117" s="21">
        <v>0</v>
      </c>
      <c r="S117" s="21">
        <f t="shared" si="13"/>
        <v>0</v>
      </c>
      <c r="T117" s="36">
        <v>0</v>
      </c>
      <c r="U117" s="11">
        <v>0</v>
      </c>
      <c r="V117" s="11">
        <v>14794.19</v>
      </c>
      <c r="W117" s="21">
        <v>0</v>
      </c>
      <c r="X117" s="21">
        <v>0</v>
      </c>
      <c r="Y117" s="21">
        <f t="shared" si="14"/>
        <v>0</v>
      </c>
      <c r="Z117" s="21">
        <f t="shared" si="15"/>
        <v>0</v>
      </c>
      <c r="AA117" s="11">
        <v>0</v>
      </c>
      <c r="AB117" s="11">
        <v>0</v>
      </c>
      <c r="AC117" s="11"/>
    </row>
    <row r="118" spans="1:30" hidden="1" x14ac:dyDescent="0.35">
      <c r="A118" t="s">
        <v>1401</v>
      </c>
      <c r="B118" t="s">
        <v>1462</v>
      </c>
      <c r="C118" t="s">
        <v>1597</v>
      </c>
      <c r="D118" s="15">
        <v>45689</v>
      </c>
      <c r="E118" s="15"/>
      <c r="F118" t="s">
        <v>1600</v>
      </c>
      <c r="G118" s="11" t="s">
        <v>1724</v>
      </c>
      <c r="H118" t="s">
        <v>1710</v>
      </c>
      <c r="I118" t="s">
        <v>1638</v>
      </c>
      <c r="J118" t="s">
        <v>1701</v>
      </c>
      <c r="K118" s="11">
        <v>4898183.55</v>
      </c>
      <c r="L118" s="11">
        <v>91</v>
      </c>
      <c r="M118" s="11">
        <f t="shared" si="9"/>
        <v>4898183.55</v>
      </c>
      <c r="N118" s="21">
        <v>1.4999999999999999E-2</v>
      </c>
      <c r="O118" s="21">
        <f t="shared" si="10"/>
        <v>1.4999996307781316E-2</v>
      </c>
      <c r="P118" s="25">
        <f t="shared" si="11"/>
        <v>18317.86</v>
      </c>
      <c r="Q118" s="11">
        <f t="shared" si="12"/>
        <v>10990.716</v>
      </c>
      <c r="R118" s="21">
        <v>0</v>
      </c>
      <c r="S118" s="21">
        <f t="shared" si="13"/>
        <v>0.6</v>
      </c>
      <c r="T118" s="36">
        <v>0.6</v>
      </c>
      <c r="U118" s="11">
        <v>10990.716</v>
      </c>
      <c r="V118" s="11">
        <v>18317.86</v>
      </c>
      <c r="W118" s="21">
        <v>0.12</v>
      </c>
      <c r="X118" s="21">
        <v>0.15</v>
      </c>
      <c r="Y118" s="21">
        <f t="shared" si="14"/>
        <v>0</v>
      </c>
      <c r="Z118" s="21">
        <f t="shared" si="15"/>
        <v>0</v>
      </c>
      <c r="AA118" s="11">
        <v>0</v>
      </c>
      <c r="AB118" s="11">
        <v>0</v>
      </c>
      <c r="AC118" s="11"/>
    </row>
    <row r="119" spans="1:30" hidden="1" x14ac:dyDescent="0.35">
      <c r="A119" t="s">
        <v>709</v>
      </c>
      <c r="B119" t="s">
        <v>710</v>
      </c>
      <c r="C119" t="s">
        <v>1598</v>
      </c>
      <c r="D119" s="15">
        <v>45341</v>
      </c>
      <c r="E119" s="15">
        <v>45783</v>
      </c>
      <c r="F119" t="s">
        <v>1600</v>
      </c>
      <c r="G119" s="11"/>
      <c r="H119" t="s">
        <v>1654</v>
      </c>
      <c r="I119" t="s">
        <v>1649</v>
      </c>
      <c r="J119" t="s">
        <v>1700</v>
      </c>
      <c r="K119" s="11">
        <v>4621350.41</v>
      </c>
      <c r="L119" s="11">
        <v>36</v>
      </c>
      <c r="M119" s="11">
        <f t="shared" si="9"/>
        <v>1828226.5358241757</v>
      </c>
      <c r="N119" s="21">
        <v>2.2499999999999999E-2</v>
      </c>
      <c r="O119" s="21">
        <f t="shared" si="10"/>
        <v>2.2500001009204774E-2</v>
      </c>
      <c r="P119" s="25">
        <f t="shared" si="11"/>
        <v>10255.6</v>
      </c>
      <c r="Q119" s="11">
        <f t="shared" si="12"/>
        <v>0</v>
      </c>
      <c r="R119" s="21">
        <v>0.03</v>
      </c>
      <c r="S119" s="21">
        <f t="shared" si="13"/>
        <v>0</v>
      </c>
      <c r="T119" s="36">
        <v>0</v>
      </c>
      <c r="U119" s="11">
        <v>0</v>
      </c>
      <c r="V119" s="11">
        <v>10255.6</v>
      </c>
      <c r="W119" s="21">
        <v>0</v>
      </c>
      <c r="X119" s="21">
        <v>0</v>
      </c>
      <c r="Y119" s="21">
        <f t="shared" si="14"/>
        <v>0</v>
      </c>
      <c r="Z119" s="21">
        <f t="shared" si="15"/>
        <v>0</v>
      </c>
      <c r="AA119" s="11">
        <v>0</v>
      </c>
      <c r="AB119" s="11">
        <v>0</v>
      </c>
      <c r="AC119" s="11"/>
    </row>
    <row r="120" spans="1:30" hidden="1" x14ac:dyDescent="0.35">
      <c r="A120" t="s">
        <v>488</v>
      </c>
      <c r="B120" t="s">
        <v>489</v>
      </c>
      <c r="C120" t="s">
        <v>1597</v>
      </c>
      <c r="D120" s="15">
        <v>45173</v>
      </c>
      <c r="E120" s="15"/>
      <c r="F120" t="s">
        <v>1600</v>
      </c>
      <c r="G120" s="11"/>
      <c r="H120" t="s">
        <v>1654</v>
      </c>
      <c r="I120" t="s">
        <v>1639</v>
      </c>
      <c r="J120" t="s">
        <v>1701</v>
      </c>
      <c r="K120" s="11">
        <v>22875627.66</v>
      </c>
      <c r="L120" s="11">
        <v>91</v>
      </c>
      <c r="M120" s="11">
        <f t="shared" si="9"/>
        <v>22875627.66</v>
      </c>
      <c r="N120" s="21">
        <v>1.2500000000000001E-2</v>
      </c>
      <c r="O120" s="21">
        <f t="shared" si="10"/>
        <v>1.249999763976932E-2</v>
      </c>
      <c r="P120" s="25">
        <f t="shared" si="11"/>
        <v>71290.47</v>
      </c>
      <c r="Q120" s="11">
        <f t="shared" si="12"/>
        <v>37071.044399999999</v>
      </c>
      <c r="R120" s="21">
        <v>0</v>
      </c>
      <c r="S120" s="21">
        <f t="shared" si="13"/>
        <v>0.52</v>
      </c>
      <c r="T120" s="36">
        <v>0.6</v>
      </c>
      <c r="U120" s="11">
        <v>37071.044399999999</v>
      </c>
      <c r="V120" s="11">
        <v>71290.47</v>
      </c>
      <c r="W120" s="21">
        <v>0.12</v>
      </c>
      <c r="X120" s="21">
        <v>0.15</v>
      </c>
      <c r="Y120" s="21">
        <f t="shared" si="14"/>
        <v>0</v>
      </c>
      <c r="Z120" s="21">
        <f t="shared" si="15"/>
        <v>0</v>
      </c>
      <c r="AA120" s="11">
        <v>0</v>
      </c>
      <c r="AB120" s="11">
        <v>0</v>
      </c>
      <c r="AC120" s="11"/>
    </row>
    <row r="121" spans="1:30" hidden="1" x14ac:dyDescent="0.35">
      <c r="A121" t="s">
        <v>421</v>
      </c>
      <c r="B121" t="s">
        <v>422</v>
      </c>
      <c r="C121" t="s">
        <v>1597</v>
      </c>
      <c r="D121" s="15">
        <v>45119</v>
      </c>
      <c r="E121" s="15"/>
      <c r="F121" t="s">
        <v>1601</v>
      </c>
      <c r="G121" s="11"/>
      <c r="H121" t="s">
        <v>1710</v>
      </c>
      <c r="I121" t="s">
        <v>1631</v>
      </c>
      <c r="J121" t="s">
        <v>1701</v>
      </c>
      <c r="K121" s="11">
        <v>4205524.54</v>
      </c>
      <c r="L121" s="11">
        <v>91</v>
      </c>
      <c r="M121" s="11">
        <f t="shared" si="9"/>
        <v>4205524.54</v>
      </c>
      <c r="N121" s="21">
        <v>0.02</v>
      </c>
      <c r="O121" s="21">
        <f t="shared" si="10"/>
        <v>1.9999997353559531E-2</v>
      </c>
      <c r="P121" s="25">
        <f t="shared" si="11"/>
        <v>20970.009999999998</v>
      </c>
      <c r="Q121" s="11">
        <f t="shared" si="12"/>
        <v>12582.005999999999</v>
      </c>
      <c r="R121" s="21">
        <v>0</v>
      </c>
      <c r="S121" s="21">
        <f t="shared" si="13"/>
        <v>0.6</v>
      </c>
      <c r="T121" s="36">
        <v>0</v>
      </c>
      <c r="U121" s="11">
        <v>12582.005999999999</v>
      </c>
      <c r="V121" s="11">
        <v>20970.009999999998</v>
      </c>
      <c r="W121" s="21">
        <v>0.12</v>
      </c>
      <c r="X121" s="21">
        <v>0.2</v>
      </c>
      <c r="Y121" s="21">
        <f t="shared" si="14"/>
        <v>0</v>
      </c>
      <c r="Z121" s="21">
        <f t="shared" si="15"/>
        <v>0</v>
      </c>
      <c r="AA121" s="11">
        <v>0</v>
      </c>
      <c r="AB121" s="11">
        <v>0</v>
      </c>
      <c r="AC121" s="11"/>
    </row>
    <row r="122" spans="1:30" x14ac:dyDescent="0.35">
      <c r="A122" t="s">
        <v>915</v>
      </c>
      <c r="B122" t="s">
        <v>916</v>
      </c>
      <c r="C122" t="s">
        <v>1597</v>
      </c>
      <c r="D122" s="15">
        <v>45484</v>
      </c>
      <c r="E122" s="15"/>
      <c r="F122" t="s">
        <v>1610</v>
      </c>
      <c r="G122" s="11"/>
      <c r="H122" t="s">
        <v>1710</v>
      </c>
      <c r="I122" t="s">
        <v>1631</v>
      </c>
      <c r="J122" t="s">
        <v>1700</v>
      </c>
      <c r="K122" s="11">
        <v>4275098.28</v>
      </c>
      <c r="L122" s="11">
        <v>91</v>
      </c>
      <c r="M122" s="11">
        <f t="shared" si="9"/>
        <v>4275098.28</v>
      </c>
      <c r="N122" s="21">
        <v>0.02</v>
      </c>
      <c r="O122" s="21">
        <f t="shared" si="10"/>
        <v>1.9999992109685921E-2</v>
      </c>
      <c r="P122" s="25">
        <f t="shared" si="11"/>
        <v>21316.92</v>
      </c>
      <c r="Q122" s="11">
        <f t="shared" si="12"/>
        <v>11937.475199999999</v>
      </c>
      <c r="R122" s="21">
        <v>0</v>
      </c>
      <c r="S122" s="21">
        <f t="shared" si="13"/>
        <v>0.55999999999999994</v>
      </c>
      <c r="T122" s="36">
        <v>0.88</v>
      </c>
      <c r="U122" s="11">
        <v>11937.475199999999</v>
      </c>
      <c r="V122" s="11">
        <v>21316.92</v>
      </c>
      <c r="W122" s="21">
        <v>0</v>
      </c>
      <c r="X122" s="21">
        <v>0</v>
      </c>
      <c r="Y122" s="21">
        <f t="shared" si="14"/>
        <v>0</v>
      </c>
      <c r="Z122" s="21">
        <f t="shared" si="15"/>
        <v>0</v>
      </c>
      <c r="AA122" s="11">
        <v>0</v>
      </c>
      <c r="AB122" s="11">
        <v>0</v>
      </c>
      <c r="AC122" s="11"/>
    </row>
    <row r="123" spans="1:30" hidden="1" x14ac:dyDescent="0.35">
      <c r="A123" t="s">
        <v>1079</v>
      </c>
      <c r="B123" t="s">
        <v>1080</v>
      </c>
      <c r="C123" t="s">
        <v>1598</v>
      </c>
      <c r="D123" s="15">
        <v>45537</v>
      </c>
      <c r="E123" s="15">
        <v>45786</v>
      </c>
      <c r="F123" t="s">
        <v>121</v>
      </c>
      <c r="G123" s="11"/>
      <c r="H123" t="s">
        <v>1710</v>
      </c>
      <c r="I123" t="s">
        <v>1631</v>
      </c>
      <c r="J123" t="s">
        <v>1700</v>
      </c>
      <c r="K123" s="11">
        <v>4776551.51</v>
      </c>
      <c r="L123" s="11">
        <v>39</v>
      </c>
      <c r="M123" s="11">
        <f t="shared" si="9"/>
        <v>2047093.5042857141</v>
      </c>
      <c r="N123" s="21">
        <v>2.5000000000000001E-2</v>
      </c>
      <c r="O123" s="21">
        <f t="shared" si="10"/>
        <v>2.4999997196507646E-2</v>
      </c>
      <c r="P123" s="25">
        <f t="shared" si="11"/>
        <v>12759.28</v>
      </c>
      <c r="Q123" s="11">
        <f t="shared" si="12"/>
        <v>7655.5680000000002</v>
      </c>
      <c r="R123" s="21">
        <v>0</v>
      </c>
      <c r="S123" s="21">
        <f t="shared" si="13"/>
        <v>0.6</v>
      </c>
      <c r="T123" s="36">
        <v>0</v>
      </c>
      <c r="U123" s="11">
        <v>7655.5680000000002</v>
      </c>
      <c r="V123" s="11">
        <v>12759.28</v>
      </c>
      <c r="W123" s="21">
        <v>0</v>
      </c>
      <c r="X123" s="21">
        <v>0</v>
      </c>
      <c r="Y123" s="21">
        <f t="shared" si="14"/>
        <v>0</v>
      </c>
      <c r="Z123" s="21">
        <f t="shared" si="15"/>
        <v>0</v>
      </c>
      <c r="AA123" s="11">
        <v>0</v>
      </c>
      <c r="AB123" s="11">
        <v>0</v>
      </c>
      <c r="AC123" s="11"/>
    </row>
    <row r="124" spans="1:30" hidden="1" x14ac:dyDescent="0.35">
      <c r="A124" t="s">
        <v>679</v>
      </c>
      <c r="B124" t="s">
        <v>680</v>
      </c>
      <c r="C124" t="s">
        <v>1597</v>
      </c>
      <c r="D124" s="15">
        <v>45328</v>
      </c>
      <c r="E124" s="15"/>
      <c r="F124" t="s">
        <v>1600</v>
      </c>
      <c r="G124" s="11"/>
      <c r="H124" t="s">
        <v>1654</v>
      </c>
      <c r="I124" t="s">
        <v>1638</v>
      </c>
      <c r="J124" t="s">
        <v>1700</v>
      </c>
      <c r="K124" s="11">
        <v>4747186.5199999996</v>
      </c>
      <c r="L124" s="11">
        <v>91</v>
      </c>
      <c r="M124" s="11">
        <f t="shared" si="9"/>
        <v>4747186.5199999996</v>
      </c>
      <c r="N124" s="21">
        <v>2.5000000000000001E-2</v>
      </c>
      <c r="O124" s="21">
        <f t="shared" si="10"/>
        <v>2.5000009877452614E-2</v>
      </c>
      <c r="P124" s="25">
        <f t="shared" si="11"/>
        <v>29588.639999999999</v>
      </c>
      <c r="Q124" s="11">
        <f t="shared" si="12"/>
        <v>17753.183999999997</v>
      </c>
      <c r="R124" s="21">
        <v>0</v>
      </c>
      <c r="S124" s="21">
        <f t="shared" si="13"/>
        <v>0.6</v>
      </c>
      <c r="T124" s="36">
        <v>1</v>
      </c>
      <c r="U124" s="11">
        <v>17753.183999999997</v>
      </c>
      <c r="V124" s="11">
        <v>29588.639999999999</v>
      </c>
      <c r="W124" s="21">
        <v>0</v>
      </c>
      <c r="X124" s="21">
        <v>0</v>
      </c>
      <c r="Y124" s="21">
        <f t="shared" si="14"/>
        <v>0</v>
      </c>
      <c r="Z124" s="21">
        <f t="shared" si="15"/>
        <v>0</v>
      </c>
      <c r="AA124" s="11">
        <v>0</v>
      </c>
      <c r="AB124" s="11">
        <v>0</v>
      </c>
      <c r="AC124" s="11"/>
    </row>
    <row r="125" spans="1:30" hidden="1" x14ac:dyDescent="0.35">
      <c r="A125" t="s">
        <v>1131</v>
      </c>
      <c r="B125" t="s">
        <v>1132</v>
      </c>
      <c r="C125" t="s">
        <v>1597</v>
      </c>
      <c r="D125" s="15">
        <v>45552</v>
      </c>
      <c r="E125" s="15"/>
      <c r="F125" t="s">
        <v>1611</v>
      </c>
      <c r="G125" t="s">
        <v>1505</v>
      </c>
      <c r="H125" t="s">
        <v>1710</v>
      </c>
      <c r="I125" t="s">
        <v>1631</v>
      </c>
      <c r="J125" t="s">
        <v>1700</v>
      </c>
      <c r="K125" s="11">
        <v>4084943.25</v>
      </c>
      <c r="L125" s="11">
        <v>91</v>
      </c>
      <c r="M125" s="11">
        <f t="shared" si="9"/>
        <v>4084943.25</v>
      </c>
      <c r="N125" s="21">
        <v>2.5000000000000001E-2</v>
      </c>
      <c r="O125" s="21">
        <f t="shared" si="10"/>
        <v>2.5000012122379119E-2</v>
      </c>
      <c r="P125" s="25">
        <f t="shared" si="11"/>
        <v>25460.959999999999</v>
      </c>
      <c r="Q125" s="11">
        <f t="shared" si="12"/>
        <v>15913.099999999999</v>
      </c>
      <c r="R125" s="21">
        <v>0</v>
      </c>
      <c r="S125" s="21">
        <f t="shared" si="13"/>
        <v>0.5</v>
      </c>
      <c r="T125" s="36">
        <v>0</v>
      </c>
      <c r="U125" s="11">
        <v>12730.48</v>
      </c>
      <c r="V125" s="11">
        <v>25460.959999999999</v>
      </c>
      <c r="W125" s="21">
        <v>0</v>
      </c>
      <c r="X125" s="21">
        <v>0</v>
      </c>
      <c r="Y125" s="21">
        <f t="shared" si="14"/>
        <v>0</v>
      </c>
      <c r="Z125" s="21">
        <f t="shared" si="15"/>
        <v>0</v>
      </c>
      <c r="AA125" s="11">
        <v>0</v>
      </c>
      <c r="AB125" s="11">
        <v>0</v>
      </c>
      <c r="AC125" s="21">
        <f>IFERROR(AD125/(V125-U125),0)</f>
        <v>0.25</v>
      </c>
      <c r="AD125" s="11">
        <v>3182.62</v>
      </c>
    </row>
    <row r="126" spans="1:30" hidden="1" x14ac:dyDescent="0.35">
      <c r="A126" t="s">
        <v>531</v>
      </c>
      <c r="B126" t="s">
        <v>532</v>
      </c>
      <c r="C126" t="s">
        <v>1597</v>
      </c>
      <c r="D126" s="15">
        <v>45217</v>
      </c>
      <c r="E126" s="15"/>
      <c r="F126" t="s">
        <v>1599</v>
      </c>
      <c r="H126" t="s">
        <v>1654</v>
      </c>
      <c r="I126" t="s">
        <v>1631</v>
      </c>
      <c r="J126" t="s">
        <v>1701</v>
      </c>
      <c r="K126" s="11">
        <v>4235661.8</v>
      </c>
      <c r="L126" s="11">
        <v>91</v>
      </c>
      <c r="M126" s="11">
        <f t="shared" si="9"/>
        <v>4235661.8</v>
      </c>
      <c r="N126" s="21">
        <v>1.4999999999999999E-2</v>
      </c>
      <c r="O126" s="21">
        <f t="shared" si="10"/>
        <v>1.4999995571355165E-2</v>
      </c>
      <c r="P126" s="25">
        <f t="shared" si="11"/>
        <v>15840.21</v>
      </c>
      <c r="Q126" s="11">
        <f t="shared" si="12"/>
        <v>0</v>
      </c>
      <c r="R126" s="21">
        <v>0</v>
      </c>
      <c r="S126" s="21">
        <f t="shared" si="13"/>
        <v>0</v>
      </c>
      <c r="T126" s="36">
        <v>0</v>
      </c>
      <c r="U126" s="11">
        <v>0</v>
      </c>
      <c r="V126" s="11">
        <v>15840.21</v>
      </c>
      <c r="W126" s="21">
        <v>0.12</v>
      </c>
      <c r="X126" s="21">
        <v>0.2</v>
      </c>
      <c r="Y126" s="21">
        <f t="shared" si="14"/>
        <v>0</v>
      </c>
      <c r="Z126" s="21">
        <f t="shared" si="15"/>
        <v>0</v>
      </c>
      <c r="AA126" s="11">
        <v>0</v>
      </c>
      <c r="AB126" s="11">
        <v>0</v>
      </c>
      <c r="AC126" s="11"/>
    </row>
    <row r="127" spans="1:30" hidden="1" x14ac:dyDescent="0.35">
      <c r="A127" t="s">
        <v>1257</v>
      </c>
      <c r="B127" t="s">
        <v>1258</v>
      </c>
      <c r="C127" t="s">
        <v>1597</v>
      </c>
      <c r="D127" s="15">
        <v>45596</v>
      </c>
      <c r="E127" s="15"/>
      <c r="F127" t="s">
        <v>237</v>
      </c>
      <c r="G127" s="11"/>
      <c r="H127" t="s">
        <v>1710</v>
      </c>
      <c r="I127" t="s">
        <v>1631</v>
      </c>
      <c r="J127" t="s">
        <v>1700</v>
      </c>
      <c r="K127" s="11">
        <v>4361928.88</v>
      </c>
      <c r="L127" s="11">
        <v>91</v>
      </c>
      <c r="M127" s="11">
        <f t="shared" si="9"/>
        <v>4361928.88</v>
      </c>
      <c r="N127" s="21">
        <v>2.5000000000000001E-2</v>
      </c>
      <c r="O127" s="21">
        <f t="shared" si="10"/>
        <v>2.4999995460219932E-2</v>
      </c>
      <c r="P127" s="25">
        <f t="shared" si="11"/>
        <v>27187.360000000001</v>
      </c>
      <c r="Q127" s="11">
        <f t="shared" si="12"/>
        <v>21749.887999999999</v>
      </c>
      <c r="R127" s="21">
        <v>0</v>
      </c>
      <c r="S127" s="21">
        <f t="shared" si="13"/>
        <v>0.79999999999999993</v>
      </c>
      <c r="T127" s="36">
        <v>0.5</v>
      </c>
      <c r="U127" s="11">
        <v>21749.887999999999</v>
      </c>
      <c r="V127" s="11">
        <v>27187.360000000001</v>
      </c>
      <c r="W127" s="21">
        <v>0</v>
      </c>
      <c r="X127" s="21">
        <v>0</v>
      </c>
      <c r="Y127" s="21">
        <f t="shared" si="14"/>
        <v>0</v>
      </c>
      <c r="Z127" s="21">
        <f t="shared" si="15"/>
        <v>0</v>
      </c>
      <c r="AA127" s="11">
        <v>0</v>
      </c>
      <c r="AB127" s="11">
        <v>0</v>
      </c>
      <c r="AC127" s="11"/>
    </row>
    <row r="128" spans="1:30" hidden="1" x14ac:dyDescent="0.35">
      <c r="A128" t="s">
        <v>411</v>
      </c>
      <c r="B128" t="s">
        <v>412</v>
      </c>
      <c r="C128" t="s">
        <v>1597</v>
      </c>
      <c r="D128" s="15">
        <v>45100</v>
      </c>
      <c r="E128" s="15"/>
      <c r="F128" t="s">
        <v>1612</v>
      </c>
      <c r="G128" s="11"/>
      <c r="H128" t="s">
        <v>1710</v>
      </c>
      <c r="I128" t="s">
        <v>1631</v>
      </c>
      <c r="J128" t="s">
        <v>1701</v>
      </c>
      <c r="K128" s="11">
        <v>5865453.9100000001</v>
      </c>
      <c r="L128" s="11">
        <v>91</v>
      </c>
      <c r="M128" s="11">
        <f t="shared" si="9"/>
        <v>5865453.9100000001</v>
      </c>
      <c r="N128" s="21">
        <v>0.02</v>
      </c>
      <c r="O128" s="21">
        <f t="shared" si="10"/>
        <v>1.999999940759482E-2</v>
      </c>
      <c r="P128" s="25">
        <f t="shared" si="11"/>
        <v>29246.92</v>
      </c>
      <c r="Q128" s="11">
        <f t="shared" si="12"/>
        <v>14623.46</v>
      </c>
      <c r="R128" s="21">
        <v>0</v>
      </c>
      <c r="S128" s="21">
        <f t="shared" si="13"/>
        <v>0.5</v>
      </c>
      <c r="T128" s="36">
        <v>0</v>
      </c>
      <c r="U128" s="11">
        <v>14623.46</v>
      </c>
      <c r="V128" s="11">
        <v>29246.92</v>
      </c>
      <c r="W128" s="21">
        <v>0.12</v>
      </c>
      <c r="X128" s="21">
        <v>0.2</v>
      </c>
      <c r="Y128" s="21">
        <f t="shared" si="14"/>
        <v>0</v>
      </c>
      <c r="Z128" s="21">
        <f t="shared" si="15"/>
        <v>0</v>
      </c>
      <c r="AA128" s="11">
        <v>0</v>
      </c>
      <c r="AB128" s="11">
        <v>0</v>
      </c>
      <c r="AC128" s="11"/>
    </row>
    <row r="129" spans="1:31" hidden="1" x14ac:dyDescent="0.35">
      <c r="A129" t="s">
        <v>529</v>
      </c>
      <c r="B129" t="s">
        <v>530</v>
      </c>
      <c r="C129" t="s">
        <v>1598</v>
      </c>
      <c r="D129" s="15">
        <v>45211</v>
      </c>
      <c r="E129" s="15">
        <v>45771</v>
      </c>
      <c r="F129" t="s">
        <v>1599</v>
      </c>
      <c r="G129" s="11"/>
      <c r="H129" t="s">
        <v>1654</v>
      </c>
      <c r="I129" t="s">
        <v>1631</v>
      </c>
      <c r="J129" t="s">
        <v>1702</v>
      </c>
      <c r="K129" s="11">
        <v>4795475.8499999996</v>
      </c>
      <c r="L129" s="11">
        <v>24</v>
      </c>
      <c r="M129" s="11">
        <f t="shared" si="9"/>
        <v>1264740.8835164835</v>
      </c>
      <c r="N129" s="21">
        <v>0</v>
      </c>
      <c r="O129" s="21">
        <f t="shared" si="10"/>
        <v>0</v>
      </c>
      <c r="P129" s="25">
        <f t="shared" si="11"/>
        <v>0</v>
      </c>
      <c r="Q129" s="11">
        <f t="shared" si="12"/>
        <v>0</v>
      </c>
      <c r="R129" s="21">
        <v>0</v>
      </c>
      <c r="S129" s="21">
        <f t="shared" si="13"/>
        <v>0</v>
      </c>
      <c r="T129" s="36">
        <v>0</v>
      </c>
      <c r="U129" s="11">
        <v>0</v>
      </c>
      <c r="V129" s="11">
        <v>0</v>
      </c>
      <c r="W129" s="21">
        <v>0</v>
      </c>
      <c r="X129" s="21">
        <v>0</v>
      </c>
      <c r="Y129" s="21">
        <f t="shared" si="14"/>
        <v>0</v>
      </c>
      <c r="Z129" s="21">
        <f t="shared" si="15"/>
        <v>0</v>
      </c>
      <c r="AA129" s="11">
        <v>0</v>
      </c>
      <c r="AB129" s="11">
        <v>0</v>
      </c>
      <c r="AC129" s="11"/>
      <c r="AE129" t="s">
        <v>1703</v>
      </c>
    </row>
    <row r="130" spans="1:31" hidden="1" x14ac:dyDescent="0.35">
      <c r="A130" t="s">
        <v>645</v>
      </c>
      <c r="B130" t="s">
        <v>646</v>
      </c>
      <c r="C130" t="s">
        <v>1597</v>
      </c>
      <c r="D130" s="15">
        <v>45300</v>
      </c>
      <c r="E130" s="15"/>
      <c r="F130" t="s">
        <v>1600</v>
      </c>
      <c r="G130" s="11" t="s">
        <v>1725</v>
      </c>
      <c r="H130" t="s">
        <v>1710</v>
      </c>
      <c r="I130" t="s">
        <v>1650</v>
      </c>
      <c r="J130" t="s">
        <v>1701</v>
      </c>
      <c r="K130" s="11">
        <v>4095308.67</v>
      </c>
      <c r="L130" s="11">
        <v>91</v>
      </c>
      <c r="M130" s="11">
        <f t="shared" si="9"/>
        <v>4095308.6699999995</v>
      </c>
      <c r="N130" s="21">
        <v>1.4999999999999999E-2</v>
      </c>
      <c r="O130" s="21">
        <f t="shared" si="10"/>
        <v>1.4999997626472032E-2</v>
      </c>
      <c r="P130" s="25">
        <f t="shared" si="11"/>
        <v>15315.33</v>
      </c>
      <c r="Q130" s="11">
        <f t="shared" si="12"/>
        <v>9189.1980000000003</v>
      </c>
      <c r="R130" s="21">
        <v>0</v>
      </c>
      <c r="S130" s="21">
        <f t="shared" si="13"/>
        <v>0.6</v>
      </c>
      <c r="T130" s="36">
        <v>0.6</v>
      </c>
      <c r="U130" s="11">
        <v>9189.1980000000003</v>
      </c>
      <c r="V130" s="11">
        <v>15315.33</v>
      </c>
      <c r="W130" s="21">
        <v>0.12</v>
      </c>
      <c r="X130" s="21">
        <v>0.15</v>
      </c>
      <c r="Y130" s="21">
        <f t="shared" si="14"/>
        <v>0</v>
      </c>
      <c r="Z130" s="21">
        <f t="shared" si="15"/>
        <v>0</v>
      </c>
      <c r="AA130" s="11">
        <v>0</v>
      </c>
      <c r="AB130" s="11">
        <v>0</v>
      </c>
      <c r="AC130" s="11"/>
    </row>
    <row r="131" spans="1:31" hidden="1" x14ac:dyDescent="0.35">
      <c r="A131" t="s">
        <v>427</v>
      </c>
      <c r="B131" t="s">
        <v>428</v>
      </c>
      <c r="C131" t="s">
        <v>1597</v>
      </c>
      <c r="D131" s="15">
        <v>45125</v>
      </c>
      <c r="E131" s="15"/>
      <c r="F131" t="s">
        <v>1601</v>
      </c>
      <c r="G131" s="11"/>
      <c r="H131" t="s">
        <v>1710</v>
      </c>
      <c r="I131" t="s">
        <v>1631</v>
      </c>
      <c r="J131" t="s">
        <v>1701</v>
      </c>
      <c r="K131" s="11">
        <v>18832110.969999999</v>
      </c>
      <c r="L131" s="11">
        <v>91</v>
      </c>
      <c r="M131" s="11">
        <f t="shared" ref="M131:M194" si="16">K131*L131/91</f>
        <v>18832110.969999999</v>
      </c>
      <c r="N131" s="21">
        <v>0.02</v>
      </c>
      <c r="O131" s="21">
        <f t="shared" ref="O131:O194" si="17">(V131/K131)*365/L131</f>
        <v>1.9999999845132416E-2</v>
      </c>
      <c r="P131" s="25">
        <f t="shared" ref="P131:P194" si="18">V131+AB131</f>
        <v>93902.58</v>
      </c>
      <c r="Q131" s="11">
        <f t="shared" ref="Q131:Q194" si="19">+U131+AA131+AD131</f>
        <v>56341.548000000003</v>
      </c>
      <c r="R131" s="21">
        <v>0</v>
      </c>
      <c r="S131" s="21">
        <f t="shared" ref="S131:S194" si="20">IFERROR(U131/V131,0)</f>
        <v>0.6</v>
      </c>
      <c r="T131" s="36">
        <v>0</v>
      </c>
      <c r="U131" s="11">
        <v>56341.548000000003</v>
      </c>
      <c r="V131" s="11">
        <v>93902.58</v>
      </c>
      <c r="W131" s="21">
        <v>0.12</v>
      </c>
      <c r="X131" s="21">
        <v>0.2</v>
      </c>
      <c r="Y131" s="21">
        <f t="shared" ref="Y131:Y194" si="21">(AB131/K131)*365/90</f>
        <v>0</v>
      </c>
      <c r="Z131" s="21">
        <f t="shared" ref="Z131:Z194" si="22">IFERROR(AA131/AB131,0)</f>
        <v>0</v>
      </c>
      <c r="AA131" s="11">
        <v>0</v>
      </c>
      <c r="AB131" s="11">
        <v>0</v>
      </c>
      <c r="AC131" s="11"/>
    </row>
    <row r="132" spans="1:31" hidden="1" x14ac:dyDescent="0.35">
      <c r="A132" t="s">
        <v>1377</v>
      </c>
      <c r="B132" t="s">
        <v>1378</v>
      </c>
      <c r="C132" t="s">
        <v>1597</v>
      </c>
      <c r="D132" s="15">
        <v>45656</v>
      </c>
      <c r="E132" s="15"/>
      <c r="F132" t="s">
        <v>1599</v>
      </c>
      <c r="G132" s="11" t="s">
        <v>1691</v>
      </c>
      <c r="H132" t="s">
        <v>1654</v>
      </c>
      <c r="I132" t="s">
        <v>1631</v>
      </c>
      <c r="J132" t="s">
        <v>1700</v>
      </c>
      <c r="K132" s="11">
        <v>4325584.25</v>
      </c>
      <c r="L132" s="11">
        <v>91</v>
      </c>
      <c r="M132" s="11">
        <f t="shared" si="16"/>
        <v>4325584.25</v>
      </c>
      <c r="N132" s="21">
        <v>0.01</v>
      </c>
      <c r="O132" s="21">
        <f t="shared" si="17"/>
        <v>9.999996906979473E-3</v>
      </c>
      <c r="P132" s="25">
        <f t="shared" si="18"/>
        <v>10784.33</v>
      </c>
      <c r="Q132" s="11">
        <f t="shared" si="19"/>
        <v>0</v>
      </c>
      <c r="R132" s="21">
        <v>0</v>
      </c>
      <c r="S132" s="21">
        <f t="shared" si="20"/>
        <v>0</v>
      </c>
      <c r="T132" s="36">
        <v>0</v>
      </c>
      <c r="U132" s="11">
        <v>0</v>
      </c>
      <c r="V132" s="11">
        <v>10784.33</v>
      </c>
      <c r="W132" s="21">
        <v>0</v>
      </c>
      <c r="X132" s="21">
        <v>0</v>
      </c>
      <c r="Y132" s="21">
        <f t="shared" si="21"/>
        <v>0</v>
      </c>
      <c r="Z132" s="21">
        <f t="shared" si="22"/>
        <v>0</v>
      </c>
      <c r="AA132" s="11">
        <v>0</v>
      </c>
      <c r="AB132" s="11">
        <v>0</v>
      </c>
      <c r="AC132" s="11"/>
    </row>
    <row r="133" spans="1:31" hidden="1" x14ac:dyDescent="0.35">
      <c r="A133" t="s">
        <v>1375</v>
      </c>
      <c r="B133" t="s">
        <v>1376</v>
      </c>
      <c r="C133" t="s">
        <v>1597</v>
      </c>
      <c r="D133" s="15">
        <v>45656</v>
      </c>
      <c r="E133" s="15"/>
      <c r="F133" t="s">
        <v>247</v>
      </c>
      <c r="G133" t="s">
        <v>1505</v>
      </c>
      <c r="H133" t="s">
        <v>1710</v>
      </c>
      <c r="I133" t="s">
        <v>1631</v>
      </c>
      <c r="J133" t="s">
        <v>1700</v>
      </c>
      <c r="K133" s="11">
        <v>4306072.05</v>
      </c>
      <c r="L133" s="11">
        <v>91</v>
      </c>
      <c r="M133" s="11">
        <f t="shared" si="16"/>
        <v>4306072.05</v>
      </c>
      <c r="N133" s="21">
        <v>2.5000000000000001E-2</v>
      </c>
      <c r="O133" s="21">
        <f t="shared" si="17"/>
        <v>2.5000003537682672E-2</v>
      </c>
      <c r="P133" s="25">
        <f t="shared" si="18"/>
        <v>26839.22</v>
      </c>
      <c r="Q133" s="11">
        <f t="shared" si="19"/>
        <v>16774.512500000001</v>
      </c>
      <c r="R133" s="21">
        <v>0</v>
      </c>
      <c r="S133" s="21">
        <f t="shared" si="20"/>
        <v>0.5</v>
      </c>
      <c r="T133" s="36">
        <v>0</v>
      </c>
      <c r="U133" s="11">
        <v>13419.61</v>
      </c>
      <c r="V133" s="11">
        <v>26839.22</v>
      </c>
      <c r="W133" s="21">
        <v>0</v>
      </c>
      <c r="X133" s="21">
        <v>0</v>
      </c>
      <c r="Y133" s="21">
        <f t="shared" si="21"/>
        <v>0</v>
      </c>
      <c r="Z133" s="21">
        <f t="shared" si="22"/>
        <v>0</v>
      </c>
      <c r="AA133" s="11">
        <v>0</v>
      </c>
      <c r="AB133" s="11">
        <v>0</v>
      </c>
      <c r="AC133" s="21">
        <f>IFERROR(AD133/(V133-U133),0)</f>
        <v>0.25</v>
      </c>
      <c r="AD133" s="11">
        <v>3354.9025000000001</v>
      </c>
    </row>
    <row r="134" spans="1:31" hidden="1" x14ac:dyDescent="0.35">
      <c r="A134" t="s">
        <v>1402</v>
      </c>
      <c r="B134" t="s">
        <v>1463</v>
      </c>
      <c r="C134" t="s">
        <v>1597</v>
      </c>
      <c r="D134" s="15">
        <v>45720</v>
      </c>
      <c r="E134" s="15"/>
      <c r="F134" t="s">
        <v>1600</v>
      </c>
      <c r="G134" s="11"/>
      <c r="H134" t="s">
        <v>1654</v>
      </c>
      <c r="I134" t="s">
        <v>1651</v>
      </c>
      <c r="J134" t="s">
        <v>1700</v>
      </c>
      <c r="K134" s="11">
        <v>6306700.9000000004</v>
      </c>
      <c r="L134" s="11">
        <v>91</v>
      </c>
      <c r="M134" s="11">
        <f t="shared" si="16"/>
        <v>6306700.8999999994</v>
      </c>
      <c r="N134" s="21">
        <v>2.5000000000000001E-2</v>
      </c>
      <c r="O134" s="21">
        <f t="shared" si="17"/>
        <v>2.5000000527086331E-2</v>
      </c>
      <c r="P134" s="25">
        <f t="shared" si="18"/>
        <v>39308.89</v>
      </c>
      <c r="Q134" s="11">
        <f t="shared" si="19"/>
        <v>23585.333999999999</v>
      </c>
      <c r="R134" s="21">
        <v>0</v>
      </c>
      <c r="S134" s="21">
        <f t="shared" si="20"/>
        <v>0.6</v>
      </c>
      <c r="T134" s="36">
        <v>1</v>
      </c>
      <c r="U134" s="11">
        <v>23585.333999999999</v>
      </c>
      <c r="V134" s="11">
        <v>39308.89</v>
      </c>
      <c r="W134" s="21">
        <v>0</v>
      </c>
      <c r="X134" s="21">
        <v>0</v>
      </c>
      <c r="Y134" s="21">
        <f t="shared" si="21"/>
        <v>0</v>
      </c>
      <c r="Z134" s="21">
        <f t="shared" si="22"/>
        <v>0</v>
      </c>
      <c r="AA134" s="11">
        <v>0</v>
      </c>
      <c r="AB134" s="11">
        <v>0</v>
      </c>
      <c r="AC134" s="11"/>
    </row>
    <row r="135" spans="1:31" hidden="1" x14ac:dyDescent="0.35">
      <c r="A135" t="s">
        <v>697</v>
      </c>
      <c r="B135" t="s">
        <v>698</v>
      </c>
      <c r="C135" t="s">
        <v>1597</v>
      </c>
      <c r="D135" s="15">
        <v>45341</v>
      </c>
      <c r="E135" s="15"/>
      <c r="F135" t="s">
        <v>1608</v>
      </c>
      <c r="G135" s="11"/>
      <c r="H135" t="s">
        <v>1710</v>
      </c>
      <c r="I135" t="s">
        <v>1631</v>
      </c>
      <c r="J135" t="s">
        <v>1700</v>
      </c>
      <c r="K135" s="11">
        <v>4480152.97</v>
      </c>
      <c r="L135" s="11">
        <v>91</v>
      </c>
      <c r="M135" s="11">
        <f t="shared" si="16"/>
        <v>4480152.97</v>
      </c>
      <c r="N135" s="21">
        <v>1.8000000000000002E-2</v>
      </c>
      <c r="O135" s="21">
        <f t="shared" si="17"/>
        <v>1.7999996774884456E-2</v>
      </c>
      <c r="P135" s="25">
        <f t="shared" si="18"/>
        <v>20105.45</v>
      </c>
      <c r="Q135" s="11">
        <f t="shared" si="19"/>
        <v>14073.815000000001</v>
      </c>
      <c r="R135" s="21">
        <v>0</v>
      </c>
      <c r="S135" s="21">
        <f t="shared" si="20"/>
        <v>0.7</v>
      </c>
      <c r="T135" s="36">
        <v>0</v>
      </c>
      <c r="U135" s="11">
        <v>14073.815000000001</v>
      </c>
      <c r="V135" s="11">
        <v>20105.45</v>
      </c>
      <c r="W135" s="21">
        <v>0</v>
      </c>
      <c r="X135" s="21">
        <v>0</v>
      </c>
      <c r="Y135" s="21">
        <f t="shared" si="21"/>
        <v>0</v>
      </c>
      <c r="Z135" s="21">
        <f t="shared" si="22"/>
        <v>0</v>
      </c>
      <c r="AA135" s="11">
        <v>0</v>
      </c>
      <c r="AB135" s="11">
        <v>0</v>
      </c>
      <c r="AC135" s="11"/>
    </row>
    <row r="136" spans="1:31" hidden="1" x14ac:dyDescent="0.35">
      <c r="A136" t="s">
        <v>619</v>
      </c>
      <c r="B136" t="s">
        <v>620</v>
      </c>
      <c r="C136" t="s">
        <v>1598</v>
      </c>
      <c r="D136" s="15">
        <v>45280</v>
      </c>
      <c r="E136" s="15">
        <v>45764</v>
      </c>
      <c r="F136" t="s">
        <v>1599</v>
      </c>
      <c r="H136" t="s">
        <v>1654</v>
      </c>
      <c r="I136" t="s">
        <v>1631</v>
      </c>
      <c r="J136" t="s">
        <v>1700</v>
      </c>
      <c r="K136" s="11">
        <v>5059909.1500000004</v>
      </c>
      <c r="L136" s="11">
        <v>17</v>
      </c>
      <c r="M136" s="11">
        <f t="shared" si="16"/>
        <v>945257.75329670345</v>
      </c>
      <c r="N136" s="21">
        <v>0.02</v>
      </c>
      <c r="O136" s="21">
        <f t="shared" si="17"/>
        <v>1.9999999872120467E-2</v>
      </c>
      <c r="P136" s="25">
        <f t="shared" si="18"/>
        <v>4713.34</v>
      </c>
      <c r="Q136" s="11">
        <f t="shared" si="19"/>
        <v>0</v>
      </c>
      <c r="R136" s="21">
        <v>0</v>
      </c>
      <c r="S136" s="21">
        <f t="shared" si="20"/>
        <v>0</v>
      </c>
      <c r="T136" s="36">
        <v>0</v>
      </c>
      <c r="U136" s="11">
        <v>0</v>
      </c>
      <c r="V136" s="11">
        <v>4713.34</v>
      </c>
      <c r="W136" s="21">
        <v>0</v>
      </c>
      <c r="X136" s="21">
        <v>0</v>
      </c>
      <c r="Y136" s="21">
        <f t="shared" si="21"/>
        <v>0</v>
      </c>
      <c r="Z136" s="21">
        <f t="shared" si="22"/>
        <v>0</v>
      </c>
      <c r="AA136" s="11">
        <v>0</v>
      </c>
      <c r="AB136" s="11">
        <v>0</v>
      </c>
      <c r="AC136" s="11"/>
    </row>
    <row r="137" spans="1:31" hidden="1" x14ac:dyDescent="0.35">
      <c r="A137" t="s">
        <v>737</v>
      </c>
      <c r="B137" t="s">
        <v>738</v>
      </c>
      <c r="C137" t="s">
        <v>1597</v>
      </c>
      <c r="D137" s="15">
        <v>45362</v>
      </c>
      <c r="E137" s="15"/>
      <c r="F137" t="s">
        <v>1600</v>
      </c>
      <c r="G137" s="11"/>
      <c r="H137" t="s">
        <v>1654</v>
      </c>
      <c r="I137" t="s">
        <v>1652</v>
      </c>
      <c r="J137" t="s">
        <v>1701</v>
      </c>
      <c r="K137" s="11">
        <v>5410584.0700000003</v>
      </c>
      <c r="L137" s="11">
        <v>91</v>
      </c>
      <c r="M137" s="11">
        <f t="shared" si="16"/>
        <v>5410584.0700000003</v>
      </c>
      <c r="N137" s="21">
        <v>1.4999999999999999E-2</v>
      </c>
      <c r="O137" s="21">
        <f t="shared" si="17"/>
        <v>1.4999998465461926E-2</v>
      </c>
      <c r="P137" s="25">
        <f t="shared" si="18"/>
        <v>20234.099999999999</v>
      </c>
      <c r="Q137" s="11">
        <f t="shared" si="19"/>
        <v>12140.460000000001</v>
      </c>
      <c r="R137" s="21">
        <v>0</v>
      </c>
      <c r="S137" s="21">
        <f t="shared" si="20"/>
        <v>0.60000000000000009</v>
      </c>
      <c r="T137" s="36">
        <v>0.6</v>
      </c>
      <c r="U137" s="11">
        <v>12140.460000000001</v>
      </c>
      <c r="V137" s="11">
        <v>20234.099999999999</v>
      </c>
      <c r="W137" s="21">
        <v>0.12</v>
      </c>
      <c r="X137" s="21">
        <v>0.15</v>
      </c>
      <c r="Y137" s="21">
        <f t="shared" si="21"/>
        <v>0</v>
      </c>
      <c r="Z137" s="21">
        <f t="shared" si="22"/>
        <v>0</v>
      </c>
      <c r="AA137" s="11">
        <v>0</v>
      </c>
      <c r="AB137" s="11">
        <v>0</v>
      </c>
      <c r="AC137" s="11"/>
    </row>
    <row r="138" spans="1:31" hidden="1" x14ac:dyDescent="0.35">
      <c r="A138" t="s">
        <v>1275</v>
      </c>
      <c r="B138" t="s">
        <v>1276</v>
      </c>
      <c r="C138" t="s">
        <v>1597</v>
      </c>
      <c r="D138" s="15">
        <v>45602</v>
      </c>
      <c r="E138" s="15"/>
      <c r="F138" t="s">
        <v>1613</v>
      </c>
      <c r="H138" t="s">
        <v>1710</v>
      </c>
      <c r="I138" t="s">
        <v>1637</v>
      </c>
      <c r="J138" t="s">
        <v>1700</v>
      </c>
      <c r="K138" s="11">
        <v>4350318.0999999996</v>
      </c>
      <c r="L138" s="11">
        <v>91</v>
      </c>
      <c r="M138" s="11">
        <f t="shared" si="16"/>
        <v>4350318.0999999996</v>
      </c>
      <c r="N138" s="21">
        <v>0.02</v>
      </c>
      <c r="O138" s="21">
        <f t="shared" si="17"/>
        <v>2.0000002672534139E-2</v>
      </c>
      <c r="P138" s="25">
        <f t="shared" si="18"/>
        <v>21692</v>
      </c>
      <c r="Q138" s="11">
        <f t="shared" si="19"/>
        <v>10846</v>
      </c>
      <c r="R138" s="21">
        <v>0</v>
      </c>
      <c r="S138" s="21">
        <f t="shared" si="20"/>
        <v>0.5</v>
      </c>
      <c r="T138" s="36">
        <v>0</v>
      </c>
      <c r="U138" s="11">
        <v>10846</v>
      </c>
      <c r="V138" s="11">
        <v>21692</v>
      </c>
      <c r="W138" s="21">
        <v>0</v>
      </c>
      <c r="X138" s="21">
        <v>0</v>
      </c>
      <c r="Y138" s="21">
        <f t="shared" si="21"/>
        <v>0</v>
      </c>
      <c r="Z138" s="21">
        <f t="shared" si="22"/>
        <v>0</v>
      </c>
      <c r="AA138" s="11">
        <v>0</v>
      </c>
      <c r="AB138" s="11">
        <v>0</v>
      </c>
      <c r="AC138" s="11"/>
    </row>
    <row r="139" spans="1:31" hidden="1" x14ac:dyDescent="0.35">
      <c r="A139" t="s">
        <v>858</v>
      </c>
      <c r="B139" t="s">
        <v>859</v>
      </c>
      <c r="C139" t="s">
        <v>1597</v>
      </c>
      <c r="D139" s="15">
        <v>45462</v>
      </c>
      <c r="E139" s="15"/>
      <c r="F139" t="s">
        <v>1603</v>
      </c>
      <c r="G139" s="11"/>
      <c r="H139" t="s">
        <v>1710</v>
      </c>
      <c r="I139" t="s">
        <v>1631</v>
      </c>
      <c r="J139" t="s">
        <v>1700</v>
      </c>
      <c r="K139" s="11">
        <v>4386053.34</v>
      </c>
      <c r="L139" s="11">
        <v>91</v>
      </c>
      <c r="M139" s="11">
        <f t="shared" si="16"/>
        <v>4386053.34</v>
      </c>
      <c r="N139" s="21">
        <v>1.7500000000000002E-2</v>
      </c>
      <c r="O139" s="21">
        <f t="shared" si="17"/>
        <v>1.7500008408395308E-2</v>
      </c>
      <c r="P139" s="25">
        <f t="shared" si="18"/>
        <v>19136.419999999998</v>
      </c>
      <c r="Q139" s="11">
        <f t="shared" si="19"/>
        <v>8201.3228571428572</v>
      </c>
      <c r="R139" s="21">
        <v>0</v>
      </c>
      <c r="S139" s="21">
        <f t="shared" si="20"/>
        <v>0.4285714285714286</v>
      </c>
      <c r="T139" s="36">
        <v>1</v>
      </c>
      <c r="U139" s="11">
        <v>8201.3228571428572</v>
      </c>
      <c r="V139" s="11">
        <v>19136.419999999998</v>
      </c>
      <c r="W139" s="21">
        <v>0</v>
      </c>
      <c r="X139" s="21">
        <v>0</v>
      </c>
      <c r="Y139" s="21">
        <f t="shared" si="21"/>
        <v>0</v>
      </c>
      <c r="Z139" s="21">
        <f t="shared" si="22"/>
        <v>0</v>
      </c>
      <c r="AA139" s="11">
        <v>0</v>
      </c>
      <c r="AB139" s="11">
        <v>0</v>
      </c>
      <c r="AC139" s="11"/>
    </row>
    <row r="140" spans="1:31" hidden="1" x14ac:dyDescent="0.35">
      <c r="A140" t="s">
        <v>1023</v>
      </c>
      <c r="B140" t="s">
        <v>1024</v>
      </c>
      <c r="C140" t="s">
        <v>1597</v>
      </c>
      <c r="D140" s="15">
        <v>45524</v>
      </c>
      <c r="E140" s="15"/>
      <c r="F140" t="s">
        <v>237</v>
      </c>
      <c r="G140" s="11"/>
      <c r="H140" t="s">
        <v>1710</v>
      </c>
      <c r="I140" t="s">
        <v>1631</v>
      </c>
      <c r="J140" t="s">
        <v>1700</v>
      </c>
      <c r="K140" s="11">
        <v>4266927.38</v>
      </c>
      <c r="L140" s="11">
        <v>91</v>
      </c>
      <c r="M140" s="11">
        <f t="shared" si="16"/>
        <v>4266927.38</v>
      </c>
      <c r="N140" s="21">
        <v>2.5000000000000001E-2</v>
      </c>
      <c r="O140" s="21">
        <f t="shared" si="17"/>
        <v>2.4999997837958348E-2</v>
      </c>
      <c r="P140" s="25">
        <f t="shared" si="18"/>
        <v>26595.23</v>
      </c>
      <c r="Q140" s="11">
        <f t="shared" si="19"/>
        <v>21276.184000000001</v>
      </c>
      <c r="R140" s="21">
        <v>0</v>
      </c>
      <c r="S140" s="21">
        <f t="shared" si="20"/>
        <v>0.8</v>
      </c>
      <c r="T140" s="36">
        <v>0.5</v>
      </c>
      <c r="U140" s="11">
        <v>21276.184000000001</v>
      </c>
      <c r="V140" s="11">
        <v>26595.23</v>
      </c>
      <c r="W140" s="21">
        <v>0</v>
      </c>
      <c r="X140" s="21">
        <v>0</v>
      </c>
      <c r="Y140" s="21">
        <f t="shared" si="21"/>
        <v>0</v>
      </c>
      <c r="Z140" s="21">
        <f t="shared" si="22"/>
        <v>0</v>
      </c>
      <c r="AA140" s="11">
        <v>0</v>
      </c>
      <c r="AB140" s="11">
        <v>0</v>
      </c>
      <c r="AC140" s="11"/>
    </row>
    <row r="141" spans="1:31" hidden="1" x14ac:dyDescent="0.35">
      <c r="A141" t="s">
        <v>769</v>
      </c>
      <c r="B141" t="s">
        <v>770</v>
      </c>
      <c r="C141" t="s">
        <v>1597</v>
      </c>
      <c r="D141" s="15">
        <v>45391</v>
      </c>
      <c r="E141" s="15"/>
      <c r="F141" t="s">
        <v>1599</v>
      </c>
      <c r="G141" s="11"/>
      <c r="H141" t="s">
        <v>1654</v>
      </c>
      <c r="I141" t="s">
        <v>1631</v>
      </c>
      <c r="J141" t="s">
        <v>1701</v>
      </c>
      <c r="K141" s="11">
        <v>1051679.99</v>
      </c>
      <c r="L141" s="11">
        <v>91</v>
      </c>
      <c r="M141" s="11">
        <f t="shared" si="16"/>
        <v>1051679.99</v>
      </c>
      <c r="N141" s="21">
        <v>2.5000000000000001E-2</v>
      </c>
      <c r="O141" s="21">
        <f t="shared" si="17"/>
        <v>2.4999993445860711E-2</v>
      </c>
      <c r="P141" s="25">
        <f t="shared" si="18"/>
        <v>6554.99</v>
      </c>
      <c r="Q141" s="11">
        <f t="shared" si="19"/>
        <v>0</v>
      </c>
      <c r="R141" s="21">
        <v>0</v>
      </c>
      <c r="S141" s="21">
        <f t="shared" si="20"/>
        <v>0</v>
      </c>
      <c r="T141" s="36">
        <v>0</v>
      </c>
      <c r="U141" s="11">
        <v>0</v>
      </c>
      <c r="V141" s="11">
        <v>6554.99</v>
      </c>
      <c r="W141" s="21">
        <v>0.12</v>
      </c>
      <c r="X141" s="21">
        <v>0.2</v>
      </c>
      <c r="Y141" s="21">
        <f t="shared" si="21"/>
        <v>0</v>
      </c>
      <c r="Z141" s="21">
        <f t="shared" si="22"/>
        <v>0</v>
      </c>
      <c r="AA141" s="11">
        <v>0</v>
      </c>
      <c r="AB141" s="11">
        <v>0</v>
      </c>
      <c r="AC141" s="11"/>
    </row>
    <row r="142" spans="1:31" hidden="1" x14ac:dyDescent="0.35">
      <c r="A142" t="s">
        <v>1285</v>
      </c>
      <c r="B142" t="s">
        <v>1286</v>
      </c>
      <c r="C142" t="s">
        <v>1597</v>
      </c>
      <c r="D142" s="15">
        <v>45610</v>
      </c>
      <c r="E142" s="15"/>
      <c r="F142" t="s">
        <v>247</v>
      </c>
      <c r="G142" t="s">
        <v>1505</v>
      </c>
      <c r="H142" t="s">
        <v>1710</v>
      </c>
      <c r="I142" t="s">
        <v>1631</v>
      </c>
      <c r="J142" t="s">
        <v>1700</v>
      </c>
      <c r="K142" s="11">
        <v>4527081.87</v>
      </c>
      <c r="L142" s="11">
        <v>91</v>
      </c>
      <c r="M142" s="11">
        <f t="shared" si="16"/>
        <v>4527081.87</v>
      </c>
      <c r="N142" s="21">
        <v>2.5000000000000001E-2</v>
      </c>
      <c r="O142" s="21">
        <f t="shared" si="17"/>
        <v>2.4999997198180572E-2</v>
      </c>
      <c r="P142" s="25">
        <f t="shared" si="18"/>
        <v>28216.74</v>
      </c>
      <c r="Q142" s="11">
        <f t="shared" si="19"/>
        <v>17635.462500000001</v>
      </c>
      <c r="R142" s="21">
        <v>0</v>
      </c>
      <c r="S142" s="21">
        <f t="shared" si="20"/>
        <v>0.5</v>
      </c>
      <c r="T142" s="36">
        <v>0</v>
      </c>
      <c r="U142" s="11">
        <v>14108.37</v>
      </c>
      <c r="V142" s="11">
        <v>28216.74</v>
      </c>
      <c r="W142" s="21">
        <v>0</v>
      </c>
      <c r="X142" s="21">
        <v>0</v>
      </c>
      <c r="Y142" s="21">
        <f t="shared" si="21"/>
        <v>0</v>
      </c>
      <c r="Z142" s="21">
        <f t="shared" si="22"/>
        <v>0</v>
      </c>
      <c r="AA142" s="11">
        <v>0</v>
      </c>
      <c r="AB142" s="11">
        <v>0</v>
      </c>
      <c r="AC142" s="21">
        <f>IFERROR(AD142/(V142-U142),0)</f>
        <v>0.25</v>
      </c>
      <c r="AD142" s="11">
        <v>3527.0925000000002</v>
      </c>
    </row>
    <row r="143" spans="1:31" hidden="1" x14ac:dyDescent="0.35">
      <c r="A143" t="s">
        <v>1151</v>
      </c>
      <c r="B143" t="s">
        <v>1152</v>
      </c>
      <c r="C143" t="s">
        <v>1597</v>
      </c>
      <c r="D143" s="15">
        <v>45560</v>
      </c>
      <c r="E143" s="15"/>
      <c r="F143" t="s">
        <v>1603</v>
      </c>
      <c r="G143" s="11"/>
      <c r="H143" t="s">
        <v>1710</v>
      </c>
      <c r="I143" t="s">
        <v>1631</v>
      </c>
      <c r="J143" t="s">
        <v>1699</v>
      </c>
      <c r="K143" s="11">
        <v>4156358.65</v>
      </c>
      <c r="L143" s="11">
        <v>91</v>
      </c>
      <c r="M143" s="11">
        <f t="shared" si="16"/>
        <v>4156358.65</v>
      </c>
      <c r="N143" s="21">
        <v>0</v>
      </c>
      <c r="O143" s="21">
        <f t="shared" si="17"/>
        <v>0</v>
      </c>
      <c r="P143" s="25">
        <f t="shared" si="18"/>
        <v>0</v>
      </c>
      <c r="Q143" s="11">
        <f t="shared" si="19"/>
        <v>0</v>
      </c>
      <c r="R143" s="21">
        <v>0</v>
      </c>
      <c r="S143" s="21">
        <f t="shared" si="20"/>
        <v>0</v>
      </c>
      <c r="T143" s="36">
        <v>0</v>
      </c>
      <c r="U143" s="11">
        <v>0</v>
      </c>
      <c r="V143" s="11">
        <v>0</v>
      </c>
      <c r="W143" s="21">
        <v>0.08</v>
      </c>
      <c r="X143" s="21">
        <v>0.2</v>
      </c>
      <c r="Y143" s="21">
        <f t="shared" si="21"/>
        <v>0</v>
      </c>
      <c r="Z143" s="21">
        <f t="shared" si="22"/>
        <v>0</v>
      </c>
      <c r="AA143" s="11">
        <v>0</v>
      </c>
      <c r="AB143" s="11">
        <v>0</v>
      </c>
      <c r="AC143" s="11"/>
    </row>
    <row r="144" spans="1:31" hidden="1" x14ac:dyDescent="0.35">
      <c r="A144" t="s">
        <v>1209</v>
      </c>
      <c r="B144" t="s">
        <v>1210</v>
      </c>
      <c r="C144" t="s">
        <v>1598</v>
      </c>
      <c r="D144" s="15">
        <v>45579</v>
      </c>
      <c r="E144" s="15">
        <v>45825</v>
      </c>
      <c r="F144" t="s">
        <v>121</v>
      </c>
      <c r="G144" s="11"/>
      <c r="H144" t="s">
        <v>1710</v>
      </c>
      <c r="I144" t="s">
        <v>1631</v>
      </c>
      <c r="J144" t="s">
        <v>1700</v>
      </c>
      <c r="K144" s="11">
        <v>4088653.24</v>
      </c>
      <c r="L144" s="11">
        <v>78</v>
      </c>
      <c r="M144" s="11">
        <f t="shared" si="16"/>
        <v>3504559.9200000004</v>
      </c>
      <c r="N144" s="21">
        <v>2.5000000000000001E-2</v>
      </c>
      <c r="O144" s="21">
        <f t="shared" si="17"/>
        <v>2.5000000100340234E-2</v>
      </c>
      <c r="P144" s="25">
        <f t="shared" si="18"/>
        <v>21843.49</v>
      </c>
      <c r="Q144" s="11">
        <f t="shared" si="19"/>
        <v>13106.094000000001</v>
      </c>
      <c r="R144" s="21">
        <v>0</v>
      </c>
      <c r="S144" s="21">
        <f t="shared" si="20"/>
        <v>0.6</v>
      </c>
      <c r="T144" s="36">
        <v>0</v>
      </c>
      <c r="U144" s="11">
        <v>13106.094000000001</v>
      </c>
      <c r="V144" s="11">
        <v>21843.49</v>
      </c>
      <c r="W144" s="21">
        <v>0</v>
      </c>
      <c r="X144" s="21">
        <v>0</v>
      </c>
      <c r="Y144" s="21">
        <f t="shared" si="21"/>
        <v>0</v>
      </c>
      <c r="Z144" s="21">
        <f t="shared" si="22"/>
        <v>0</v>
      </c>
      <c r="AA144" s="11">
        <v>0</v>
      </c>
      <c r="AB144" s="11">
        <v>0</v>
      </c>
      <c r="AC144" s="11"/>
    </row>
    <row r="145" spans="1:31" hidden="1" x14ac:dyDescent="0.35">
      <c r="A145" t="s">
        <v>617</v>
      </c>
      <c r="B145" t="s">
        <v>618</v>
      </c>
      <c r="C145" t="s">
        <v>1597</v>
      </c>
      <c r="D145" s="15">
        <v>45280</v>
      </c>
      <c r="E145" s="15"/>
      <c r="F145" t="s">
        <v>201</v>
      </c>
      <c r="G145" t="s">
        <v>1505</v>
      </c>
      <c r="H145" t="s">
        <v>1710</v>
      </c>
      <c r="I145" t="s">
        <v>1631</v>
      </c>
      <c r="J145" t="s">
        <v>1700</v>
      </c>
      <c r="K145" s="11">
        <v>4963422.37</v>
      </c>
      <c r="L145" s="11">
        <v>91</v>
      </c>
      <c r="M145" s="11">
        <f t="shared" si="16"/>
        <v>4963422.37</v>
      </c>
      <c r="N145" s="21">
        <v>2.5000000000000001E-2</v>
      </c>
      <c r="O145" s="21">
        <f t="shared" si="17"/>
        <v>2.5000000239665365E-2</v>
      </c>
      <c r="P145" s="25">
        <f t="shared" si="18"/>
        <v>30936.400000000001</v>
      </c>
      <c r="Q145" s="11">
        <f t="shared" si="19"/>
        <v>19335.25</v>
      </c>
      <c r="R145" s="21">
        <v>0</v>
      </c>
      <c r="S145" s="21">
        <f t="shared" si="20"/>
        <v>0.5</v>
      </c>
      <c r="T145" s="36">
        <v>0</v>
      </c>
      <c r="U145" s="11">
        <v>15468.2</v>
      </c>
      <c r="V145" s="11">
        <v>30936.400000000001</v>
      </c>
      <c r="W145" s="21">
        <v>0</v>
      </c>
      <c r="X145" s="21">
        <v>0</v>
      </c>
      <c r="Y145" s="21">
        <f t="shared" si="21"/>
        <v>0</v>
      </c>
      <c r="Z145" s="21">
        <f t="shared" si="22"/>
        <v>0</v>
      </c>
      <c r="AA145" s="11">
        <v>0</v>
      </c>
      <c r="AB145" s="11">
        <v>0</v>
      </c>
      <c r="AC145" s="21">
        <f>IFERROR(AD145/(V145-U145),0)</f>
        <v>0.25</v>
      </c>
      <c r="AD145" s="11">
        <v>3867.05</v>
      </c>
    </row>
    <row r="146" spans="1:31" hidden="1" x14ac:dyDescent="0.35">
      <c r="A146" t="s">
        <v>1544</v>
      </c>
      <c r="B146" t="s">
        <v>1572</v>
      </c>
      <c r="C146" t="s">
        <v>1597</v>
      </c>
      <c r="D146" s="15">
        <v>45805</v>
      </c>
      <c r="E146" s="15"/>
      <c r="F146" t="s">
        <v>1599</v>
      </c>
      <c r="G146" s="11" t="s">
        <v>1607</v>
      </c>
      <c r="H146" t="s">
        <v>1654</v>
      </c>
      <c r="I146" t="s">
        <v>1653</v>
      </c>
      <c r="J146" t="s">
        <v>1700</v>
      </c>
      <c r="K146" s="11">
        <v>30269665.449999999</v>
      </c>
      <c r="L146" s="11">
        <v>34</v>
      </c>
      <c r="M146" s="11">
        <f t="shared" si="16"/>
        <v>11309545.332967032</v>
      </c>
      <c r="N146" s="21">
        <v>2.5000000000000001E-3</v>
      </c>
      <c r="O146" s="21">
        <f t="shared" si="17"/>
        <v>2.499999938542627E-3</v>
      </c>
      <c r="P146" s="25">
        <f t="shared" si="18"/>
        <v>7049.1</v>
      </c>
      <c r="Q146" s="11">
        <f t="shared" si="19"/>
        <v>3524.55</v>
      </c>
      <c r="R146" s="21">
        <v>0</v>
      </c>
      <c r="S146" s="21">
        <f t="shared" si="20"/>
        <v>0</v>
      </c>
      <c r="T146" s="36">
        <v>0</v>
      </c>
      <c r="U146" s="11">
        <v>0</v>
      </c>
      <c r="V146" s="11">
        <v>7049.1</v>
      </c>
      <c r="W146" s="21">
        <v>0</v>
      </c>
      <c r="X146" s="21">
        <v>0</v>
      </c>
      <c r="Y146" s="21">
        <f t="shared" si="21"/>
        <v>0</v>
      </c>
      <c r="Z146" s="21">
        <f t="shared" si="22"/>
        <v>0</v>
      </c>
      <c r="AA146" s="11">
        <v>0</v>
      </c>
      <c r="AB146" s="11">
        <v>0</v>
      </c>
      <c r="AC146" s="21">
        <f>AD146/V146</f>
        <v>0.5</v>
      </c>
      <c r="AD146" s="11">
        <v>3524.55</v>
      </c>
    </row>
    <row r="147" spans="1:31" hidden="1" x14ac:dyDescent="0.35">
      <c r="A147" t="s">
        <v>969</v>
      </c>
      <c r="B147" t="s">
        <v>970</v>
      </c>
      <c r="C147" t="s">
        <v>1597</v>
      </c>
      <c r="D147" s="15">
        <v>45505</v>
      </c>
      <c r="E147" s="15"/>
      <c r="F147" t="s">
        <v>71</v>
      </c>
      <c r="G147" s="11"/>
      <c r="H147" t="s">
        <v>1710</v>
      </c>
      <c r="I147" t="s">
        <v>1631</v>
      </c>
      <c r="J147" t="s">
        <v>1700</v>
      </c>
      <c r="K147" s="11">
        <v>4412699.05</v>
      </c>
      <c r="L147" s="11">
        <v>91</v>
      </c>
      <c r="M147" s="11">
        <f t="shared" si="16"/>
        <v>4412699.05</v>
      </c>
      <c r="N147" s="21">
        <v>2.5000000000000001E-2</v>
      </c>
      <c r="O147" s="21">
        <f t="shared" si="17"/>
        <v>2.5000000775110574E-2</v>
      </c>
      <c r="P147" s="25">
        <f t="shared" si="18"/>
        <v>27503.81</v>
      </c>
      <c r="Q147" s="11">
        <f t="shared" si="19"/>
        <v>13751.905000000001</v>
      </c>
      <c r="R147" s="21">
        <v>0</v>
      </c>
      <c r="S147" s="21">
        <f t="shared" si="20"/>
        <v>0.5</v>
      </c>
      <c r="T147" s="36">
        <v>0</v>
      </c>
      <c r="U147" s="11">
        <v>13751.905000000001</v>
      </c>
      <c r="V147" s="11">
        <v>27503.81</v>
      </c>
      <c r="W147" s="21">
        <v>0</v>
      </c>
      <c r="X147" s="21">
        <v>0</v>
      </c>
      <c r="Y147" s="21">
        <f t="shared" si="21"/>
        <v>0</v>
      </c>
      <c r="Z147" s="21">
        <f t="shared" si="22"/>
        <v>0</v>
      </c>
      <c r="AA147" s="11">
        <v>0</v>
      </c>
      <c r="AB147" s="11">
        <v>0</v>
      </c>
      <c r="AC147" s="11"/>
    </row>
    <row r="148" spans="1:31" hidden="1" x14ac:dyDescent="0.35">
      <c r="A148" t="s">
        <v>371</v>
      </c>
      <c r="B148" t="s">
        <v>372</v>
      </c>
      <c r="C148" t="s">
        <v>1597</v>
      </c>
      <c r="D148" s="15">
        <v>44844</v>
      </c>
      <c r="E148" s="15"/>
      <c r="F148" t="s">
        <v>1600</v>
      </c>
      <c r="G148" s="11" t="s">
        <v>1716</v>
      </c>
      <c r="H148" t="s">
        <v>1710</v>
      </c>
      <c r="I148" t="s">
        <v>1638</v>
      </c>
      <c r="J148" t="s">
        <v>1701</v>
      </c>
      <c r="K148" s="11">
        <v>7492165.5499999998</v>
      </c>
      <c r="L148" s="11">
        <v>91</v>
      </c>
      <c r="M148" s="11">
        <f t="shared" si="16"/>
        <v>7492165.5499999998</v>
      </c>
      <c r="N148" s="21">
        <v>1.2500000000000001E-2</v>
      </c>
      <c r="O148" s="21">
        <f t="shared" si="17"/>
        <v>1.2499998880698918E-2</v>
      </c>
      <c r="P148" s="25">
        <f t="shared" si="18"/>
        <v>23348.87</v>
      </c>
      <c r="Q148" s="11">
        <f t="shared" si="19"/>
        <v>14476.299400000002</v>
      </c>
      <c r="R148" s="21">
        <v>0</v>
      </c>
      <c r="S148" s="21">
        <f t="shared" si="20"/>
        <v>0.52</v>
      </c>
      <c r="T148" s="36">
        <v>0.6</v>
      </c>
      <c r="U148" s="11">
        <v>12141.412400000001</v>
      </c>
      <c r="V148" s="11">
        <v>23348.87</v>
      </c>
      <c r="W148" s="21">
        <v>0.1</v>
      </c>
      <c r="X148" s="21">
        <v>0.15</v>
      </c>
      <c r="Y148" s="21">
        <f t="shared" si="21"/>
        <v>0</v>
      </c>
      <c r="Z148" s="21">
        <f t="shared" si="22"/>
        <v>0</v>
      </c>
      <c r="AA148" s="11">
        <v>0</v>
      </c>
      <c r="AB148" s="11">
        <v>0</v>
      </c>
      <c r="AC148" s="11"/>
      <c r="AD148" s="11">
        <v>2334.8870000000002</v>
      </c>
      <c r="AE148" t="s">
        <v>1746</v>
      </c>
    </row>
    <row r="149" spans="1:31" hidden="1" x14ac:dyDescent="0.35">
      <c r="A149" t="s">
        <v>454</v>
      </c>
      <c r="B149" t="s">
        <v>455</v>
      </c>
      <c r="C149" t="s">
        <v>1597</v>
      </c>
      <c r="D149" s="15">
        <v>45159</v>
      </c>
      <c r="E149" s="15"/>
      <c r="F149" t="s">
        <v>1599</v>
      </c>
      <c r="G149" s="11" t="s">
        <v>1692</v>
      </c>
      <c r="H149" t="s">
        <v>1654</v>
      </c>
      <c r="I149" t="s">
        <v>1631</v>
      </c>
      <c r="J149" t="s">
        <v>1701</v>
      </c>
      <c r="K149" s="11">
        <v>27415916.920000002</v>
      </c>
      <c r="L149" s="11">
        <v>91</v>
      </c>
      <c r="M149" s="11">
        <f t="shared" si="16"/>
        <v>27415916.920000002</v>
      </c>
      <c r="N149" s="21">
        <v>5.0000000000000001E-3</v>
      </c>
      <c r="O149" s="21">
        <f t="shared" si="17"/>
        <v>5.0000005817587862E-3</v>
      </c>
      <c r="P149" s="25">
        <f t="shared" si="18"/>
        <v>34176.01</v>
      </c>
      <c r="Q149" s="11">
        <f t="shared" si="19"/>
        <v>0</v>
      </c>
      <c r="R149" s="21">
        <v>0</v>
      </c>
      <c r="S149" s="21">
        <f t="shared" si="20"/>
        <v>0</v>
      </c>
      <c r="T149" s="36">
        <v>0</v>
      </c>
      <c r="U149" s="11">
        <v>0</v>
      </c>
      <c r="V149" s="11">
        <v>34176.01</v>
      </c>
      <c r="W149" s="21">
        <v>0.1</v>
      </c>
      <c r="X149" s="21">
        <v>0.125</v>
      </c>
      <c r="Y149" s="21">
        <f t="shared" si="21"/>
        <v>0</v>
      </c>
      <c r="Z149" s="21">
        <f t="shared" si="22"/>
        <v>0</v>
      </c>
      <c r="AA149" s="11">
        <v>0</v>
      </c>
      <c r="AB149" s="11">
        <v>0</v>
      </c>
      <c r="AC149" s="11"/>
    </row>
    <row r="150" spans="1:31" hidden="1" x14ac:dyDescent="0.35">
      <c r="A150" t="s">
        <v>1261</v>
      </c>
      <c r="B150" t="s">
        <v>1262</v>
      </c>
      <c r="C150" t="s">
        <v>1597</v>
      </c>
      <c r="D150" s="15">
        <v>45596</v>
      </c>
      <c r="E150" s="15"/>
      <c r="F150" t="s">
        <v>145</v>
      </c>
      <c r="H150" t="s">
        <v>1710</v>
      </c>
      <c r="I150" t="s">
        <v>1631</v>
      </c>
      <c r="J150" t="s">
        <v>1700</v>
      </c>
      <c r="K150" s="11">
        <v>8757910.6300000008</v>
      </c>
      <c r="L150" s="11">
        <v>91</v>
      </c>
      <c r="M150" s="11">
        <f t="shared" si="16"/>
        <v>8757910.6300000008</v>
      </c>
      <c r="N150" s="21">
        <v>2.5000000000000001E-2</v>
      </c>
      <c r="O150" s="21">
        <f t="shared" si="17"/>
        <v>2.5000001275769686E-2</v>
      </c>
      <c r="P150" s="25">
        <f t="shared" si="18"/>
        <v>54586.98</v>
      </c>
      <c r="Q150" s="11">
        <f t="shared" si="19"/>
        <v>27293.49</v>
      </c>
      <c r="R150" s="21">
        <v>0</v>
      </c>
      <c r="S150" s="21">
        <f t="shared" si="20"/>
        <v>0.5</v>
      </c>
      <c r="T150" s="36">
        <v>0</v>
      </c>
      <c r="U150" s="11">
        <v>27293.49</v>
      </c>
      <c r="V150" s="11">
        <v>54586.98</v>
      </c>
      <c r="W150" s="21">
        <v>0</v>
      </c>
      <c r="X150" s="21">
        <v>0</v>
      </c>
      <c r="Y150" s="21">
        <f t="shared" si="21"/>
        <v>0</v>
      </c>
      <c r="Z150" s="21">
        <f t="shared" si="22"/>
        <v>0</v>
      </c>
      <c r="AA150" s="11">
        <v>0</v>
      </c>
      <c r="AB150" s="11">
        <v>0</v>
      </c>
      <c r="AC150" s="11"/>
    </row>
    <row r="151" spans="1:31" hidden="1" x14ac:dyDescent="0.35">
      <c r="A151" t="s">
        <v>419</v>
      </c>
      <c r="B151" t="s">
        <v>420</v>
      </c>
      <c r="C151" t="s">
        <v>1597</v>
      </c>
      <c r="D151" s="15">
        <v>45119</v>
      </c>
      <c r="E151" s="15"/>
      <c r="F151" t="s">
        <v>1601</v>
      </c>
      <c r="G151" s="11"/>
      <c r="H151" t="s">
        <v>1710</v>
      </c>
      <c r="I151" t="s">
        <v>1631</v>
      </c>
      <c r="J151" t="s">
        <v>1701</v>
      </c>
      <c r="K151" s="11">
        <v>6583499.25</v>
      </c>
      <c r="L151" s="11">
        <v>91</v>
      </c>
      <c r="M151" s="11">
        <f t="shared" si="16"/>
        <v>6583499.25</v>
      </c>
      <c r="N151" s="21">
        <v>0.02</v>
      </c>
      <c r="O151" s="21">
        <f t="shared" si="17"/>
        <v>1.9999999190450226E-2</v>
      </c>
      <c r="P151" s="25">
        <f t="shared" si="18"/>
        <v>32827.31</v>
      </c>
      <c r="Q151" s="11">
        <f t="shared" si="19"/>
        <v>19696.385999999999</v>
      </c>
      <c r="R151" s="21">
        <v>0</v>
      </c>
      <c r="S151" s="21">
        <f t="shared" si="20"/>
        <v>0.6</v>
      </c>
      <c r="T151" s="36">
        <v>0</v>
      </c>
      <c r="U151" s="11">
        <v>19696.385999999999</v>
      </c>
      <c r="V151" s="11">
        <v>32827.31</v>
      </c>
      <c r="W151" s="21">
        <v>0.12</v>
      </c>
      <c r="X151" s="21">
        <v>0.2</v>
      </c>
      <c r="Y151" s="21">
        <f t="shared" si="21"/>
        <v>0</v>
      </c>
      <c r="Z151" s="21">
        <f t="shared" si="22"/>
        <v>0</v>
      </c>
      <c r="AA151" s="11">
        <v>0</v>
      </c>
      <c r="AB151" s="11">
        <v>0</v>
      </c>
      <c r="AC151" s="11"/>
    </row>
    <row r="152" spans="1:31" hidden="1" x14ac:dyDescent="0.35">
      <c r="A152" t="s">
        <v>1545</v>
      </c>
      <c r="B152" t="s">
        <v>1573</v>
      </c>
      <c r="C152" t="s">
        <v>1597</v>
      </c>
      <c r="D152" s="15">
        <v>45769</v>
      </c>
      <c r="E152" s="15"/>
      <c r="F152" t="s">
        <v>279</v>
      </c>
      <c r="G152" s="11" t="s">
        <v>1745</v>
      </c>
      <c r="H152" t="s">
        <v>1710</v>
      </c>
      <c r="I152" t="s">
        <v>1633</v>
      </c>
      <c r="J152" t="s">
        <v>1701</v>
      </c>
      <c r="K152" s="11">
        <v>5142638.45</v>
      </c>
      <c r="L152" s="11">
        <v>70</v>
      </c>
      <c r="M152" s="11">
        <f t="shared" si="16"/>
        <v>3955875.730769231</v>
      </c>
      <c r="N152" s="21">
        <v>1.4999999999999999E-2</v>
      </c>
      <c r="O152" s="21">
        <f t="shared" si="17"/>
        <v>1.499999854854939E-2</v>
      </c>
      <c r="P152" s="25">
        <f t="shared" si="18"/>
        <v>14793.89</v>
      </c>
      <c r="Q152" s="11">
        <f t="shared" si="19"/>
        <v>10355.722999999998</v>
      </c>
      <c r="R152" s="21">
        <v>0</v>
      </c>
      <c r="S152" s="21">
        <f t="shared" si="20"/>
        <v>0.6</v>
      </c>
      <c r="T152" s="36">
        <v>0</v>
      </c>
      <c r="U152" s="11">
        <v>8876.3339999999989</v>
      </c>
      <c r="V152" s="11">
        <v>14793.89</v>
      </c>
      <c r="W152" s="21">
        <v>0.12</v>
      </c>
      <c r="X152" s="21">
        <v>0.15</v>
      </c>
      <c r="Y152" s="21">
        <f t="shared" si="21"/>
        <v>0</v>
      </c>
      <c r="Z152" s="21">
        <f t="shared" si="22"/>
        <v>0</v>
      </c>
      <c r="AA152" s="11">
        <v>0</v>
      </c>
      <c r="AB152" s="11">
        <v>0</v>
      </c>
      <c r="AC152" s="21">
        <f>IFERROR(AD152/V152,0)</f>
        <v>0.1</v>
      </c>
      <c r="AD152" s="11">
        <v>1479.3890000000001</v>
      </c>
    </row>
    <row r="153" spans="1:31" hidden="1" x14ac:dyDescent="0.35">
      <c r="A153" t="s">
        <v>1041</v>
      </c>
      <c r="B153" t="s">
        <v>1042</v>
      </c>
      <c r="C153" t="s">
        <v>1597</v>
      </c>
      <c r="D153" s="15">
        <v>45524</v>
      </c>
      <c r="E153" s="15"/>
      <c r="F153" t="s">
        <v>237</v>
      </c>
      <c r="G153" s="11"/>
      <c r="H153" t="s">
        <v>1710</v>
      </c>
      <c r="I153" t="s">
        <v>1631</v>
      </c>
      <c r="J153" t="s">
        <v>1700</v>
      </c>
      <c r="K153" s="11">
        <v>4245139.0599999996</v>
      </c>
      <c r="L153" s="11">
        <v>91</v>
      </c>
      <c r="M153" s="11">
        <f t="shared" si="16"/>
        <v>4245139.0599999996</v>
      </c>
      <c r="N153" s="21">
        <v>2.5000000000000001E-2</v>
      </c>
      <c r="O153" s="21">
        <f t="shared" si="17"/>
        <v>2.5000001523397208E-2</v>
      </c>
      <c r="P153" s="25">
        <f t="shared" si="18"/>
        <v>26459.43</v>
      </c>
      <c r="Q153" s="11">
        <f t="shared" si="19"/>
        <v>21167.544000000002</v>
      </c>
      <c r="R153" s="21">
        <v>0</v>
      </c>
      <c r="S153" s="21">
        <f t="shared" si="20"/>
        <v>0.8</v>
      </c>
      <c r="T153" s="36">
        <v>0.5</v>
      </c>
      <c r="U153" s="11">
        <v>21167.544000000002</v>
      </c>
      <c r="V153" s="11">
        <v>26459.43</v>
      </c>
      <c r="W153" s="21">
        <v>0</v>
      </c>
      <c r="X153" s="21">
        <v>0</v>
      </c>
      <c r="Y153" s="21">
        <f t="shared" si="21"/>
        <v>0</v>
      </c>
      <c r="Z153" s="21">
        <f t="shared" si="22"/>
        <v>0</v>
      </c>
      <c r="AA153" s="11">
        <v>0</v>
      </c>
      <c r="AB153" s="11">
        <v>0</v>
      </c>
      <c r="AC153" s="11"/>
    </row>
    <row r="154" spans="1:31" hidden="1" x14ac:dyDescent="0.35">
      <c r="A154" t="s">
        <v>425</v>
      </c>
      <c r="B154" t="s">
        <v>426</v>
      </c>
      <c r="C154" t="s">
        <v>1597</v>
      </c>
      <c r="D154" s="15">
        <v>45119</v>
      </c>
      <c r="E154" s="15"/>
      <c r="F154" t="s">
        <v>1601</v>
      </c>
      <c r="G154" s="11"/>
      <c r="H154" t="s">
        <v>1710</v>
      </c>
      <c r="I154" t="s">
        <v>1631</v>
      </c>
      <c r="J154" t="s">
        <v>1701</v>
      </c>
      <c r="K154" s="11">
        <v>9411455.7899999991</v>
      </c>
      <c r="L154" s="11">
        <v>91</v>
      </c>
      <c r="M154" s="11">
        <f t="shared" si="16"/>
        <v>9411455.7899999991</v>
      </c>
      <c r="N154" s="21">
        <v>0.02</v>
      </c>
      <c r="O154" s="21">
        <f t="shared" si="17"/>
        <v>1.9999997912527639E-2</v>
      </c>
      <c r="P154" s="25">
        <f t="shared" si="18"/>
        <v>46928.35</v>
      </c>
      <c r="Q154" s="11">
        <f t="shared" si="19"/>
        <v>28157.01</v>
      </c>
      <c r="R154" s="21">
        <v>0</v>
      </c>
      <c r="S154" s="21">
        <f t="shared" si="20"/>
        <v>0.6</v>
      </c>
      <c r="T154" s="36">
        <v>0</v>
      </c>
      <c r="U154" s="11">
        <v>28157.01</v>
      </c>
      <c r="V154" s="11">
        <v>46928.35</v>
      </c>
      <c r="W154" s="21">
        <v>0.12</v>
      </c>
      <c r="X154" s="21">
        <v>0.2</v>
      </c>
      <c r="Y154" s="21">
        <f t="shared" si="21"/>
        <v>0</v>
      </c>
      <c r="Z154" s="21">
        <f t="shared" si="22"/>
        <v>0</v>
      </c>
      <c r="AA154" s="11">
        <v>0</v>
      </c>
      <c r="AB154" s="11">
        <v>0</v>
      </c>
      <c r="AC154" s="11"/>
    </row>
    <row r="155" spans="1:31" hidden="1" x14ac:dyDescent="0.35">
      <c r="A155" t="s">
        <v>1279</v>
      </c>
      <c r="B155" t="s">
        <v>1280</v>
      </c>
      <c r="C155" t="s">
        <v>1597</v>
      </c>
      <c r="D155" s="15">
        <v>45608</v>
      </c>
      <c r="E155" s="15"/>
      <c r="F155" t="s">
        <v>1599</v>
      </c>
      <c r="G155" s="11" t="s">
        <v>1653</v>
      </c>
      <c r="H155" t="s">
        <v>1654</v>
      </c>
      <c r="I155" t="s">
        <v>1632</v>
      </c>
      <c r="J155" t="s">
        <v>1699</v>
      </c>
      <c r="K155" s="11">
        <v>4550408.46</v>
      </c>
      <c r="L155" s="11">
        <v>91</v>
      </c>
      <c r="M155" s="11">
        <f t="shared" si="16"/>
        <v>4550408.46</v>
      </c>
      <c r="N155" s="21">
        <v>0</v>
      </c>
      <c r="O155" s="21">
        <f t="shared" si="17"/>
        <v>0</v>
      </c>
      <c r="P155" s="25">
        <f t="shared" si="18"/>
        <v>0</v>
      </c>
      <c r="Q155" s="11">
        <f t="shared" si="19"/>
        <v>0</v>
      </c>
      <c r="R155" s="21">
        <v>0</v>
      </c>
      <c r="S155" s="21">
        <f t="shared" si="20"/>
        <v>0</v>
      </c>
      <c r="T155" s="36">
        <v>0</v>
      </c>
      <c r="U155" s="11">
        <v>0</v>
      </c>
      <c r="V155" s="11">
        <v>0</v>
      </c>
      <c r="W155" s="21">
        <v>0.12</v>
      </c>
      <c r="X155" s="21">
        <v>0.2</v>
      </c>
      <c r="Y155" s="21">
        <f t="shared" si="21"/>
        <v>0</v>
      </c>
      <c r="Z155" s="21">
        <f t="shared" si="22"/>
        <v>0</v>
      </c>
      <c r="AA155" s="11">
        <v>0</v>
      </c>
      <c r="AB155" s="11">
        <v>0</v>
      </c>
      <c r="AC155" s="11"/>
    </row>
    <row r="156" spans="1:31" hidden="1" x14ac:dyDescent="0.35">
      <c r="A156" t="s">
        <v>1255</v>
      </c>
      <c r="B156" t="s">
        <v>1256</v>
      </c>
      <c r="C156" t="s">
        <v>1597</v>
      </c>
      <c r="D156" s="15">
        <v>45601</v>
      </c>
      <c r="E156" s="15"/>
      <c r="F156" t="s">
        <v>237</v>
      </c>
      <c r="G156" s="11"/>
      <c r="H156" t="s">
        <v>1710</v>
      </c>
      <c r="I156" t="s">
        <v>1631</v>
      </c>
      <c r="J156" t="s">
        <v>1700</v>
      </c>
      <c r="K156" s="11">
        <v>4630917.17</v>
      </c>
      <c r="L156" s="11">
        <v>91</v>
      </c>
      <c r="M156" s="11">
        <f t="shared" si="16"/>
        <v>4630917.17</v>
      </c>
      <c r="N156" s="21">
        <v>1.9E-2</v>
      </c>
      <c r="O156" s="21">
        <f t="shared" si="17"/>
        <v>1.8999998963179776E-2</v>
      </c>
      <c r="P156" s="25">
        <f t="shared" si="18"/>
        <v>21936.59</v>
      </c>
      <c r="Q156" s="11">
        <f t="shared" si="19"/>
        <v>16163.803157894738</v>
      </c>
      <c r="R156" s="21">
        <v>0</v>
      </c>
      <c r="S156" s="21">
        <f t="shared" si="20"/>
        <v>0.73684210526315796</v>
      </c>
      <c r="T156" s="36">
        <v>0.5</v>
      </c>
      <c r="U156" s="11">
        <v>16163.803157894738</v>
      </c>
      <c r="V156" s="11">
        <v>21936.59</v>
      </c>
      <c r="W156" s="21">
        <v>0</v>
      </c>
      <c r="X156" s="21">
        <v>0</v>
      </c>
      <c r="Y156" s="21">
        <f t="shared" si="21"/>
        <v>0</v>
      </c>
      <c r="Z156" s="21">
        <f t="shared" si="22"/>
        <v>0</v>
      </c>
      <c r="AA156" s="11">
        <v>0</v>
      </c>
      <c r="AB156" s="11">
        <v>0</v>
      </c>
      <c r="AC156" s="11"/>
    </row>
    <row r="157" spans="1:31" hidden="1" x14ac:dyDescent="0.35">
      <c r="A157" t="s">
        <v>775</v>
      </c>
      <c r="B157" t="s">
        <v>776</v>
      </c>
      <c r="C157" t="s">
        <v>1597</v>
      </c>
      <c r="D157" s="15">
        <v>45401</v>
      </c>
      <c r="E157" s="15"/>
      <c r="F157" t="s">
        <v>164</v>
      </c>
      <c r="G157" s="11"/>
      <c r="H157" t="s">
        <v>1710</v>
      </c>
      <c r="I157" t="s">
        <v>1631</v>
      </c>
      <c r="J157" t="s">
        <v>1700</v>
      </c>
      <c r="K157" s="11">
        <v>5051543.76</v>
      </c>
      <c r="L157" s="11">
        <v>91</v>
      </c>
      <c r="M157" s="11">
        <f t="shared" si="16"/>
        <v>5051543.76</v>
      </c>
      <c r="N157" s="21">
        <v>2.5000000000000001E-2</v>
      </c>
      <c r="O157" s="21">
        <f t="shared" si="17"/>
        <v>2.5000000426373851E-2</v>
      </c>
      <c r="P157" s="25">
        <f t="shared" si="18"/>
        <v>31485.65</v>
      </c>
      <c r="Q157" s="11">
        <f t="shared" si="19"/>
        <v>18891.39</v>
      </c>
      <c r="R157" s="21">
        <v>0</v>
      </c>
      <c r="S157" s="21">
        <f t="shared" si="20"/>
        <v>0.6</v>
      </c>
      <c r="T157" s="36">
        <v>0</v>
      </c>
      <c r="U157" s="11">
        <v>18891.39</v>
      </c>
      <c r="V157" s="11">
        <v>31485.65</v>
      </c>
      <c r="W157" s="21">
        <v>0</v>
      </c>
      <c r="X157" s="21">
        <v>0</v>
      </c>
      <c r="Y157" s="21">
        <f t="shared" si="21"/>
        <v>0</v>
      </c>
      <c r="Z157" s="21">
        <f t="shared" si="22"/>
        <v>0</v>
      </c>
      <c r="AA157" s="11">
        <v>0</v>
      </c>
      <c r="AB157" s="11">
        <v>0</v>
      </c>
      <c r="AC157" s="11"/>
    </row>
    <row r="158" spans="1:31" hidden="1" x14ac:dyDescent="0.35">
      <c r="A158" t="s">
        <v>876</v>
      </c>
      <c r="B158" t="s">
        <v>877</v>
      </c>
      <c r="C158" t="s">
        <v>1597</v>
      </c>
      <c r="D158" s="15">
        <v>45464</v>
      </c>
      <c r="E158" s="15"/>
      <c r="F158" t="s">
        <v>201</v>
      </c>
      <c r="G158" t="s">
        <v>1505</v>
      </c>
      <c r="H158" t="s">
        <v>1710</v>
      </c>
      <c r="I158" t="s">
        <v>1631</v>
      </c>
      <c r="J158" t="s">
        <v>1700</v>
      </c>
      <c r="K158" s="11">
        <v>4542065.83</v>
      </c>
      <c r="L158" s="11">
        <v>91</v>
      </c>
      <c r="M158" s="11">
        <f t="shared" si="16"/>
        <v>4542065.83</v>
      </c>
      <c r="N158" s="21">
        <v>2.5000000000000001E-2</v>
      </c>
      <c r="O158" s="21">
        <f t="shared" si="17"/>
        <v>2.500000323411438E-2</v>
      </c>
      <c r="P158" s="25">
        <f t="shared" si="18"/>
        <v>28310.14</v>
      </c>
      <c r="Q158" s="11">
        <f t="shared" si="19"/>
        <v>17693.837500000001</v>
      </c>
      <c r="R158" s="21">
        <v>0</v>
      </c>
      <c r="S158" s="21">
        <f t="shared" si="20"/>
        <v>0.5</v>
      </c>
      <c r="T158" s="36">
        <v>0</v>
      </c>
      <c r="U158" s="11">
        <v>14155.07</v>
      </c>
      <c r="V158" s="11">
        <v>28310.14</v>
      </c>
      <c r="W158" s="21">
        <v>0</v>
      </c>
      <c r="X158" s="21">
        <v>0</v>
      </c>
      <c r="Y158" s="21">
        <f t="shared" si="21"/>
        <v>0</v>
      </c>
      <c r="Z158" s="21">
        <f t="shared" si="22"/>
        <v>0</v>
      </c>
      <c r="AA158" s="11">
        <v>0</v>
      </c>
      <c r="AB158" s="11">
        <v>0</v>
      </c>
      <c r="AC158" s="21">
        <f>IFERROR(AD158/(V158-U158),0)</f>
        <v>0.25</v>
      </c>
      <c r="AD158" s="11">
        <v>3538.7674999999999</v>
      </c>
    </row>
    <row r="159" spans="1:31" hidden="1" x14ac:dyDescent="0.35">
      <c r="A159" t="s">
        <v>1193</v>
      </c>
      <c r="B159" t="s">
        <v>1194</v>
      </c>
      <c r="C159" t="s">
        <v>1597</v>
      </c>
      <c r="D159" s="15">
        <v>45575</v>
      </c>
      <c r="E159" s="15"/>
      <c r="F159" t="s">
        <v>237</v>
      </c>
      <c r="G159" s="11"/>
      <c r="H159" t="s">
        <v>1710</v>
      </c>
      <c r="I159" t="s">
        <v>1631</v>
      </c>
      <c r="J159" t="s">
        <v>1700</v>
      </c>
      <c r="K159" s="11">
        <v>4152166.02</v>
      </c>
      <c r="L159" s="11">
        <v>91</v>
      </c>
      <c r="M159" s="11">
        <f t="shared" si="16"/>
        <v>4152166.02</v>
      </c>
      <c r="N159" s="21">
        <v>2.5000000000000001E-2</v>
      </c>
      <c r="O159" s="21">
        <f t="shared" si="17"/>
        <v>2.5000001070538826E-2</v>
      </c>
      <c r="P159" s="25">
        <f t="shared" si="18"/>
        <v>25879.94</v>
      </c>
      <c r="Q159" s="11">
        <f t="shared" si="19"/>
        <v>20703.951999999997</v>
      </c>
      <c r="R159" s="21">
        <v>0</v>
      </c>
      <c r="S159" s="21">
        <f t="shared" si="20"/>
        <v>0.79999999999999993</v>
      </c>
      <c r="T159" s="36">
        <v>0.5</v>
      </c>
      <c r="U159" s="11">
        <v>20703.951999999997</v>
      </c>
      <c r="V159" s="11">
        <v>25879.94</v>
      </c>
      <c r="W159" s="21">
        <v>0</v>
      </c>
      <c r="X159" s="21">
        <v>0</v>
      </c>
      <c r="Y159" s="21">
        <f t="shared" si="21"/>
        <v>0</v>
      </c>
      <c r="Z159" s="21">
        <f t="shared" si="22"/>
        <v>0</v>
      </c>
      <c r="AA159" s="11">
        <v>0</v>
      </c>
      <c r="AB159" s="11">
        <v>0</v>
      </c>
      <c r="AC159" s="11"/>
    </row>
    <row r="160" spans="1:31" hidden="1" x14ac:dyDescent="0.35">
      <c r="A160" t="s">
        <v>765</v>
      </c>
      <c r="B160" t="s">
        <v>766</v>
      </c>
      <c r="C160" t="s">
        <v>1597</v>
      </c>
      <c r="D160" s="15">
        <v>45390</v>
      </c>
      <c r="E160" s="15"/>
      <c r="F160" t="s">
        <v>1614</v>
      </c>
      <c r="G160" s="11"/>
      <c r="H160" t="s">
        <v>1710</v>
      </c>
      <c r="I160" t="s">
        <v>1631</v>
      </c>
      <c r="J160" t="s">
        <v>1699</v>
      </c>
      <c r="K160" s="11">
        <v>8061270.9199999999</v>
      </c>
      <c r="L160" s="11">
        <v>91</v>
      </c>
      <c r="M160" s="11">
        <f t="shared" si="16"/>
        <v>8061270.9199999999</v>
      </c>
      <c r="N160" s="21">
        <v>0</v>
      </c>
      <c r="O160" s="21">
        <f t="shared" si="17"/>
        <v>0</v>
      </c>
      <c r="P160" s="25">
        <f t="shared" si="18"/>
        <v>0</v>
      </c>
      <c r="Q160" s="11">
        <f t="shared" si="19"/>
        <v>0</v>
      </c>
      <c r="R160" s="21">
        <v>0</v>
      </c>
      <c r="S160" s="21">
        <f t="shared" si="20"/>
        <v>0</v>
      </c>
      <c r="T160" s="36">
        <v>0</v>
      </c>
      <c r="U160" s="11">
        <v>0</v>
      </c>
      <c r="V160" s="11">
        <v>0</v>
      </c>
      <c r="W160" s="21">
        <v>0.08</v>
      </c>
      <c r="X160" s="21">
        <v>0.2</v>
      </c>
      <c r="Y160" s="21">
        <f t="shared" si="21"/>
        <v>0</v>
      </c>
      <c r="Z160" s="21">
        <f t="shared" si="22"/>
        <v>0</v>
      </c>
      <c r="AA160" s="11">
        <v>0</v>
      </c>
      <c r="AB160" s="11">
        <v>0</v>
      </c>
      <c r="AC160" s="11"/>
    </row>
    <row r="161" spans="1:30" hidden="1" x14ac:dyDescent="0.35">
      <c r="A161" t="s">
        <v>446</v>
      </c>
      <c r="B161" t="s">
        <v>447</v>
      </c>
      <c r="C161" t="s">
        <v>1597</v>
      </c>
      <c r="D161" s="15">
        <v>45159</v>
      </c>
      <c r="E161" s="15"/>
      <c r="F161" t="s">
        <v>1607</v>
      </c>
      <c r="G161" s="11"/>
      <c r="H161" t="s">
        <v>1654</v>
      </c>
      <c r="I161" t="s">
        <v>1642</v>
      </c>
      <c r="J161" t="s">
        <v>1701</v>
      </c>
      <c r="K161" s="11">
        <v>40856691.630000003</v>
      </c>
      <c r="L161" s="11">
        <v>91</v>
      </c>
      <c r="M161" s="11">
        <f t="shared" si="16"/>
        <v>40856691.630000003</v>
      </c>
      <c r="N161" s="21">
        <v>1.4999999999999999E-2</v>
      </c>
      <c r="O161" s="21">
        <f t="shared" si="17"/>
        <v>1.4999998715706632E-2</v>
      </c>
      <c r="P161" s="25">
        <f t="shared" si="18"/>
        <v>152792.82</v>
      </c>
      <c r="Q161" s="11">
        <f t="shared" si="19"/>
        <v>106954.97400000002</v>
      </c>
      <c r="R161" s="21">
        <v>0</v>
      </c>
      <c r="S161" s="21">
        <f t="shared" si="20"/>
        <v>0.70000000000000007</v>
      </c>
      <c r="T161" s="36">
        <v>0.45</v>
      </c>
      <c r="U161" s="11">
        <v>106954.97400000002</v>
      </c>
      <c r="V161" s="11">
        <v>152792.82</v>
      </c>
      <c r="W161" s="21">
        <v>0.12</v>
      </c>
      <c r="X161" s="21">
        <v>0.2</v>
      </c>
      <c r="Y161" s="21">
        <f t="shared" si="21"/>
        <v>0</v>
      </c>
      <c r="Z161" s="21">
        <f t="shared" si="22"/>
        <v>0</v>
      </c>
      <c r="AA161" s="11">
        <v>0</v>
      </c>
      <c r="AB161" s="11">
        <v>0</v>
      </c>
      <c r="AC161" s="11"/>
    </row>
    <row r="162" spans="1:30" hidden="1" x14ac:dyDescent="0.35">
      <c r="A162" t="s">
        <v>1017</v>
      </c>
      <c r="B162" t="s">
        <v>1018</v>
      </c>
      <c r="C162" t="s">
        <v>1598</v>
      </c>
      <c r="D162" s="15">
        <v>45517</v>
      </c>
      <c r="E162" s="15">
        <v>45825</v>
      </c>
      <c r="F162" t="s">
        <v>237</v>
      </c>
      <c r="G162" s="11"/>
      <c r="H162" t="s">
        <v>1710</v>
      </c>
      <c r="I162" t="s">
        <v>1647</v>
      </c>
      <c r="J162" t="s">
        <v>1700</v>
      </c>
      <c r="K162" s="11">
        <v>4306851.91</v>
      </c>
      <c r="L162" s="11">
        <v>78</v>
      </c>
      <c r="M162" s="11">
        <f t="shared" si="16"/>
        <v>3691587.3514285716</v>
      </c>
      <c r="N162" s="21">
        <v>2.5000000000000001E-2</v>
      </c>
      <c r="O162" s="21">
        <f t="shared" si="17"/>
        <v>2.5000001266616157E-2</v>
      </c>
      <c r="P162" s="25">
        <f t="shared" si="18"/>
        <v>23009.21</v>
      </c>
      <c r="Q162" s="11">
        <f t="shared" si="19"/>
        <v>18407.367999999999</v>
      </c>
      <c r="R162" s="21">
        <v>0</v>
      </c>
      <c r="S162" s="21">
        <f t="shared" si="20"/>
        <v>0.79999999999999993</v>
      </c>
      <c r="T162" s="36">
        <v>0.5</v>
      </c>
      <c r="U162" s="11">
        <v>18407.367999999999</v>
      </c>
      <c r="V162" s="11">
        <v>23009.21</v>
      </c>
      <c r="W162" s="21">
        <v>0</v>
      </c>
      <c r="X162" s="21">
        <v>0</v>
      </c>
      <c r="Y162" s="21">
        <f t="shared" si="21"/>
        <v>0</v>
      </c>
      <c r="Z162" s="21">
        <f t="shared" si="22"/>
        <v>0</v>
      </c>
      <c r="AA162" s="11">
        <v>0</v>
      </c>
      <c r="AB162" s="11">
        <v>0</v>
      </c>
      <c r="AC162" s="11"/>
    </row>
    <row r="163" spans="1:30" hidden="1" x14ac:dyDescent="0.35">
      <c r="A163" t="s">
        <v>567</v>
      </c>
      <c r="B163" t="s">
        <v>568</v>
      </c>
      <c r="C163" t="s">
        <v>1597</v>
      </c>
      <c r="D163" s="15">
        <v>45237</v>
      </c>
      <c r="E163" s="15"/>
      <c r="F163" t="s">
        <v>1607</v>
      </c>
      <c r="G163" s="11"/>
      <c r="H163" t="s">
        <v>1654</v>
      </c>
      <c r="I163" t="s">
        <v>1642</v>
      </c>
      <c r="J163" t="s">
        <v>1701</v>
      </c>
      <c r="K163" s="11">
        <v>14037889.01</v>
      </c>
      <c r="L163" s="11">
        <v>91</v>
      </c>
      <c r="M163" s="11">
        <f t="shared" si="16"/>
        <v>14037889.010000002</v>
      </c>
      <c r="N163" s="21">
        <v>0.01</v>
      </c>
      <c r="O163" s="21">
        <f t="shared" si="17"/>
        <v>9.9999992570342783E-3</v>
      </c>
      <c r="P163" s="25">
        <f t="shared" si="18"/>
        <v>34998.57</v>
      </c>
      <c r="Q163" s="11">
        <f t="shared" si="19"/>
        <v>19249.213499999998</v>
      </c>
      <c r="R163" s="21">
        <v>0</v>
      </c>
      <c r="S163" s="21">
        <f t="shared" si="20"/>
        <v>0.54999999999999993</v>
      </c>
      <c r="T163" s="36">
        <v>0.45</v>
      </c>
      <c r="U163" s="11">
        <v>19249.213499999998</v>
      </c>
      <c r="V163" s="11">
        <v>34998.57</v>
      </c>
      <c r="W163" s="21">
        <v>0.1</v>
      </c>
      <c r="X163" s="21">
        <v>0.2</v>
      </c>
      <c r="Y163" s="21">
        <f t="shared" si="21"/>
        <v>0</v>
      </c>
      <c r="Z163" s="21">
        <f t="shared" si="22"/>
        <v>0</v>
      </c>
      <c r="AA163" s="11">
        <v>0</v>
      </c>
      <c r="AB163" s="11">
        <v>0</v>
      </c>
      <c r="AC163" s="11"/>
    </row>
    <row r="164" spans="1:30" hidden="1" x14ac:dyDescent="0.35">
      <c r="A164" t="s">
        <v>361</v>
      </c>
      <c r="B164" t="s">
        <v>362</v>
      </c>
      <c r="C164" t="s">
        <v>1597</v>
      </c>
      <c r="D164" s="15">
        <v>44734</v>
      </c>
      <c r="E164" s="15"/>
      <c r="F164" t="s">
        <v>1607</v>
      </c>
      <c r="G164" s="11"/>
      <c r="H164" t="s">
        <v>1654</v>
      </c>
      <c r="I164" t="s">
        <v>1642</v>
      </c>
      <c r="J164" t="s">
        <v>1701</v>
      </c>
      <c r="K164" s="11">
        <v>6554849.5999999996</v>
      </c>
      <c r="L164" s="11">
        <v>91</v>
      </c>
      <c r="M164" s="11">
        <f t="shared" si="16"/>
        <v>6554849.6000000006</v>
      </c>
      <c r="N164" s="21">
        <v>0.01</v>
      </c>
      <c r="O164" s="21">
        <f t="shared" si="17"/>
        <v>1.0000001364646863E-2</v>
      </c>
      <c r="P164" s="25">
        <f t="shared" si="18"/>
        <v>16342.23</v>
      </c>
      <c r="Q164" s="11">
        <f t="shared" si="19"/>
        <v>8988.2265000000007</v>
      </c>
      <c r="R164" s="21">
        <v>0</v>
      </c>
      <c r="S164" s="21">
        <f t="shared" si="20"/>
        <v>0.55000000000000004</v>
      </c>
      <c r="T164" s="36">
        <v>0.45</v>
      </c>
      <c r="U164" s="11">
        <v>8988.2265000000007</v>
      </c>
      <c r="V164" s="11">
        <v>16342.23</v>
      </c>
      <c r="W164" s="21">
        <v>0.1</v>
      </c>
      <c r="X164" s="21">
        <v>0.2</v>
      </c>
      <c r="Y164" s="21">
        <f t="shared" si="21"/>
        <v>0</v>
      </c>
      <c r="Z164" s="21">
        <f t="shared" si="22"/>
        <v>0</v>
      </c>
      <c r="AA164" s="11">
        <v>0</v>
      </c>
      <c r="AB164" s="11">
        <v>0</v>
      </c>
      <c r="AC164" s="11"/>
    </row>
    <row r="165" spans="1:30" hidden="1" x14ac:dyDescent="0.35">
      <c r="A165" t="s">
        <v>1055</v>
      </c>
      <c r="B165" t="s">
        <v>1056</v>
      </c>
      <c r="C165" t="s">
        <v>1597</v>
      </c>
      <c r="D165" s="15">
        <v>45530</v>
      </c>
      <c r="E165" s="15"/>
      <c r="F165" t="s">
        <v>237</v>
      </c>
      <c r="G165" s="11"/>
      <c r="H165" t="s">
        <v>1710</v>
      </c>
      <c r="I165" t="s">
        <v>1631</v>
      </c>
      <c r="J165" t="s">
        <v>1700</v>
      </c>
      <c r="K165" s="11">
        <v>4180818.1</v>
      </c>
      <c r="L165" s="11">
        <v>91</v>
      </c>
      <c r="M165" s="11">
        <f t="shared" si="16"/>
        <v>4180818.1</v>
      </c>
      <c r="N165" s="21">
        <v>0.01</v>
      </c>
      <c r="O165" s="21">
        <f t="shared" si="17"/>
        <v>-2.9421064165029709E-2</v>
      </c>
      <c r="P165" s="25">
        <f t="shared" si="18"/>
        <v>-30666.780000000002</v>
      </c>
      <c r="Q165" s="11">
        <f t="shared" si="19"/>
        <v>-15333.390000000001</v>
      </c>
      <c r="R165" s="21">
        <v>0</v>
      </c>
      <c r="S165" s="21">
        <f t="shared" si="20"/>
        <v>0.5</v>
      </c>
      <c r="T165" s="36">
        <v>0.5</v>
      </c>
      <c r="U165" s="11">
        <v>-15333.390000000001</v>
      </c>
      <c r="V165" s="11">
        <v>-30666.780000000002</v>
      </c>
      <c r="W165" s="21">
        <v>0</v>
      </c>
      <c r="X165" s="21">
        <v>0</v>
      </c>
      <c r="Y165" s="21">
        <f t="shared" si="21"/>
        <v>0</v>
      </c>
      <c r="Z165" s="21">
        <f t="shared" si="22"/>
        <v>0</v>
      </c>
      <c r="AA165" s="11">
        <v>0</v>
      </c>
      <c r="AB165" s="11">
        <v>0</v>
      </c>
      <c r="AC165" s="11"/>
    </row>
    <row r="166" spans="1:30" hidden="1" x14ac:dyDescent="0.35">
      <c r="A166" t="s">
        <v>1201</v>
      </c>
      <c r="B166" t="s">
        <v>1202</v>
      </c>
      <c r="C166" t="s">
        <v>1597</v>
      </c>
      <c r="D166" s="15">
        <v>45579</v>
      </c>
      <c r="E166" s="15"/>
      <c r="F166" t="s">
        <v>1599</v>
      </c>
      <c r="G166" s="11"/>
      <c r="H166" t="s">
        <v>1654</v>
      </c>
      <c r="I166" t="s">
        <v>1637</v>
      </c>
      <c r="J166" t="s">
        <v>1700</v>
      </c>
      <c r="K166" s="11">
        <v>4144199.41</v>
      </c>
      <c r="L166" s="11">
        <v>91</v>
      </c>
      <c r="M166" s="11">
        <f t="shared" si="16"/>
        <v>4144199.41</v>
      </c>
      <c r="N166" s="21">
        <v>1.4999999999999999E-2</v>
      </c>
      <c r="O166" s="21">
        <f t="shared" si="17"/>
        <v>1.4999999616437268E-2</v>
      </c>
      <c r="P166" s="25">
        <f t="shared" si="18"/>
        <v>15498.17</v>
      </c>
      <c r="Q166" s="11">
        <f t="shared" si="19"/>
        <v>0</v>
      </c>
      <c r="R166" s="21">
        <v>0</v>
      </c>
      <c r="S166" s="21">
        <f t="shared" si="20"/>
        <v>0</v>
      </c>
      <c r="T166" s="36">
        <v>0</v>
      </c>
      <c r="U166" s="11">
        <v>0</v>
      </c>
      <c r="V166" s="11">
        <v>15498.17</v>
      </c>
      <c r="W166" s="21">
        <v>0</v>
      </c>
      <c r="X166" s="21">
        <v>0</v>
      </c>
      <c r="Y166" s="21">
        <f t="shared" si="21"/>
        <v>0</v>
      </c>
      <c r="Z166" s="21">
        <f t="shared" si="22"/>
        <v>0</v>
      </c>
      <c r="AA166" s="11">
        <v>0</v>
      </c>
      <c r="AB166" s="11">
        <v>0</v>
      </c>
      <c r="AC166" s="11"/>
    </row>
    <row r="167" spans="1:30" hidden="1" x14ac:dyDescent="0.35">
      <c r="A167" t="s">
        <v>1403</v>
      </c>
      <c r="B167" t="s">
        <v>1464</v>
      </c>
      <c r="C167" t="s">
        <v>1597</v>
      </c>
      <c r="D167" s="15">
        <v>45743</v>
      </c>
      <c r="E167" s="15"/>
      <c r="F167" t="s">
        <v>1599</v>
      </c>
      <c r="G167" s="11" t="s">
        <v>1637</v>
      </c>
      <c r="H167" t="s">
        <v>1654</v>
      </c>
      <c r="I167" t="s">
        <v>1654</v>
      </c>
      <c r="J167" t="s">
        <v>1700</v>
      </c>
      <c r="K167" s="11">
        <v>5058816.93</v>
      </c>
      <c r="L167" s="11">
        <v>91</v>
      </c>
      <c r="M167" s="11">
        <f t="shared" si="16"/>
        <v>5058816.93</v>
      </c>
      <c r="N167" s="21">
        <v>1.4999999999999999E-2</v>
      </c>
      <c r="O167" s="21">
        <f t="shared" si="17"/>
        <v>1.5000000522534543E-2</v>
      </c>
      <c r="P167" s="25">
        <f t="shared" si="18"/>
        <v>18918.59</v>
      </c>
      <c r="Q167" s="11">
        <f t="shared" si="19"/>
        <v>0</v>
      </c>
      <c r="R167" s="21">
        <v>0</v>
      </c>
      <c r="S167" s="21">
        <f t="shared" si="20"/>
        <v>0</v>
      </c>
      <c r="T167" s="36">
        <v>0</v>
      </c>
      <c r="U167" s="11">
        <v>0</v>
      </c>
      <c r="V167" s="11">
        <v>18918.59</v>
      </c>
      <c r="W167" s="21">
        <v>0</v>
      </c>
      <c r="X167" s="21">
        <v>0</v>
      </c>
      <c r="Y167" s="21">
        <f t="shared" si="21"/>
        <v>0</v>
      </c>
      <c r="Z167" s="21">
        <f t="shared" si="22"/>
        <v>0</v>
      </c>
      <c r="AA167" s="11">
        <v>0</v>
      </c>
      <c r="AB167" s="11">
        <v>0</v>
      </c>
      <c r="AC167" s="11"/>
    </row>
    <row r="168" spans="1:30" hidden="1" x14ac:dyDescent="0.35">
      <c r="A168" t="s">
        <v>1053</v>
      </c>
      <c r="B168" t="s">
        <v>1054</v>
      </c>
      <c r="C168" t="s">
        <v>1597</v>
      </c>
      <c r="D168" s="15">
        <v>45526</v>
      </c>
      <c r="E168" s="15"/>
      <c r="F168" t="s">
        <v>237</v>
      </c>
      <c r="H168" t="s">
        <v>1710</v>
      </c>
      <c r="I168" t="s">
        <v>1631</v>
      </c>
      <c r="J168" t="s">
        <v>1700</v>
      </c>
      <c r="K168" s="11">
        <v>4196863.32</v>
      </c>
      <c r="L168" s="11">
        <v>91</v>
      </c>
      <c r="M168" s="11">
        <f t="shared" si="16"/>
        <v>4196863.32</v>
      </c>
      <c r="N168" s="21">
        <v>2.5000000000000001E-2</v>
      </c>
      <c r="O168" s="21">
        <f t="shared" si="17"/>
        <v>2.4999998421112835E-2</v>
      </c>
      <c r="P168" s="25">
        <f t="shared" si="18"/>
        <v>26158.53</v>
      </c>
      <c r="Q168" s="11">
        <f t="shared" si="19"/>
        <v>20926.824000000001</v>
      </c>
      <c r="R168" s="21">
        <v>0</v>
      </c>
      <c r="S168" s="21">
        <f t="shared" si="20"/>
        <v>0.8</v>
      </c>
      <c r="T168" s="36">
        <v>0.5</v>
      </c>
      <c r="U168" s="11">
        <v>20926.824000000001</v>
      </c>
      <c r="V168" s="11">
        <v>26158.53</v>
      </c>
      <c r="W168" s="21">
        <v>0</v>
      </c>
      <c r="X168" s="21">
        <v>0</v>
      </c>
      <c r="Y168" s="21">
        <f t="shared" si="21"/>
        <v>0</v>
      </c>
      <c r="Z168" s="21">
        <f t="shared" si="22"/>
        <v>0</v>
      </c>
      <c r="AA168" s="11">
        <v>0</v>
      </c>
      <c r="AB168" s="11">
        <v>0</v>
      </c>
      <c r="AC168" s="11"/>
    </row>
    <row r="169" spans="1:30" hidden="1" x14ac:dyDescent="0.35">
      <c r="A169" t="s">
        <v>1101</v>
      </c>
      <c r="B169" t="s">
        <v>1102</v>
      </c>
      <c r="C169" t="s">
        <v>1597</v>
      </c>
      <c r="D169" s="15">
        <v>45541</v>
      </c>
      <c r="E169" s="15"/>
      <c r="F169" t="s">
        <v>1599</v>
      </c>
      <c r="G169" s="11"/>
      <c r="H169" t="s">
        <v>1654</v>
      </c>
      <c r="I169" t="s">
        <v>1637</v>
      </c>
      <c r="J169" t="s">
        <v>1700</v>
      </c>
      <c r="K169" s="11">
        <v>4148367.68</v>
      </c>
      <c r="L169" s="11">
        <v>91</v>
      </c>
      <c r="M169" s="11">
        <f t="shared" si="16"/>
        <v>4148367.68</v>
      </c>
      <c r="N169" s="21">
        <v>0.02</v>
      </c>
      <c r="O169" s="21">
        <f t="shared" si="17"/>
        <v>1.9999998602389504E-2</v>
      </c>
      <c r="P169" s="25">
        <f t="shared" si="18"/>
        <v>20685.009999999998</v>
      </c>
      <c r="Q169" s="11">
        <f t="shared" si="19"/>
        <v>0</v>
      </c>
      <c r="R169" s="21">
        <v>0</v>
      </c>
      <c r="S169" s="21">
        <f t="shared" si="20"/>
        <v>0</v>
      </c>
      <c r="T169" s="36">
        <v>0</v>
      </c>
      <c r="U169" s="11">
        <v>0</v>
      </c>
      <c r="V169" s="11">
        <v>20685.009999999998</v>
      </c>
      <c r="W169" s="21">
        <v>0</v>
      </c>
      <c r="X169" s="21">
        <v>0</v>
      </c>
      <c r="Y169" s="21">
        <f t="shared" si="21"/>
        <v>0</v>
      </c>
      <c r="Z169" s="21">
        <f t="shared" si="22"/>
        <v>0</v>
      </c>
      <c r="AA169" s="11">
        <v>0</v>
      </c>
      <c r="AB169" s="11">
        <v>0</v>
      </c>
      <c r="AC169" s="11"/>
    </row>
    <row r="170" spans="1:30" hidden="1" x14ac:dyDescent="0.35">
      <c r="A170" t="s">
        <v>603</v>
      </c>
      <c r="B170" t="s">
        <v>604</v>
      </c>
      <c r="C170" t="s">
        <v>1597</v>
      </c>
      <c r="D170" s="15">
        <v>45267</v>
      </c>
      <c r="E170" s="15"/>
      <c r="F170" t="s">
        <v>1599</v>
      </c>
      <c r="G170" s="11" t="s">
        <v>1693</v>
      </c>
      <c r="H170" t="s">
        <v>1654</v>
      </c>
      <c r="I170" t="s">
        <v>1631</v>
      </c>
      <c r="J170" t="s">
        <v>1700</v>
      </c>
      <c r="K170" s="11">
        <v>5357277.6100000003</v>
      </c>
      <c r="L170" s="11">
        <v>91</v>
      </c>
      <c r="M170" s="11">
        <f t="shared" si="16"/>
        <v>5357277.6100000003</v>
      </c>
      <c r="N170" s="21">
        <v>1.4999999999999999E-2</v>
      </c>
      <c r="O170" s="21">
        <f t="shared" si="17"/>
        <v>1.4999999615086605E-2</v>
      </c>
      <c r="P170" s="25">
        <f t="shared" si="18"/>
        <v>20034.75</v>
      </c>
      <c r="Q170" s="11">
        <f t="shared" si="19"/>
        <v>0</v>
      </c>
      <c r="R170" s="21">
        <v>0</v>
      </c>
      <c r="S170" s="21">
        <f t="shared" si="20"/>
        <v>0</v>
      </c>
      <c r="T170" s="36">
        <v>0</v>
      </c>
      <c r="U170" s="11">
        <v>0</v>
      </c>
      <c r="V170" s="11">
        <v>20034.75</v>
      </c>
      <c r="W170" s="21">
        <v>0</v>
      </c>
      <c r="X170" s="21">
        <v>0</v>
      </c>
      <c r="Y170" s="21">
        <f t="shared" si="21"/>
        <v>0</v>
      </c>
      <c r="Z170" s="21">
        <f t="shared" si="22"/>
        <v>0</v>
      </c>
      <c r="AA170" s="11">
        <v>0</v>
      </c>
      <c r="AB170" s="11">
        <v>0</v>
      </c>
      <c r="AC170" s="11"/>
    </row>
    <row r="171" spans="1:30" hidden="1" x14ac:dyDescent="0.35">
      <c r="A171" t="s">
        <v>1404</v>
      </c>
      <c r="B171" t="s">
        <v>1465</v>
      </c>
      <c r="C171" t="s">
        <v>1597</v>
      </c>
      <c r="D171" s="15">
        <v>45709</v>
      </c>
      <c r="E171" s="15"/>
      <c r="F171" t="s">
        <v>1599</v>
      </c>
      <c r="G171" s="11"/>
      <c r="H171" t="s">
        <v>1654</v>
      </c>
      <c r="I171" t="s">
        <v>1647</v>
      </c>
      <c r="J171" t="s">
        <v>1700</v>
      </c>
      <c r="K171" s="11">
        <v>4221249.13</v>
      </c>
      <c r="L171" s="11">
        <v>91</v>
      </c>
      <c r="M171" s="11">
        <f t="shared" si="16"/>
        <v>4221249.13</v>
      </c>
      <c r="N171" s="21">
        <v>1.4999999999999999E-2</v>
      </c>
      <c r="O171" s="21">
        <f t="shared" si="17"/>
        <v>1.5000004523295227E-2</v>
      </c>
      <c r="P171" s="25">
        <f t="shared" si="18"/>
        <v>15786.32</v>
      </c>
      <c r="Q171" s="11">
        <f t="shared" si="19"/>
        <v>0</v>
      </c>
      <c r="R171" s="21">
        <v>0</v>
      </c>
      <c r="S171" s="21">
        <f t="shared" si="20"/>
        <v>0</v>
      </c>
      <c r="T171" s="36">
        <v>0</v>
      </c>
      <c r="U171" s="11">
        <v>0</v>
      </c>
      <c r="V171" s="11">
        <v>15786.32</v>
      </c>
      <c r="W171" s="21">
        <v>0</v>
      </c>
      <c r="X171" s="21">
        <v>0</v>
      </c>
      <c r="Y171" s="21">
        <f t="shared" si="21"/>
        <v>0</v>
      </c>
      <c r="Z171" s="21">
        <f t="shared" si="22"/>
        <v>0</v>
      </c>
      <c r="AA171" s="11">
        <v>0</v>
      </c>
      <c r="AB171" s="11">
        <v>0</v>
      </c>
      <c r="AC171" s="11"/>
    </row>
    <row r="172" spans="1:30" hidden="1" x14ac:dyDescent="0.35">
      <c r="A172" t="s">
        <v>1405</v>
      </c>
      <c r="B172" t="s">
        <v>1466</v>
      </c>
      <c r="C172" t="s">
        <v>1597</v>
      </c>
      <c r="D172" s="15">
        <v>45665</v>
      </c>
      <c r="E172" s="15"/>
      <c r="F172" t="s">
        <v>237</v>
      </c>
      <c r="G172" s="11"/>
      <c r="H172" t="s">
        <v>1710</v>
      </c>
      <c r="I172" t="s">
        <v>1631</v>
      </c>
      <c r="J172" t="s">
        <v>1700</v>
      </c>
      <c r="K172" s="11">
        <v>4456999.4400000004</v>
      </c>
      <c r="L172" s="11">
        <v>91</v>
      </c>
      <c r="M172" s="11">
        <f t="shared" si="16"/>
        <v>4456999.4400000004</v>
      </c>
      <c r="N172" s="21">
        <v>2.5000000000000001E-2</v>
      </c>
      <c r="O172" s="21">
        <f t="shared" si="17"/>
        <v>2.50000017850673E-2</v>
      </c>
      <c r="P172" s="25">
        <f t="shared" si="18"/>
        <v>27779.93</v>
      </c>
      <c r="Q172" s="11">
        <f t="shared" si="19"/>
        <v>22223.944</v>
      </c>
      <c r="R172" s="21">
        <v>0</v>
      </c>
      <c r="S172" s="21">
        <f t="shared" si="20"/>
        <v>0.79999999999999993</v>
      </c>
      <c r="T172" s="36">
        <v>0.5</v>
      </c>
      <c r="U172" s="11">
        <v>22223.944</v>
      </c>
      <c r="V172" s="11">
        <v>27779.93</v>
      </c>
      <c r="W172" s="21">
        <v>0</v>
      </c>
      <c r="X172" s="21">
        <v>0</v>
      </c>
      <c r="Y172" s="21">
        <f t="shared" si="21"/>
        <v>0</v>
      </c>
      <c r="Z172" s="21">
        <f t="shared" si="22"/>
        <v>0</v>
      </c>
      <c r="AA172" s="11">
        <v>0</v>
      </c>
      <c r="AB172" s="11">
        <v>0</v>
      </c>
      <c r="AC172" s="11"/>
    </row>
    <row r="173" spans="1:30" hidden="1" x14ac:dyDescent="0.35">
      <c r="A173" t="s">
        <v>1406</v>
      </c>
      <c r="B173" t="s">
        <v>1467</v>
      </c>
      <c r="C173" t="s">
        <v>1597</v>
      </c>
      <c r="D173" s="15">
        <v>45673</v>
      </c>
      <c r="E173" s="15"/>
      <c r="F173" t="s">
        <v>1601</v>
      </c>
      <c r="G173" s="11"/>
      <c r="H173" t="s">
        <v>1710</v>
      </c>
      <c r="I173" t="s">
        <v>1631</v>
      </c>
      <c r="J173" t="s">
        <v>1700</v>
      </c>
      <c r="K173" s="11">
        <v>4689441.43</v>
      </c>
      <c r="L173" s="11">
        <v>91</v>
      </c>
      <c r="M173" s="11">
        <f t="shared" si="16"/>
        <v>4689441.43</v>
      </c>
      <c r="N173" s="21">
        <v>0.02</v>
      </c>
      <c r="O173" s="21">
        <f t="shared" si="17"/>
        <v>2.000000151708595E-2</v>
      </c>
      <c r="P173" s="25">
        <f t="shared" si="18"/>
        <v>23382.97</v>
      </c>
      <c r="Q173" s="11">
        <f t="shared" si="19"/>
        <v>14029.782000000001</v>
      </c>
      <c r="R173" s="21">
        <v>0</v>
      </c>
      <c r="S173" s="21">
        <f t="shared" si="20"/>
        <v>0.6</v>
      </c>
      <c r="T173" s="36">
        <v>0</v>
      </c>
      <c r="U173" s="11">
        <v>14029.782000000001</v>
      </c>
      <c r="V173" s="11">
        <v>23382.97</v>
      </c>
      <c r="W173" s="21">
        <v>0</v>
      </c>
      <c r="X173" s="21">
        <v>0</v>
      </c>
      <c r="Y173" s="21">
        <f t="shared" si="21"/>
        <v>0</v>
      </c>
      <c r="Z173" s="21">
        <f t="shared" si="22"/>
        <v>0</v>
      </c>
      <c r="AA173" s="11">
        <v>0</v>
      </c>
      <c r="AB173" s="11">
        <v>0</v>
      </c>
      <c r="AC173" s="11"/>
    </row>
    <row r="174" spans="1:30" hidden="1" x14ac:dyDescent="0.35">
      <c r="A174" t="s">
        <v>385</v>
      </c>
      <c r="B174" t="s">
        <v>386</v>
      </c>
      <c r="C174" t="s">
        <v>1597</v>
      </c>
      <c r="D174" s="15">
        <v>45091</v>
      </c>
      <c r="E174" s="15"/>
      <c r="F174" t="s">
        <v>1601</v>
      </c>
      <c r="G174" s="11"/>
      <c r="H174" t="s">
        <v>1710</v>
      </c>
      <c r="I174" t="s">
        <v>1631</v>
      </c>
      <c r="J174" t="s">
        <v>1701</v>
      </c>
      <c r="K174" s="11">
        <v>7082362.3600000003</v>
      </c>
      <c r="L174" s="11">
        <v>91</v>
      </c>
      <c r="M174" s="11">
        <f t="shared" si="16"/>
        <v>7082362.3600000003</v>
      </c>
      <c r="N174" s="21">
        <v>0.02</v>
      </c>
      <c r="O174" s="21">
        <f t="shared" si="17"/>
        <v>1.9999998223104842E-2</v>
      </c>
      <c r="P174" s="25">
        <f t="shared" si="18"/>
        <v>35314.79</v>
      </c>
      <c r="Q174" s="11">
        <f t="shared" si="19"/>
        <v>21188.874</v>
      </c>
      <c r="R174" s="21">
        <v>0</v>
      </c>
      <c r="S174" s="21">
        <f t="shared" si="20"/>
        <v>0.6</v>
      </c>
      <c r="T174" s="36">
        <v>0</v>
      </c>
      <c r="U174" s="11">
        <v>21188.874</v>
      </c>
      <c r="V174" s="11">
        <v>35314.79</v>
      </c>
      <c r="W174" s="21">
        <v>0.12</v>
      </c>
      <c r="X174" s="21">
        <v>0.2</v>
      </c>
      <c r="Y174" s="21">
        <f t="shared" si="21"/>
        <v>0</v>
      </c>
      <c r="Z174" s="21">
        <f t="shared" si="22"/>
        <v>0</v>
      </c>
      <c r="AA174" s="11">
        <v>0</v>
      </c>
      <c r="AB174" s="11">
        <v>0</v>
      </c>
      <c r="AC174" s="11"/>
    </row>
    <row r="175" spans="1:30" hidden="1" x14ac:dyDescent="0.35">
      <c r="A175" t="s">
        <v>1037</v>
      </c>
      <c r="B175" t="s">
        <v>1038</v>
      </c>
      <c r="C175" t="s">
        <v>1597</v>
      </c>
      <c r="D175" s="15">
        <v>45524</v>
      </c>
      <c r="E175" s="15"/>
      <c r="F175" t="s">
        <v>59</v>
      </c>
      <c r="H175" t="s">
        <v>1710</v>
      </c>
      <c r="I175" t="s">
        <v>1631</v>
      </c>
      <c r="J175" t="s">
        <v>1700</v>
      </c>
      <c r="K175" s="11">
        <v>4239684.99</v>
      </c>
      <c r="L175" s="11">
        <v>91</v>
      </c>
      <c r="M175" s="11">
        <f t="shared" si="16"/>
        <v>4239684.99</v>
      </c>
      <c r="N175" s="21">
        <v>2.5000000000000001E-2</v>
      </c>
      <c r="O175" s="21">
        <f t="shared" si="17"/>
        <v>2.4999996365451513E-2</v>
      </c>
      <c r="P175" s="25">
        <f t="shared" si="18"/>
        <v>26425.43</v>
      </c>
      <c r="Q175" s="11">
        <f t="shared" si="19"/>
        <v>14533.986500000001</v>
      </c>
      <c r="R175" s="21">
        <v>0</v>
      </c>
      <c r="S175" s="21">
        <f t="shared" si="20"/>
        <v>0.55000000000000004</v>
      </c>
      <c r="T175" s="36">
        <v>0</v>
      </c>
      <c r="U175" s="11">
        <v>14533.986500000001</v>
      </c>
      <c r="V175" s="11">
        <v>26425.43</v>
      </c>
      <c r="W175" s="21">
        <v>0</v>
      </c>
      <c r="X175" s="21">
        <v>0</v>
      </c>
      <c r="Y175" s="21">
        <f t="shared" si="21"/>
        <v>0</v>
      </c>
      <c r="Z175" s="21">
        <f t="shared" si="22"/>
        <v>0</v>
      </c>
      <c r="AA175" s="11">
        <v>0</v>
      </c>
      <c r="AB175" s="11">
        <v>0</v>
      </c>
      <c r="AC175" s="11"/>
    </row>
    <row r="176" spans="1:30" hidden="1" x14ac:dyDescent="0.35">
      <c r="A176" t="s">
        <v>701</v>
      </c>
      <c r="B176" t="s">
        <v>702</v>
      </c>
      <c r="C176" t="s">
        <v>1597</v>
      </c>
      <c r="D176" s="15">
        <v>45350</v>
      </c>
      <c r="E176" s="15"/>
      <c r="F176" t="s">
        <v>181</v>
      </c>
      <c r="G176" t="s">
        <v>1505</v>
      </c>
      <c r="H176" t="s">
        <v>1710</v>
      </c>
      <c r="I176" t="s">
        <v>1631</v>
      </c>
      <c r="J176" t="s">
        <v>1700</v>
      </c>
      <c r="K176" s="11">
        <v>4935716.0599999996</v>
      </c>
      <c r="L176" s="11">
        <v>91</v>
      </c>
      <c r="M176" s="11">
        <f t="shared" si="16"/>
        <v>4935716.0599999996</v>
      </c>
      <c r="N176" s="21">
        <v>2.5000000000000001E-2</v>
      </c>
      <c r="O176" s="21">
        <f t="shared" si="17"/>
        <v>2.5000000252699453E-2</v>
      </c>
      <c r="P176" s="25">
        <f t="shared" si="18"/>
        <v>30763.71</v>
      </c>
      <c r="Q176" s="11">
        <f t="shared" si="19"/>
        <v>21534.596999999998</v>
      </c>
      <c r="R176" s="21">
        <v>0</v>
      </c>
      <c r="S176" s="21">
        <f t="shared" si="20"/>
        <v>0.6</v>
      </c>
      <c r="T176" s="36">
        <v>0</v>
      </c>
      <c r="U176" s="11">
        <v>18458.225999999999</v>
      </c>
      <c r="V176" s="11">
        <v>30763.71</v>
      </c>
      <c r="W176" s="21">
        <v>0</v>
      </c>
      <c r="X176" s="21">
        <v>0</v>
      </c>
      <c r="Y176" s="21">
        <f t="shared" si="21"/>
        <v>0</v>
      </c>
      <c r="Z176" s="21">
        <f t="shared" si="22"/>
        <v>0</v>
      </c>
      <c r="AA176" s="11">
        <v>0</v>
      </c>
      <c r="AB176" s="11">
        <v>0</v>
      </c>
      <c r="AC176" s="21">
        <f>IFERROR(AD176/(V176-U176),0)</f>
        <v>0.25</v>
      </c>
      <c r="AD176" s="11">
        <v>3076.3710000000001</v>
      </c>
    </row>
    <row r="177" spans="1:30" hidden="1" x14ac:dyDescent="0.35">
      <c r="A177" t="s">
        <v>1147</v>
      </c>
      <c r="B177" t="s">
        <v>1148</v>
      </c>
      <c r="C177" t="s">
        <v>1597</v>
      </c>
      <c r="D177" s="15">
        <v>45558</v>
      </c>
      <c r="E177" s="15"/>
      <c r="F177" t="s">
        <v>1599</v>
      </c>
      <c r="G177" s="11"/>
      <c r="H177" t="s">
        <v>1654</v>
      </c>
      <c r="I177" t="s">
        <v>1637</v>
      </c>
      <c r="J177" t="s">
        <v>1700</v>
      </c>
      <c r="K177" s="11">
        <v>4086767.05</v>
      </c>
      <c r="L177" s="11">
        <v>91</v>
      </c>
      <c r="M177" s="11">
        <f t="shared" si="16"/>
        <v>4086767.0500000003</v>
      </c>
      <c r="N177" s="21">
        <v>2.5000000000000001E-2</v>
      </c>
      <c r="O177" s="21">
        <f t="shared" si="17"/>
        <v>2.5000004735869542E-2</v>
      </c>
      <c r="P177" s="25">
        <f t="shared" si="18"/>
        <v>25472.32</v>
      </c>
      <c r="Q177" s="11">
        <f t="shared" si="19"/>
        <v>0</v>
      </c>
      <c r="R177" s="21">
        <v>0</v>
      </c>
      <c r="S177" s="21">
        <f t="shared" si="20"/>
        <v>0</v>
      </c>
      <c r="T177" s="36">
        <v>0</v>
      </c>
      <c r="U177" s="11">
        <v>0</v>
      </c>
      <c r="V177" s="11">
        <v>25472.32</v>
      </c>
      <c r="W177" s="21">
        <v>0</v>
      </c>
      <c r="X177" s="21">
        <v>0</v>
      </c>
      <c r="Y177" s="21">
        <f t="shared" si="21"/>
        <v>0</v>
      </c>
      <c r="Z177" s="21">
        <f t="shared" si="22"/>
        <v>0</v>
      </c>
      <c r="AA177" s="11">
        <v>0</v>
      </c>
      <c r="AB177" s="11">
        <v>0</v>
      </c>
      <c r="AC177" s="11"/>
    </row>
    <row r="178" spans="1:30" hidden="1" x14ac:dyDescent="0.35">
      <c r="A178" t="s">
        <v>587</v>
      </c>
      <c r="B178" t="s">
        <v>588</v>
      </c>
      <c r="C178" t="s">
        <v>1597</v>
      </c>
      <c r="D178" s="15">
        <v>45251</v>
      </c>
      <c r="E178" s="15"/>
      <c r="F178" t="s">
        <v>1600</v>
      </c>
      <c r="G178" s="11" t="s">
        <v>1726</v>
      </c>
      <c r="H178" t="s">
        <v>1710</v>
      </c>
      <c r="I178" t="s">
        <v>1655</v>
      </c>
      <c r="J178" t="s">
        <v>1700</v>
      </c>
      <c r="K178" s="11">
        <v>6997686.7699999996</v>
      </c>
      <c r="L178" s="11">
        <v>91</v>
      </c>
      <c r="M178" s="11">
        <f t="shared" si="16"/>
        <v>6997686.7699999996</v>
      </c>
      <c r="N178" s="21">
        <v>2.2499999999999999E-2</v>
      </c>
      <c r="O178" s="21">
        <f t="shared" si="17"/>
        <v>2.2500001709238313E-2</v>
      </c>
      <c r="P178" s="25">
        <f t="shared" si="18"/>
        <v>39254.15</v>
      </c>
      <c r="Q178" s="11">
        <f t="shared" si="19"/>
        <v>21807.861111111113</v>
      </c>
      <c r="R178" s="21">
        <v>0</v>
      </c>
      <c r="S178" s="21">
        <f t="shared" si="20"/>
        <v>0.55555555555555558</v>
      </c>
      <c r="T178" s="36">
        <v>1</v>
      </c>
      <c r="U178" s="11">
        <v>21807.861111111113</v>
      </c>
      <c r="V178" s="11">
        <v>39254.15</v>
      </c>
      <c r="W178" s="21">
        <v>0</v>
      </c>
      <c r="X178" s="21">
        <v>0</v>
      </c>
      <c r="Y178" s="21">
        <f t="shared" si="21"/>
        <v>0</v>
      </c>
      <c r="Z178" s="21">
        <f t="shared" si="22"/>
        <v>0</v>
      </c>
      <c r="AA178" s="11">
        <v>0</v>
      </c>
      <c r="AB178" s="11">
        <v>0</v>
      </c>
      <c r="AC178" s="11"/>
    </row>
    <row r="179" spans="1:30" hidden="1" x14ac:dyDescent="0.35">
      <c r="A179" t="s">
        <v>975</v>
      </c>
      <c r="B179" t="s">
        <v>976</v>
      </c>
      <c r="C179" t="s">
        <v>1597</v>
      </c>
      <c r="D179" s="15">
        <v>45506</v>
      </c>
      <c r="E179" s="15"/>
      <c r="F179" t="s">
        <v>298</v>
      </c>
      <c r="G179" s="11"/>
      <c r="H179" t="s">
        <v>1710</v>
      </c>
      <c r="I179" t="s">
        <v>1631</v>
      </c>
      <c r="J179" t="s">
        <v>1700</v>
      </c>
      <c r="K179" s="11">
        <v>4323077</v>
      </c>
      <c r="L179" s="11">
        <v>91</v>
      </c>
      <c r="M179" s="11">
        <f t="shared" si="16"/>
        <v>4323077</v>
      </c>
      <c r="N179" s="21">
        <v>2.5000000000000001E-2</v>
      </c>
      <c r="O179" s="21">
        <f t="shared" si="17"/>
        <v>2.5000003749364445E-2</v>
      </c>
      <c r="P179" s="25">
        <f t="shared" si="18"/>
        <v>26945.21</v>
      </c>
      <c r="Q179" s="11">
        <f t="shared" si="19"/>
        <v>17514.386500000001</v>
      </c>
      <c r="R179" s="21">
        <v>0</v>
      </c>
      <c r="S179" s="21">
        <f t="shared" si="20"/>
        <v>0.65</v>
      </c>
      <c r="T179" s="36">
        <v>0</v>
      </c>
      <c r="U179" s="11">
        <v>17514.386500000001</v>
      </c>
      <c r="V179" s="11">
        <v>26945.21</v>
      </c>
      <c r="W179" s="21">
        <v>0</v>
      </c>
      <c r="X179" s="21">
        <v>0</v>
      </c>
      <c r="Y179" s="21">
        <f t="shared" si="21"/>
        <v>0</v>
      </c>
      <c r="Z179" s="21">
        <f t="shared" si="22"/>
        <v>0</v>
      </c>
      <c r="AA179" s="11">
        <v>0</v>
      </c>
      <c r="AB179" s="11">
        <v>0</v>
      </c>
      <c r="AC179" s="11"/>
    </row>
    <row r="180" spans="1:30" hidden="1" x14ac:dyDescent="0.35">
      <c r="A180" t="s">
        <v>547</v>
      </c>
      <c r="B180" t="s">
        <v>548</v>
      </c>
      <c r="C180" t="s">
        <v>1597</v>
      </c>
      <c r="D180" s="15">
        <v>45222</v>
      </c>
      <c r="E180" s="15"/>
      <c r="F180" t="s">
        <v>1601</v>
      </c>
      <c r="G180" s="11"/>
      <c r="H180" t="s">
        <v>1710</v>
      </c>
      <c r="I180" t="s">
        <v>1631</v>
      </c>
      <c r="J180" t="s">
        <v>1700</v>
      </c>
      <c r="K180" s="11">
        <v>5851298.4400000004</v>
      </c>
      <c r="L180" s="11">
        <v>91</v>
      </c>
      <c r="M180" s="11">
        <f t="shared" si="16"/>
        <v>5851298.4400000004</v>
      </c>
      <c r="N180" s="21">
        <v>0.02</v>
      </c>
      <c r="O180" s="21">
        <f t="shared" si="17"/>
        <v>2.0000001763861342E-2</v>
      </c>
      <c r="P180" s="25">
        <f t="shared" si="18"/>
        <v>29176.34</v>
      </c>
      <c r="Q180" s="11">
        <f t="shared" si="19"/>
        <v>17505.804</v>
      </c>
      <c r="R180" s="21">
        <v>0</v>
      </c>
      <c r="S180" s="21">
        <f t="shared" si="20"/>
        <v>0.6</v>
      </c>
      <c r="T180" s="36">
        <v>0</v>
      </c>
      <c r="U180" s="11">
        <v>17505.804</v>
      </c>
      <c r="V180" s="11">
        <v>29176.34</v>
      </c>
      <c r="W180" s="21">
        <v>0</v>
      </c>
      <c r="X180" s="21">
        <v>0</v>
      </c>
      <c r="Y180" s="21">
        <f t="shared" si="21"/>
        <v>0</v>
      </c>
      <c r="Z180" s="21">
        <f t="shared" si="22"/>
        <v>0</v>
      </c>
      <c r="AA180" s="11">
        <v>0</v>
      </c>
      <c r="AB180" s="11">
        <v>0</v>
      </c>
      <c r="AC180" s="11"/>
    </row>
    <row r="181" spans="1:30" hidden="1" x14ac:dyDescent="0.35">
      <c r="A181" t="s">
        <v>1195</v>
      </c>
      <c r="B181" t="s">
        <v>1196</v>
      </c>
      <c r="C181" t="s">
        <v>1597</v>
      </c>
      <c r="D181" s="15">
        <v>45575</v>
      </c>
      <c r="E181" s="15"/>
      <c r="F181" t="s">
        <v>1600</v>
      </c>
      <c r="G181" s="11"/>
      <c r="H181" t="s">
        <v>1654</v>
      </c>
      <c r="I181" t="s">
        <v>1656</v>
      </c>
      <c r="J181" t="s">
        <v>1700</v>
      </c>
      <c r="K181" s="11">
        <v>4162439.42</v>
      </c>
      <c r="L181" s="11">
        <v>91</v>
      </c>
      <c r="M181" s="11">
        <f t="shared" si="16"/>
        <v>4162439.4199999995</v>
      </c>
      <c r="N181" s="21">
        <v>1.8000000000000002E-2</v>
      </c>
      <c r="O181" s="21">
        <f t="shared" si="17"/>
        <v>1.8000000343310937E-2</v>
      </c>
      <c r="P181" s="25">
        <f t="shared" si="18"/>
        <v>18679.66</v>
      </c>
      <c r="Q181" s="11">
        <f t="shared" si="19"/>
        <v>8302.0711111111104</v>
      </c>
      <c r="R181" s="21">
        <v>0</v>
      </c>
      <c r="S181" s="21">
        <f t="shared" si="20"/>
        <v>0.44444444444444442</v>
      </c>
      <c r="T181" s="36">
        <v>1</v>
      </c>
      <c r="U181" s="11">
        <v>8302.0711111111104</v>
      </c>
      <c r="V181" s="11">
        <v>18679.66</v>
      </c>
      <c r="W181" s="21">
        <v>0</v>
      </c>
      <c r="X181" s="21">
        <v>0</v>
      </c>
      <c r="Y181" s="21">
        <f t="shared" si="21"/>
        <v>0</v>
      </c>
      <c r="Z181" s="21">
        <f t="shared" si="22"/>
        <v>0</v>
      </c>
      <c r="AA181" s="11">
        <v>0</v>
      </c>
      <c r="AB181" s="11">
        <v>0</v>
      </c>
      <c r="AC181" s="11"/>
    </row>
    <row r="182" spans="1:30" hidden="1" x14ac:dyDescent="0.35">
      <c r="A182" t="s">
        <v>539</v>
      </c>
      <c r="B182" t="s">
        <v>540</v>
      </c>
      <c r="C182" t="s">
        <v>1597</v>
      </c>
      <c r="D182" s="15">
        <v>45217</v>
      </c>
      <c r="E182" s="15"/>
      <c r="F182" t="s">
        <v>1601</v>
      </c>
      <c r="G182" s="11"/>
      <c r="H182" t="s">
        <v>1710</v>
      </c>
      <c r="I182" t="s">
        <v>1631</v>
      </c>
      <c r="J182" t="s">
        <v>1701</v>
      </c>
      <c r="K182" s="11">
        <v>52492889.880000003</v>
      </c>
      <c r="L182" s="11">
        <v>91</v>
      </c>
      <c r="M182" s="11">
        <f t="shared" si="16"/>
        <v>52492889.880000003</v>
      </c>
      <c r="N182" s="21">
        <v>0.02</v>
      </c>
      <c r="O182" s="21">
        <f t="shared" si="17"/>
        <v>2.0000000098056189E-2</v>
      </c>
      <c r="P182" s="25">
        <f t="shared" si="18"/>
        <v>261745.37</v>
      </c>
      <c r="Q182" s="11">
        <f t="shared" si="19"/>
        <v>157047.22199999998</v>
      </c>
      <c r="R182" s="21">
        <v>0</v>
      </c>
      <c r="S182" s="21">
        <f t="shared" si="20"/>
        <v>0.6</v>
      </c>
      <c r="T182" s="36">
        <v>0</v>
      </c>
      <c r="U182" s="11">
        <v>157047.22199999998</v>
      </c>
      <c r="V182" s="11">
        <v>261745.37</v>
      </c>
      <c r="W182" s="21">
        <v>0.12</v>
      </c>
      <c r="X182" s="21">
        <v>0.2</v>
      </c>
      <c r="Y182" s="21">
        <f t="shared" si="21"/>
        <v>0</v>
      </c>
      <c r="Z182" s="21">
        <f t="shared" si="22"/>
        <v>0</v>
      </c>
      <c r="AA182" s="11">
        <v>0</v>
      </c>
      <c r="AB182" s="11">
        <v>0</v>
      </c>
      <c r="AC182" s="11"/>
    </row>
    <row r="183" spans="1:30" hidden="1" x14ac:dyDescent="0.35">
      <c r="A183" t="s">
        <v>1315</v>
      </c>
      <c r="B183" t="s">
        <v>1316</v>
      </c>
      <c r="C183" t="s">
        <v>1597</v>
      </c>
      <c r="D183" s="15">
        <v>45624</v>
      </c>
      <c r="E183" s="15"/>
      <c r="F183" t="s">
        <v>30</v>
      </c>
      <c r="G183" t="s">
        <v>1505</v>
      </c>
      <c r="H183" t="s">
        <v>1710</v>
      </c>
      <c r="I183" t="s">
        <v>1631</v>
      </c>
      <c r="J183" t="s">
        <v>1700</v>
      </c>
      <c r="K183" s="11">
        <v>5275227.6399999997</v>
      </c>
      <c r="L183" s="11">
        <v>91</v>
      </c>
      <c r="M183" s="11">
        <f t="shared" si="16"/>
        <v>5275227.6399999997</v>
      </c>
      <c r="N183" s="21">
        <v>2.5000000000000001E-2</v>
      </c>
      <c r="O183" s="21">
        <f t="shared" si="17"/>
        <v>2.4999997331504147E-2</v>
      </c>
      <c r="P183" s="25">
        <f t="shared" si="18"/>
        <v>32879.839999999997</v>
      </c>
      <c r="Q183" s="11">
        <f t="shared" si="19"/>
        <v>24248.881999999998</v>
      </c>
      <c r="R183" s="21">
        <v>0</v>
      </c>
      <c r="S183" s="21">
        <f t="shared" si="20"/>
        <v>0.65</v>
      </c>
      <c r="T183" s="36">
        <v>0</v>
      </c>
      <c r="U183" s="11">
        <v>21371.895999999997</v>
      </c>
      <c r="V183" s="11">
        <v>32879.839999999997</v>
      </c>
      <c r="W183" s="21">
        <v>0</v>
      </c>
      <c r="X183" s="21">
        <v>0</v>
      </c>
      <c r="Y183" s="21">
        <f t="shared" si="21"/>
        <v>0</v>
      </c>
      <c r="Z183" s="21">
        <f t="shared" si="22"/>
        <v>0</v>
      </c>
      <c r="AA183" s="11">
        <v>0</v>
      </c>
      <c r="AB183" s="11">
        <v>0</v>
      </c>
      <c r="AC183" s="21">
        <f>IFERROR(AD183/(V183-U183),0)</f>
        <v>0.25</v>
      </c>
      <c r="AD183" s="11">
        <v>2876.9859999999999</v>
      </c>
    </row>
    <row r="184" spans="1:30" hidden="1" x14ac:dyDescent="0.35">
      <c r="A184" t="s">
        <v>669</v>
      </c>
      <c r="B184" t="s">
        <v>670</v>
      </c>
      <c r="C184" t="s">
        <v>1597</v>
      </c>
      <c r="D184" s="15">
        <v>45321</v>
      </c>
      <c r="E184" s="15"/>
      <c r="F184" t="s">
        <v>1600</v>
      </c>
      <c r="G184" s="11" t="s">
        <v>1713</v>
      </c>
      <c r="H184" t="s">
        <v>1710</v>
      </c>
      <c r="I184" t="s">
        <v>1633</v>
      </c>
      <c r="J184" t="s">
        <v>1701</v>
      </c>
      <c r="K184" s="11">
        <v>7079212.7599999998</v>
      </c>
      <c r="L184" s="11">
        <v>91</v>
      </c>
      <c r="M184" s="11">
        <f t="shared" si="16"/>
        <v>7079212.7599999998</v>
      </c>
      <c r="N184" s="21">
        <v>1.4999999999999999E-2</v>
      </c>
      <c r="O184" s="21">
        <f t="shared" si="17"/>
        <v>1.5000002146200023E-2</v>
      </c>
      <c r="P184" s="25">
        <f t="shared" si="18"/>
        <v>26474.32</v>
      </c>
      <c r="Q184" s="11">
        <f t="shared" si="19"/>
        <v>15884.591999999999</v>
      </c>
      <c r="R184" s="21">
        <v>0</v>
      </c>
      <c r="S184" s="21">
        <f t="shared" si="20"/>
        <v>0.6</v>
      </c>
      <c r="T184" s="36">
        <v>0.6</v>
      </c>
      <c r="U184" s="11">
        <v>15884.591999999999</v>
      </c>
      <c r="V184" s="11">
        <v>26474.32</v>
      </c>
      <c r="W184" s="21">
        <v>0.12</v>
      </c>
      <c r="X184" s="21">
        <v>0.15</v>
      </c>
      <c r="Y184" s="21">
        <f t="shared" si="21"/>
        <v>0</v>
      </c>
      <c r="Z184" s="21">
        <f t="shared" si="22"/>
        <v>0</v>
      </c>
      <c r="AA184" s="11">
        <v>0</v>
      </c>
      <c r="AB184" s="11">
        <v>0</v>
      </c>
      <c r="AC184" s="11"/>
    </row>
    <row r="185" spans="1:30" hidden="1" x14ac:dyDescent="0.35">
      <c r="A185" t="s">
        <v>1407</v>
      </c>
      <c r="B185" t="s">
        <v>1468</v>
      </c>
      <c r="C185" t="s">
        <v>1597</v>
      </c>
      <c r="D185" s="15">
        <v>45665</v>
      </c>
      <c r="E185" s="15"/>
      <c r="F185" t="s">
        <v>237</v>
      </c>
      <c r="G185" s="11"/>
      <c r="H185" t="s">
        <v>1710</v>
      </c>
      <c r="I185" t="s">
        <v>1631</v>
      </c>
      <c r="J185" t="s">
        <v>1700</v>
      </c>
      <c r="K185" s="11">
        <v>4462769.17</v>
      </c>
      <c r="L185" s="11">
        <v>91</v>
      </c>
      <c r="M185" s="11">
        <f t="shared" si="16"/>
        <v>4462769.17</v>
      </c>
      <c r="N185" s="21">
        <v>2.5000000000000001E-2</v>
      </c>
      <c r="O185" s="21">
        <f t="shared" si="17"/>
        <v>2.4999999971067093E-2</v>
      </c>
      <c r="P185" s="25">
        <f t="shared" si="18"/>
        <v>27815.89</v>
      </c>
      <c r="Q185" s="11">
        <f t="shared" si="19"/>
        <v>22252.712</v>
      </c>
      <c r="R185" s="21">
        <v>0</v>
      </c>
      <c r="S185" s="21">
        <f t="shared" si="20"/>
        <v>0.8</v>
      </c>
      <c r="T185" s="36">
        <v>0.5</v>
      </c>
      <c r="U185" s="11">
        <v>22252.712</v>
      </c>
      <c r="V185" s="11">
        <v>27815.89</v>
      </c>
      <c r="W185" s="21">
        <v>0</v>
      </c>
      <c r="X185" s="21">
        <v>0</v>
      </c>
      <c r="Y185" s="21">
        <f t="shared" si="21"/>
        <v>0</v>
      </c>
      <c r="Z185" s="21">
        <f t="shared" si="22"/>
        <v>0</v>
      </c>
      <c r="AA185" s="11">
        <v>0</v>
      </c>
      <c r="AB185" s="11">
        <v>0</v>
      </c>
      <c r="AC185" s="11"/>
    </row>
    <row r="186" spans="1:30" hidden="1" x14ac:dyDescent="0.35">
      <c r="A186" t="s">
        <v>1408</v>
      </c>
      <c r="B186" t="s">
        <v>1469</v>
      </c>
      <c r="C186" t="s">
        <v>1597</v>
      </c>
      <c r="D186" s="15">
        <v>45741</v>
      </c>
      <c r="E186" s="15"/>
      <c r="F186" t="s">
        <v>1599</v>
      </c>
      <c r="H186" t="s">
        <v>1654</v>
      </c>
      <c r="I186" t="s">
        <v>1637</v>
      </c>
      <c r="J186" t="s">
        <v>1700</v>
      </c>
      <c r="K186" s="11">
        <v>5089135.63</v>
      </c>
      <c r="L186" s="11">
        <v>91</v>
      </c>
      <c r="M186" s="11">
        <f t="shared" si="16"/>
        <v>5089135.63</v>
      </c>
      <c r="N186" s="21">
        <v>1.2500000000000001E-2</v>
      </c>
      <c r="O186" s="21">
        <f t="shared" si="17"/>
        <v>1.2500001988452704E-2</v>
      </c>
      <c r="P186" s="25">
        <f t="shared" si="18"/>
        <v>15859.98</v>
      </c>
      <c r="Q186" s="11">
        <f t="shared" si="19"/>
        <v>0</v>
      </c>
      <c r="R186" s="21">
        <v>0</v>
      </c>
      <c r="S186" s="21">
        <f t="shared" si="20"/>
        <v>0</v>
      </c>
      <c r="T186" s="36">
        <v>0</v>
      </c>
      <c r="U186" s="11">
        <v>0</v>
      </c>
      <c r="V186" s="11">
        <v>15859.98</v>
      </c>
      <c r="W186" s="21">
        <v>0</v>
      </c>
      <c r="X186" s="21">
        <v>0</v>
      </c>
      <c r="Y186" s="21">
        <f t="shared" si="21"/>
        <v>0</v>
      </c>
      <c r="Z186" s="21">
        <f t="shared" si="22"/>
        <v>0</v>
      </c>
      <c r="AA186" s="11">
        <v>0</v>
      </c>
      <c r="AB186" s="11">
        <v>0</v>
      </c>
      <c r="AC186" s="11"/>
    </row>
    <row r="187" spans="1:30" hidden="1" x14ac:dyDescent="0.35">
      <c r="A187" t="s">
        <v>1546</v>
      </c>
      <c r="B187" t="s">
        <v>1574</v>
      </c>
      <c r="C187" t="s">
        <v>1597</v>
      </c>
      <c r="D187" s="15">
        <v>45832</v>
      </c>
      <c r="E187" s="15"/>
      <c r="F187" t="s">
        <v>279</v>
      </c>
      <c r="G187" s="11" t="s">
        <v>1745</v>
      </c>
      <c r="H187" t="s">
        <v>1710</v>
      </c>
      <c r="I187" t="s">
        <v>1633</v>
      </c>
      <c r="J187" t="s">
        <v>1700</v>
      </c>
      <c r="K187" s="11">
        <v>5020242.9400000004</v>
      </c>
      <c r="L187" s="11">
        <v>7</v>
      </c>
      <c r="M187" s="11">
        <f t="shared" si="16"/>
        <v>386172.53384615394</v>
      </c>
      <c r="N187" s="21">
        <v>2.5000000000000001E-2</v>
      </c>
      <c r="O187" s="21">
        <f t="shared" si="17"/>
        <v>2.5000043694527428E-2</v>
      </c>
      <c r="P187" s="25">
        <f t="shared" si="18"/>
        <v>2406.9699999999998</v>
      </c>
      <c r="Q187" s="11">
        <f t="shared" si="19"/>
        <v>1684.8789999999999</v>
      </c>
      <c r="R187" s="21">
        <v>0</v>
      </c>
      <c r="S187" s="21">
        <f t="shared" si="20"/>
        <v>0.6</v>
      </c>
      <c r="T187" s="36">
        <v>0</v>
      </c>
      <c r="U187" s="11">
        <v>1444.1819999999998</v>
      </c>
      <c r="V187" s="11">
        <v>2406.9699999999998</v>
      </c>
      <c r="W187" s="21">
        <v>0</v>
      </c>
      <c r="X187" s="21">
        <v>0</v>
      </c>
      <c r="Y187" s="21">
        <f t="shared" si="21"/>
        <v>0</v>
      </c>
      <c r="Z187" s="21">
        <f t="shared" si="22"/>
        <v>0</v>
      </c>
      <c r="AA187" s="11">
        <v>0</v>
      </c>
      <c r="AB187" s="11">
        <v>0</v>
      </c>
      <c r="AC187" s="21">
        <f>IFERROR(AD187/V187,0)</f>
        <v>0.1</v>
      </c>
      <c r="AD187" s="11">
        <v>240.697</v>
      </c>
    </row>
    <row r="188" spans="1:30" hidden="1" x14ac:dyDescent="0.35">
      <c r="A188" t="s">
        <v>458</v>
      </c>
      <c r="B188" t="s">
        <v>459</v>
      </c>
      <c r="C188" t="s">
        <v>1597</v>
      </c>
      <c r="D188" s="15">
        <v>45159</v>
      </c>
      <c r="E188" s="15"/>
      <c r="F188" t="s">
        <v>1599</v>
      </c>
      <c r="G188" s="11" t="s">
        <v>1688</v>
      </c>
      <c r="H188" t="s">
        <v>1654</v>
      </c>
      <c r="I188" t="s">
        <v>1631</v>
      </c>
      <c r="J188" t="s">
        <v>1701</v>
      </c>
      <c r="K188" s="11">
        <v>11639158.199999999</v>
      </c>
      <c r="L188" s="11">
        <v>91</v>
      </c>
      <c r="M188" s="11">
        <f t="shared" si="16"/>
        <v>11639158.199999999</v>
      </c>
      <c r="N188" s="21">
        <v>5.0000000000000001E-3</v>
      </c>
      <c r="O188" s="21">
        <f t="shared" si="17"/>
        <v>5.0000008204588667E-3</v>
      </c>
      <c r="P188" s="25">
        <f t="shared" si="18"/>
        <v>14509.09</v>
      </c>
      <c r="Q188" s="11">
        <f t="shared" si="19"/>
        <v>0</v>
      </c>
      <c r="R188" s="21">
        <v>0</v>
      </c>
      <c r="S188" s="21">
        <f t="shared" si="20"/>
        <v>0</v>
      </c>
      <c r="T188" s="36">
        <v>0</v>
      </c>
      <c r="U188" s="11">
        <v>0</v>
      </c>
      <c r="V188" s="11">
        <v>14509.09</v>
      </c>
      <c r="W188" s="21">
        <v>0.1</v>
      </c>
      <c r="X188" s="21">
        <v>0.15</v>
      </c>
      <c r="Y188" s="21">
        <f t="shared" si="21"/>
        <v>0</v>
      </c>
      <c r="Z188" s="21">
        <f t="shared" si="22"/>
        <v>0</v>
      </c>
      <c r="AA188" s="11">
        <v>0</v>
      </c>
      <c r="AB188" s="11">
        <v>0</v>
      </c>
      <c r="AC188" s="11"/>
    </row>
    <row r="189" spans="1:30" hidden="1" x14ac:dyDescent="0.35">
      <c r="A189" t="s">
        <v>359</v>
      </c>
      <c r="B189" t="s">
        <v>360</v>
      </c>
      <c r="C189" t="s">
        <v>1597</v>
      </c>
      <c r="D189" s="15">
        <v>44719</v>
      </c>
      <c r="E189" s="15"/>
      <c r="F189" t="s">
        <v>279</v>
      </c>
      <c r="G189" s="11" t="s">
        <v>1745</v>
      </c>
      <c r="H189" t="s">
        <v>1710</v>
      </c>
      <c r="I189" t="s">
        <v>1633</v>
      </c>
      <c r="J189" t="s">
        <v>1701</v>
      </c>
      <c r="K189" s="11">
        <v>7965233.9199999999</v>
      </c>
      <c r="L189" s="11">
        <v>91</v>
      </c>
      <c r="M189" s="11">
        <f t="shared" si="16"/>
        <v>7965233.9199999999</v>
      </c>
      <c r="N189" s="21">
        <v>1.2500000000000001E-2</v>
      </c>
      <c r="O189" s="21">
        <f t="shared" si="17"/>
        <v>1.2499994710529717E-2</v>
      </c>
      <c r="P189" s="25">
        <f t="shared" si="18"/>
        <v>24823.15</v>
      </c>
      <c r="Q189" s="11">
        <f t="shared" si="19"/>
        <v>17376.205000000002</v>
      </c>
      <c r="R189" s="21">
        <v>0</v>
      </c>
      <c r="S189" s="21">
        <f t="shared" si="20"/>
        <v>0.6</v>
      </c>
      <c r="T189" s="36">
        <v>0</v>
      </c>
      <c r="U189" s="11">
        <v>14893.89</v>
      </c>
      <c r="V189" s="11">
        <v>24823.15</v>
      </c>
      <c r="W189" s="21">
        <v>0.1</v>
      </c>
      <c r="X189" s="21">
        <v>0.15</v>
      </c>
      <c r="Y189" s="21">
        <f t="shared" si="21"/>
        <v>0</v>
      </c>
      <c r="Z189" s="21">
        <f t="shared" si="22"/>
        <v>0</v>
      </c>
      <c r="AA189" s="11">
        <v>0</v>
      </c>
      <c r="AB189" s="11">
        <v>0</v>
      </c>
      <c r="AC189" s="21">
        <f>IFERROR(AD189/V189,0)</f>
        <v>0.10000000000000002</v>
      </c>
      <c r="AD189" s="11">
        <v>2482.3150000000005</v>
      </c>
    </row>
    <row r="190" spans="1:30" hidden="1" x14ac:dyDescent="0.35">
      <c r="A190" t="s">
        <v>685</v>
      </c>
      <c r="B190" t="s">
        <v>686</v>
      </c>
      <c r="C190" t="s">
        <v>1597</v>
      </c>
      <c r="D190" s="15">
        <v>45328</v>
      </c>
      <c r="E190" s="15"/>
      <c r="F190" t="s">
        <v>1607</v>
      </c>
      <c r="G190" s="11"/>
      <c r="H190" t="s">
        <v>1654</v>
      </c>
      <c r="I190" t="s">
        <v>1642</v>
      </c>
      <c r="J190" t="s">
        <v>1701</v>
      </c>
      <c r="K190" s="11">
        <v>4816560.49</v>
      </c>
      <c r="L190" s="11">
        <v>91</v>
      </c>
      <c r="M190" s="11">
        <f t="shared" si="16"/>
        <v>4816560.49</v>
      </c>
      <c r="N190" s="21">
        <v>1.4999999999999999E-2</v>
      </c>
      <c r="O190" s="21">
        <f t="shared" si="17"/>
        <v>1.5000011136372334E-2</v>
      </c>
      <c r="P190" s="25">
        <f t="shared" si="18"/>
        <v>18012.63</v>
      </c>
      <c r="Q190" s="11">
        <f t="shared" si="19"/>
        <v>12608.841</v>
      </c>
      <c r="R190" s="21">
        <v>0</v>
      </c>
      <c r="S190" s="21">
        <f t="shared" si="20"/>
        <v>0.7</v>
      </c>
      <c r="T190" s="36">
        <v>0.45</v>
      </c>
      <c r="U190" s="11">
        <v>12608.841</v>
      </c>
      <c r="V190" s="11">
        <v>18012.63</v>
      </c>
      <c r="W190" s="21">
        <v>0.12</v>
      </c>
      <c r="X190" s="21">
        <v>0.15</v>
      </c>
      <c r="Y190" s="21">
        <f t="shared" si="21"/>
        <v>0</v>
      </c>
      <c r="Z190" s="21">
        <f t="shared" si="22"/>
        <v>0</v>
      </c>
      <c r="AA190" s="11">
        <v>0</v>
      </c>
      <c r="AB190" s="11">
        <v>0</v>
      </c>
      <c r="AC190" s="11"/>
    </row>
    <row r="191" spans="1:30" hidden="1" x14ac:dyDescent="0.35">
      <c r="A191" t="s">
        <v>599</v>
      </c>
      <c r="B191" t="s">
        <v>600</v>
      </c>
      <c r="C191" t="s">
        <v>1597</v>
      </c>
      <c r="D191" s="15">
        <v>45271</v>
      </c>
      <c r="E191" s="15"/>
      <c r="F191" t="s">
        <v>1607</v>
      </c>
      <c r="G191" s="11"/>
      <c r="H191" t="s">
        <v>1654</v>
      </c>
      <c r="I191" t="s">
        <v>1642</v>
      </c>
      <c r="J191" t="s">
        <v>1700</v>
      </c>
      <c r="K191" s="11">
        <v>9412484.5199999996</v>
      </c>
      <c r="L191" s="11">
        <v>91</v>
      </c>
      <c r="M191" s="11">
        <f t="shared" si="16"/>
        <v>9412484.5199999996</v>
      </c>
      <c r="N191" s="21">
        <v>2.5000000000000001E-2</v>
      </c>
      <c r="O191" s="21">
        <f t="shared" si="17"/>
        <v>2.5000001887836385E-2</v>
      </c>
      <c r="P191" s="25">
        <f t="shared" si="18"/>
        <v>58666.86</v>
      </c>
      <c r="Q191" s="11">
        <f t="shared" si="19"/>
        <v>41066.801999999996</v>
      </c>
      <c r="R191" s="21">
        <v>0</v>
      </c>
      <c r="S191" s="21">
        <f t="shared" si="20"/>
        <v>0.7</v>
      </c>
      <c r="T191" s="36">
        <v>0.75</v>
      </c>
      <c r="U191" s="11">
        <v>41066.801999999996</v>
      </c>
      <c r="V191" s="11">
        <v>58666.86</v>
      </c>
      <c r="W191" s="21">
        <v>0</v>
      </c>
      <c r="X191" s="21">
        <v>0</v>
      </c>
      <c r="Y191" s="21">
        <f t="shared" si="21"/>
        <v>0</v>
      </c>
      <c r="Z191" s="21">
        <f t="shared" si="22"/>
        <v>0</v>
      </c>
      <c r="AA191" s="11">
        <v>0</v>
      </c>
      <c r="AB191" s="11">
        <v>0</v>
      </c>
      <c r="AC191" s="11"/>
    </row>
    <row r="192" spans="1:30" hidden="1" x14ac:dyDescent="0.35">
      <c r="A192" t="s">
        <v>800</v>
      </c>
      <c r="B192" t="s">
        <v>801</v>
      </c>
      <c r="C192" t="s">
        <v>1598</v>
      </c>
      <c r="D192" s="15">
        <v>45411</v>
      </c>
      <c r="E192" s="15">
        <v>45764</v>
      </c>
      <c r="F192" t="s">
        <v>1599</v>
      </c>
      <c r="G192" s="11"/>
      <c r="H192" t="s">
        <v>1654</v>
      </c>
      <c r="I192" t="s">
        <v>1631</v>
      </c>
      <c r="J192" t="s">
        <v>1699</v>
      </c>
      <c r="K192" s="11">
        <v>13653906.07</v>
      </c>
      <c r="L192" s="11">
        <v>17</v>
      </c>
      <c r="M192" s="11">
        <f t="shared" si="16"/>
        <v>2550729.7053846153</v>
      </c>
      <c r="N192" s="21">
        <v>0</v>
      </c>
      <c r="O192" s="21">
        <f t="shared" si="17"/>
        <v>0</v>
      </c>
      <c r="P192" s="25">
        <f t="shared" si="18"/>
        <v>0</v>
      </c>
      <c r="Q192" s="11">
        <f t="shared" si="19"/>
        <v>0</v>
      </c>
      <c r="R192" s="21">
        <v>0</v>
      </c>
      <c r="S192" s="21">
        <f t="shared" si="20"/>
        <v>0</v>
      </c>
      <c r="T192" s="36">
        <v>0</v>
      </c>
      <c r="U192" s="11">
        <v>0</v>
      </c>
      <c r="V192" s="11">
        <v>0</v>
      </c>
      <c r="W192" s="21">
        <v>0.12</v>
      </c>
      <c r="X192" s="21">
        <v>0.2</v>
      </c>
      <c r="Y192" s="21">
        <f t="shared" si="21"/>
        <v>0</v>
      </c>
      <c r="Z192" s="21">
        <f t="shared" si="22"/>
        <v>0</v>
      </c>
      <c r="AA192" s="11">
        <v>0</v>
      </c>
      <c r="AB192" s="11">
        <v>0</v>
      </c>
      <c r="AC192" s="11"/>
    </row>
    <row r="193" spans="1:30" hidden="1" x14ac:dyDescent="0.35">
      <c r="A193" t="s">
        <v>1409</v>
      </c>
      <c r="B193" t="s">
        <v>1470</v>
      </c>
      <c r="C193" t="s">
        <v>1597</v>
      </c>
      <c r="D193" s="15">
        <v>45663</v>
      </c>
      <c r="E193" s="15"/>
      <c r="F193" t="s">
        <v>1601</v>
      </c>
      <c r="G193" s="11"/>
      <c r="H193" t="s">
        <v>1710</v>
      </c>
      <c r="I193" t="s">
        <v>1631</v>
      </c>
      <c r="J193" t="s">
        <v>1701</v>
      </c>
      <c r="K193" s="11">
        <v>13050012.74</v>
      </c>
      <c r="L193" s="11">
        <v>91</v>
      </c>
      <c r="M193" s="11">
        <f t="shared" si="16"/>
        <v>13050012.739999998</v>
      </c>
      <c r="N193" s="21">
        <v>0.02</v>
      </c>
      <c r="O193" s="21">
        <f t="shared" si="17"/>
        <v>2.0000001105804993E-2</v>
      </c>
      <c r="P193" s="25">
        <f t="shared" si="18"/>
        <v>65071.3</v>
      </c>
      <c r="Q193" s="11">
        <f t="shared" si="19"/>
        <v>39042.78</v>
      </c>
      <c r="R193" s="21">
        <v>0</v>
      </c>
      <c r="S193" s="21">
        <f t="shared" si="20"/>
        <v>0.6</v>
      </c>
      <c r="T193" s="36">
        <v>0</v>
      </c>
      <c r="U193" s="11">
        <v>39042.78</v>
      </c>
      <c r="V193" s="11">
        <v>65071.3</v>
      </c>
      <c r="W193" s="21">
        <v>0.12</v>
      </c>
      <c r="X193" s="21">
        <v>0.2</v>
      </c>
      <c r="Y193" s="21">
        <f t="shared" si="21"/>
        <v>0</v>
      </c>
      <c r="Z193" s="21">
        <f t="shared" si="22"/>
        <v>0</v>
      </c>
      <c r="AA193" s="11">
        <v>0</v>
      </c>
      <c r="AB193" s="11">
        <v>0</v>
      </c>
      <c r="AC193" s="11"/>
    </row>
    <row r="194" spans="1:30" hidden="1" x14ac:dyDescent="0.35">
      <c r="A194" t="s">
        <v>1305</v>
      </c>
      <c r="B194" t="s">
        <v>1306</v>
      </c>
      <c r="C194" t="s">
        <v>1597</v>
      </c>
      <c r="D194" s="15">
        <v>45621</v>
      </c>
      <c r="E194" s="15"/>
      <c r="F194" t="s">
        <v>237</v>
      </c>
      <c r="G194" s="11"/>
      <c r="H194" t="s">
        <v>1710</v>
      </c>
      <c r="I194" t="s">
        <v>1631</v>
      </c>
      <c r="J194" t="s">
        <v>1700</v>
      </c>
      <c r="K194" s="11">
        <v>4450464.3499999996</v>
      </c>
      <c r="L194" s="11">
        <v>91</v>
      </c>
      <c r="M194" s="11">
        <f t="shared" si="16"/>
        <v>4450464.3499999996</v>
      </c>
      <c r="N194" s="21">
        <v>2.5000000000000001E-2</v>
      </c>
      <c r="O194" s="21">
        <f t="shared" si="17"/>
        <v>2.5000003959952267E-2</v>
      </c>
      <c r="P194" s="25">
        <f t="shared" si="18"/>
        <v>27739.200000000001</v>
      </c>
      <c r="Q194" s="11">
        <f t="shared" si="19"/>
        <v>22191.360000000001</v>
      </c>
      <c r="R194" s="21">
        <v>0</v>
      </c>
      <c r="S194" s="21">
        <f t="shared" si="20"/>
        <v>0.8</v>
      </c>
      <c r="T194" s="36">
        <v>0.5</v>
      </c>
      <c r="U194" s="11">
        <v>22191.360000000001</v>
      </c>
      <c r="V194" s="11">
        <v>27739.200000000001</v>
      </c>
      <c r="W194" s="21">
        <v>0</v>
      </c>
      <c r="X194" s="21">
        <v>0</v>
      </c>
      <c r="Y194" s="21">
        <f t="shared" si="21"/>
        <v>0</v>
      </c>
      <c r="Z194" s="21">
        <f t="shared" si="22"/>
        <v>0</v>
      </c>
      <c r="AA194" s="11">
        <v>0</v>
      </c>
      <c r="AB194" s="11">
        <v>0</v>
      </c>
      <c r="AC194" s="11"/>
    </row>
    <row r="195" spans="1:30" hidden="1" x14ac:dyDescent="0.35">
      <c r="A195" t="s">
        <v>759</v>
      </c>
      <c r="B195" t="s">
        <v>760</v>
      </c>
      <c r="C195" t="s">
        <v>1597</v>
      </c>
      <c r="D195" s="15">
        <v>45386</v>
      </c>
      <c r="E195" s="15"/>
      <c r="F195" t="s">
        <v>1600</v>
      </c>
      <c r="G195" s="11"/>
      <c r="H195" t="s">
        <v>1654</v>
      </c>
      <c r="I195" t="s">
        <v>1638</v>
      </c>
      <c r="J195" t="s">
        <v>1699</v>
      </c>
      <c r="K195" s="11">
        <v>5193599.78</v>
      </c>
      <c r="L195" s="11">
        <v>91</v>
      </c>
      <c r="M195" s="11">
        <f t="shared" ref="M195:M258" si="23">K195*L195/91</f>
        <v>5193599.78</v>
      </c>
      <c r="N195" s="21">
        <v>0</v>
      </c>
      <c r="O195" s="21">
        <f t="shared" ref="O195:O258" si="24">(V195/K195)*365/L195</f>
        <v>0</v>
      </c>
      <c r="P195" s="25">
        <f t="shared" ref="P195:P258" si="25">V195+AB195</f>
        <v>0</v>
      </c>
      <c r="Q195" s="11">
        <f t="shared" ref="Q195:Q258" si="26">+U195+AA195+AD195</f>
        <v>0</v>
      </c>
      <c r="R195" s="21">
        <v>0</v>
      </c>
      <c r="S195" s="21">
        <f t="shared" ref="S195:S258" si="27">IFERROR(U195/V195,0)</f>
        <v>0</v>
      </c>
      <c r="T195" s="36">
        <v>0</v>
      </c>
      <c r="U195" s="11">
        <v>0</v>
      </c>
      <c r="V195" s="11">
        <v>0</v>
      </c>
      <c r="W195" s="21">
        <v>0.12</v>
      </c>
      <c r="X195" s="21">
        <v>0.15</v>
      </c>
      <c r="Y195" s="21">
        <f t="shared" ref="Y195:Y258" si="28">(AB195/K195)*365/90</f>
        <v>0</v>
      </c>
      <c r="Z195" s="21">
        <f t="shared" ref="Z195:Z258" si="29">IFERROR(AA195/AB195,0)</f>
        <v>0</v>
      </c>
      <c r="AA195" s="11">
        <v>0</v>
      </c>
      <c r="AB195" s="11">
        <v>0</v>
      </c>
      <c r="AC195" s="11"/>
    </row>
    <row r="196" spans="1:30" hidden="1" x14ac:dyDescent="0.35">
      <c r="A196" t="s">
        <v>967</v>
      </c>
      <c r="B196" t="s">
        <v>968</v>
      </c>
      <c r="C196" t="s">
        <v>1597</v>
      </c>
      <c r="D196" s="15">
        <v>45505</v>
      </c>
      <c r="E196" s="15"/>
      <c r="F196" t="s">
        <v>237</v>
      </c>
      <c r="G196" s="11"/>
      <c r="H196" t="s">
        <v>1710</v>
      </c>
      <c r="I196" t="s">
        <v>1631</v>
      </c>
      <c r="J196" t="s">
        <v>1700</v>
      </c>
      <c r="K196" s="11">
        <v>4265848.3899999997</v>
      </c>
      <c r="L196" s="11">
        <v>91</v>
      </c>
      <c r="M196" s="11">
        <f t="shared" si="23"/>
        <v>4265848.3899999997</v>
      </c>
      <c r="N196" s="21">
        <v>2.5000000000000001E-2</v>
      </c>
      <c r="O196" s="21">
        <f t="shared" si="24"/>
        <v>2.5000002737690225E-2</v>
      </c>
      <c r="P196" s="25">
        <f t="shared" si="25"/>
        <v>26588.51</v>
      </c>
      <c r="Q196" s="11">
        <f t="shared" si="26"/>
        <v>21270.807999999997</v>
      </c>
      <c r="R196" s="21">
        <v>0</v>
      </c>
      <c r="S196" s="21">
        <f t="shared" si="27"/>
        <v>0.79999999999999993</v>
      </c>
      <c r="T196" s="36">
        <v>0.5</v>
      </c>
      <c r="U196" s="11">
        <v>21270.807999999997</v>
      </c>
      <c r="V196" s="11">
        <v>26588.51</v>
      </c>
      <c r="W196" s="21">
        <v>0</v>
      </c>
      <c r="X196" s="21">
        <v>0</v>
      </c>
      <c r="Y196" s="21">
        <f t="shared" si="28"/>
        <v>0</v>
      </c>
      <c r="Z196" s="21">
        <f t="shared" si="29"/>
        <v>0</v>
      </c>
      <c r="AA196" s="11">
        <v>0</v>
      </c>
      <c r="AB196" s="11">
        <v>0</v>
      </c>
      <c r="AC196" s="11"/>
    </row>
    <row r="197" spans="1:30" hidden="1" x14ac:dyDescent="0.35">
      <c r="A197" t="s">
        <v>609</v>
      </c>
      <c r="B197" t="s">
        <v>610</v>
      </c>
      <c r="C197" t="s">
        <v>1597</v>
      </c>
      <c r="D197" s="15">
        <v>45279</v>
      </c>
      <c r="E197" s="15"/>
      <c r="F197" t="s">
        <v>1615</v>
      </c>
      <c r="G197" t="s">
        <v>1505</v>
      </c>
      <c r="H197" t="s">
        <v>1710</v>
      </c>
      <c r="I197" t="s">
        <v>1631</v>
      </c>
      <c r="J197" t="s">
        <v>1700</v>
      </c>
      <c r="K197" s="11">
        <v>5191056.53</v>
      </c>
      <c r="L197" s="11">
        <v>91</v>
      </c>
      <c r="M197" s="11">
        <f t="shared" si="23"/>
        <v>5191056.53</v>
      </c>
      <c r="N197" s="21">
        <v>2.5000000000000001E-2</v>
      </c>
      <c r="O197" s="21">
        <f t="shared" si="24"/>
        <v>2.5000003586578522E-2</v>
      </c>
      <c r="P197" s="25">
        <f t="shared" si="25"/>
        <v>32355.22</v>
      </c>
      <c r="Q197" s="11">
        <f t="shared" si="26"/>
        <v>21435.333250000003</v>
      </c>
      <c r="R197" s="21">
        <v>0</v>
      </c>
      <c r="S197" s="21">
        <f t="shared" si="27"/>
        <v>0.55000000000000004</v>
      </c>
      <c r="T197" s="36">
        <v>0</v>
      </c>
      <c r="U197" s="11">
        <v>17795.371000000003</v>
      </c>
      <c r="V197" s="11">
        <v>32355.22</v>
      </c>
      <c r="W197" s="21">
        <v>0</v>
      </c>
      <c r="X197" s="21">
        <v>0</v>
      </c>
      <c r="Y197" s="21">
        <f t="shared" si="28"/>
        <v>0</v>
      </c>
      <c r="Z197" s="21">
        <f t="shared" si="29"/>
        <v>0</v>
      </c>
      <c r="AA197" s="11">
        <v>0</v>
      </c>
      <c r="AB197" s="11">
        <v>0</v>
      </c>
      <c r="AC197" s="21">
        <f>IFERROR(AD197/(V197-U197),0)</f>
        <v>0.25</v>
      </c>
      <c r="AD197" s="11">
        <v>3639.9622499999996</v>
      </c>
    </row>
    <row r="198" spans="1:30" hidden="1" x14ac:dyDescent="0.35">
      <c r="A198" t="s">
        <v>472</v>
      </c>
      <c r="B198" t="s">
        <v>473</v>
      </c>
      <c r="C198" t="s">
        <v>1597</v>
      </c>
      <c r="D198" s="15">
        <v>45159</v>
      </c>
      <c r="E198" s="15"/>
      <c r="F198" t="s">
        <v>1600</v>
      </c>
      <c r="G198" s="11"/>
      <c r="H198" t="s">
        <v>1654</v>
      </c>
      <c r="I198" t="s">
        <v>1657</v>
      </c>
      <c r="J198" t="s">
        <v>1700</v>
      </c>
      <c r="K198" s="11">
        <v>6854877.0899999999</v>
      </c>
      <c r="L198" s="11">
        <v>91</v>
      </c>
      <c r="M198" s="11">
        <f t="shared" si="23"/>
        <v>6854877.0899999989</v>
      </c>
      <c r="N198" s="21">
        <v>2.5000000000000001E-2</v>
      </c>
      <c r="O198" s="21">
        <f t="shared" si="24"/>
        <v>2.4999991936838939E-2</v>
      </c>
      <c r="P198" s="25">
        <f t="shared" si="25"/>
        <v>42725.59</v>
      </c>
      <c r="Q198" s="11">
        <f t="shared" si="26"/>
        <v>0</v>
      </c>
      <c r="R198" s="21">
        <v>0.04</v>
      </c>
      <c r="S198" s="21">
        <f t="shared" si="27"/>
        <v>0</v>
      </c>
      <c r="T198" s="36">
        <v>0</v>
      </c>
      <c r="U198" s="11">
        <v>0</v>
      </c>
      <c r="V198" s="11">
        <v>42725.59</v>
      </c>
      <c r="W198" s="21">
        <v>0</v>
      </c>
      <c r="X198" s="21">
        <v>0</v>
      </c>
      <c r="Y198" s="21">
        <f t="shared" si="28"/>
        <v>0</v>
      </c>
      <c r="Z198" s="21">
        <f t="shared" si="29"/>
        <v>0</v>
      </c>
      <c r="AA198" s="11">
        <v>0</v>
      </c>
      <c r="AB198" s="11">
        <v>0</v>
      </c>
      <c r="AC198" s="11"/>
    </row>
    <row r="199" spans="1:30" hidden="1" x14ac:dyDescent="0.35">
      <c r="A199" t="s">
        <v>637</v>
      </c>
      <c r="B199" t="s">
        <v>638</v>
      </c>
      <c r="C199" t="s">
        <v>1597</v>
      </c>
      <c r="D199" s="15">
        <v>45299</v>
      </c>
      <c r="E199" s="15"/>
      <c r="F199" t="s">
        <v>338</v>
      </c>
      <c r="G199" s="11"/>
      <c r="H199" t="s">
        <v>1710</v>
      </c>
      <c r="I199" t="s">
        <v>1631</v>
      </c>
      <c r="J199" t="s">
        <v>1700</v>
      </c>
      <c r="K199" s="11">
        <v>10451425.119999999</v>
      </c>
      <c r="L199" s="11">
        <v>91</v>
      </c>
      <c r="M199" s="11">
        <f t="shared" si="23"/>
        <v>10451425.119999999</v>
      </c>
      <c r="N199" s="21">
        <v>0.02</v>
      </c>
      <c r="O199" s="21">
        <f t="shared" si="24"/>
        <v>2.0000005605839428E-2</v>
      </c>
      <c r="P199" s="25">
        <f t="shared" si="25"/>
        <v>52113.97</v>
      </c>
      <c r="Q199" s="11">
        <f t="shared" si="26"/>
        <v>36479.778999999995</v>
      </c>
      <c r="R199" s="21">
        <v>0</v>
      </c>
      <c r="S199" s="21">
        <f t="shared" si="27"/>
        <v>0.69999999999999984</v>
      </c>
      <c r="T199" s="36">
        <v>0</v>
      </c>
      <c r="U199" s="11">
        <v>36479.778999999995</v>
      </c>
      <c r="V199" s="11">
        <v>52113.97</v>
      </c>
      <c r="W199" s="21">
        <v>0</v>
      </c>
      <c r="X199" s="21">
        <v>0</v>
      </c>
      <c r="Y199" s="21">
        <f t="shared" si="28"/>
        <v>0</v>
      </c>
      <c r="Z199" s="21">
        <f t="shared" si="29"/>
        <v>0</v>
      </c>
      <c r="AA199" s="11">
        <v>0</v>
      </c>
      <c r="AB199" s="11">
        <v>0</v>
      </c>
      <c r="AC199" s="11"/>
    </row>
    <row r="200" spans="1:30" hidden="1" x14ac:dyDescent="0.35">
      <c r="A200" t="s">
        <v>490</v>
      </c>
      <c r="B200" t="s">
        <v>491</v>
      </c>
      <c r="C200" t="s">
        <v>1597</v>
      </c>
      <c r="D200" s="15">
        <v>45173</v>
      </c>
      <c r="E200" s="15"/>
      <c r="F200" t="s">
        <v>164</v>
      </c>
      <c r="G200" s="11"/>
      <c r="H200" t="s">
        <v>1710</v>
      </c>
      <c r="I200" t="s">
        <v>1631</v>
      </c>
      <c r="J200" t="s">
        <v>1701</v>
      </c>
      <c r="K200" s="11">
        <v>5956605.4400000004</v>
      </c>
      <c r="L200" s="11">
        <v>91</v>
      </c>
      <c r="M200" s="11">
        <f t="shared" si="23"/>
        <v>5956605.4400000013</v>
      </c>
      <c r="N200" s="21">
        <v>0.02</v>
      </c>
      <c r="O200" s="21">
        <f t="shared" si="24"/>
        <v>2.0000000090766346E-2</v>
      </c>
      <c r="P200" s="25">
        <f t="shared" si="25"/>
        <v>29701.43</v>
      </c>
      <c r="Q200" s="11">
        <f t="shared" si="26"/>
        <v>17820.858</v>
      </c>
      <c r="R200" s="21">
        <v>0</v>
      </c>
      <c r="S200" s="21">
        <f t="shared" si="27"/>
        <v>0.6</v>
      </c>
      <c r="T200" s="36">
        <v>0</v>
      </c>
      <c r="U200" s="11">
        <v>17820.858</v>
      </c>
      <c r="V200" s="11">
        <v>29701.43</v>
      </c>
      <c r="W200" s="21">
        <v>0.16</v>
      </c>
      <c r="X200" s="21">
        <v>0.2</v>
      </c>
      <c r="Y200" s="21">
        <f t="shared" si="28"/>
        <v>0</v>
      </c>
      <c r="Z200" s="21">
        <f t="shared" si="29"/>
        <v>0</v>
      </c>
      <c r="AA200" s="11">
        <v>0</v>
      </c>
      <c r="AB200" s="11">
        <v>0</v>
      </c>
      <c r="AC200" s="11"/>
    </row>
    <row r="201" spans="1:30" hidden="1" x14ac:dyDescent="0.35">
      <c r="A201" t="s">
        <v>890</v>
      </c>
      <c r="B201" t="s">
        <v>891</v>
      </c>
      <c r="C201" t="s">
        <v>1598</v>
      </c>
      <c r="D201" s="15">
        <v>45470</v>
      </c>
      <c r="E201" s="15">
        <v>45796</v>
      </c>
      <c r="F201" t="s">
        <v>1600</v>
      </c>
      <c r="G201" s="11"/>
      <c r="H201" t="s">
        <v>1654</v>
      </c>
      <c r="I201" t="s">
        <v>1744</v>
      </c>
      <c r="J201" t="s">
        <v>1700</v>
      </c>
      <c r="K201" s="11">
        <v>4243654.2300000004</v>
      </c>
      <c r="L201" s="11">
        <v>49</v>
      </c>
      <c r="M201" s="11">
        <f t="shared" si="23"/>
        <v>2285044.5853846157</v>
      </c>
      <c r="N201" s="21">
        <v>2.5000000000000001E-2</v>
      </c>
      <c r="O201" s="21">
        <f t="shared" si="24"/>
        <v>2.499999792367049E-2</v>
      </c>
      <c r="P201" s="25">
        <f t="shared" si="25"/>
        <v>14242.4</v>
      </c>
      <c r="Q201" s="11">
        <f t="shared" si="26"/>
        <v>8545.4399999999987</v>
      </c>
      <c r="R201" s="21">
        <v>0</v>
      </c>
      <c r="S201" s="21">
        <f t="shared" si="27"/>
        <v>0.6</v>
      </c>
      <c r="T201" s="36">
        <v>1</v>
      </c>
      <c r="U201" s="11">
        <v>8545.4399999999987</v>
      </c>
      <c r="V201" s="11">
        <v>14242.4</v>
      </c>
      <c r="W201" s="21">
        <v>0</v>
      </c>
      <c r="X201" s="21">
        <v>0</v>
      </c>
      <c r="Y201" s="21">
        <f t="shared" si="28"/>
        <v>0</v>
      </c>
      <c r="Z201" s="21">
        <f t="shared" si="29"/>
        <v>0</v>
      </c>
      <c r="AA201" s="11">
        <v>0</v>
      </c>
      <c r="AB201" s="11">
        <v>0</v>
      </c>
      <c r="AC201" s="11"/>
    </row>
    <row r="202" spans="1:30" hidden="1" x14ac:dyDescent="0.35">
      <c r="A202" t="s">
        <v>927</v>
      </c>
      <c r="B202" t="s">
        <v>928</v>
      </c>
      <c r="C202" t="s">
        <v>1597</v>
      </c>
      <c r="D202" s="15">
        <v>45492</v>
      </c>
      <c r="E202" s="15"/>
      <c r="F202" t="s">
        <v>1599</v>
      </c>
      <c r="G202" s="11"/>
      <c r="H202" t="s">
        <v>1654</v>
      </c>
      <c r="I202" t="s">
        <v>1634</v>
      </c>
      <c r="J202" t="s">
        <v>1700</v>
      </c>
      <c r="K202" s="11">
        <v>4329346.6399999997</v>
      </c>
      <c r="L202" s="11">
        <v>91</v>
      </c>
      <c r="M202" s="11">
        <f t="shared" si="23"/>
        <v>4329346.6399999997</v>
      </c>
      <c r="N202" s="21">
        <v>0.02</v>
      </c>
      <c r="O202" s="21">
        <f t="shared" si="24"/>
        <v>2.0000002703755439E-2</v>
      </c>
      <c r="P202" s="25">
        <f t="shared" si="25"/>
        <v>21587.43</v>
      </c>
      <c r="Q202" s="11">
        <f t="shared" si="26"/>
        <v>0</v>
      </c>
      <c r="R202" s="21">
        <v>0</v>
      </c>
      <c r="S202" s="21">
        <f t="shared" si="27"/>
        <v>0</v>
      </c>
      <c r="T202" s="36">
        <v>0</v>
      </c>
      <c r="U202" s="11">
        <v>0</v>
      </c>
      <c r="V202" s="11">
        <v>21587.43</v>
      </c>
      <c r="W202" s="21">
        <v>0</v>
      </c>
      <c r="X202" s="21">
        <v>0</v>
      </c>
      <c r="Y202" s="21">
        <f t="shared" si="28"/>
        <v>0</v>
      </c>
      <c r="Z202" s="21">
        <f t="shared" si="29"/>
        <v>0</v>
      </c>
      <c r="AA202" s="11">
        <v>0</v>
      </c>
      <c r="AB202" s="11">
        <v>0</v>
      </c>
      <c r="AC202" s="11"/>
    </row>
    <row r="203" spans="1:30" hidden="1" x14ac:dyDescent="0.35">
      <c r="A203" t="s">
        <v>931</v>
      </c>
      <c r="B203" t="s">
        <v>932</v>
      </c>
      <c r="C203" t="s">
        <v>1597</v>
      </c>
      <c r="D203" s="15">
        <v>45495</v>
      </c>
      <c r="E203" s="15"/>
      <c r="F203" t="s">
        <v>237</v>
      </c>
      <c r="G203" s="11"/>
      <c r="H203" t="s">
        <v>1710</v>
      </c>
      <c r="I203" t="s">
        <v>1631</v>
      </c>
      <c r="J203" t="s">
        <v>1700</v>
      </c>
      <c r="K203" s="11">
        <v>4291075.53</v>
      </c>
      <c r="L203" s="11">
        <v>91</v>
      </c>
      <c r="M203" s="11">
        <f t="shared" si="23"/>
        <v>4291075.53</v>
      </c>
      <c r="N203" s="21">
        <v>2.5000000000000001E-2</v>
      </c>
      <c r="O203" s="21">
        <f t="shared" si="24"/>
        <v>2.4999995567724077E-2</v>
      </c>
      <c r="P203" s="25">
        <f t="shared" si="25"/>
        <v>26745.74</v>
      </c>
      <c r="Q203" s="11">
        <f t="shared" si="26"/>
        <v>21396.592000000001</v>
      </c>
      <c r="R203" s="21">
        <v>0</v>
      </c>
      <c r="S203" s="21">
        <f t="shared" si="27"/>
        <v>0.79999999999999993</v>
      </c>
      <c r="T203" s="36">
        <v>0.5</v>
      </c>
      <c r="U203" s="11">
        <v>21396.592000000001</v>
      </c>
      <c r="V203" s="11">
        <v>26745.74</v>
      </c>
      <c r="W203" s="21">
        <v>0</v>
      </c>
      <c r="X203" s="21">
        <v>0</v>
      </c>
      <c r="Y203" s="21">
        <f t="shared" si="28"/>
        <v>0</v>
      </c>
      <c r="Z203" s="21">
        <f t="shared" si="29"/>
        <v>0</v>
      </c>
      <c r="AA203" s="11">
        <v>0</v>
      </c>
      <c r="AB203" s="11">
        <v>0</v>
      </c>
      <c r="AC203" s="11"/>
    </row>
    <row r="204" spans="1:30" hidden="1" x14ac:dyDescent="0.35">
      <c r="A204" t="s">
        <v>767</v>
      </c>
      <c r="B204" t="s">
        <v>768</v>
      </c>
      <c r="C204" t="s">
        <v>1597</v>
      </c>
      <c r="D204" s="15">
        <v>45390</v>
      </c>
      <c r="E204" s="15"/>
      <c r="F204" t="s">
        <v>1600</v>
      </c>
      <c r="G204" s="11" t="s">
        <v>1727</v>
      </c>
      <c r="H204" t="s">
        <v>1710</v>
      </c>
      <c r="I204" t="s">
        <v>1639</v>
      </c>
      <c r="J204" t="s">
        <v>1701</v>
      </c>
      <c r="K204" s="11">
        <v>8714580.1300000008</v>
      </c>
      <c r="L204" s="11">
        <v>91</v>
      </c>
      <c r="M204" s="11">
        <f t="shared" si="23"/>
        <v>8714580.1300000008</v>
      </c>
      <c r="N204" s="21">
        <v>1.4999999999999999E-2</v>
      </c>
      <c r="O204" s="21">
        <f t="shared" si="24"/>
        <v>1.4999999019642198E-2</v>
      </c>
      <c r="P204" s="25">
        <f t="shared" si="25"/>
        <v>32590.14</v>
      </c>
      <c r="Q204" s="11">
        <f t="shared" si="26"/>
        <v>19554.083999999999</v>
      </c>
      <c r="R204" s="21">
        <v>0</v>
      </c>
      <c r="S204" s="21">
        <f t="shared" si="27"/>
        <v>0.6</v>
      </c>
      <c r="T204" s="36">
        <v>0.6</v>
      </c>
      <c r="U204" s="11">
        <v>19554.083999999999</v>
      </c>
      <c r="V204" s="11">
        <v>32590.14</v>
      </c>
      <c r="W204" s="21">
        <v>0.12</v>
      </c>
      <c r="X204" s="21">
        <v>0.2</v>
      </c>
      <c r="Y204" s="21">
        <f t="shared" si="28"/>
        <v>0</v>
      </c>
      <c r="Z204" s="21">
        <f t="shared" si="29"/>
        <v>0</v>
      </c>
      <c r="AA204" s="11">
        <v>0</v>
      </c>
      <c r="AB204" s="11">
        <v>0</v>
      </c>
      <c r="AC204" s="11"/>
    </row>
    <row r="205" spans="1:30" hidden="1" x14ac:dyDescent="0.35">
      <c r="A205" t="s">
        <v>1149</v>
      </c>
      <c r="B205" t="s">
        <v>1150</v>
      </c>
      <c r="C205" t="s">
        <v>1597</v>
      </c>
      <c r="D205" s="15">
        <v>45559</v>
      </c>
      <c r="E205" s="15"/>
      <c r="F205" t="s">
        <v>237</v>
      </c>
      <c r="G205" s="11"/>
      <c r="H205" t="s">
        <v>1710</v>
      </c>
      <c r="I205" t="s">
        <v>1631</v>
      </c>
      <c r="J205" t="s">
        <v>1700</v>
      </c>
      <c r="K205" s="11">
        <v>4095153.66</v>
      </c>
      <c r="L205" s="11">
        <v>91</v>
      </c>
      <c r="M205" s="11">
        <f t="shared" si="23"/>
        <v>4095153.66</v>
      </c>
      <c r="N205" s="21">
        <v>2.5000000000000001E-2</v>
      </c>
      <c r="O205" s="21">
        <f t="shared" si="24"/>
        <v>2.5000002075624188E-2</v>
      </c>
      <c r="P205" s="25">
        <f t="shared" si="25"/>
        <v>25524.59</v>
      </c>
      <c r="Q205" s="11">
        <f t="shared" si="26"/>
        <v>20419.671999999999</v>
      </c>
      <c r="R205" s="21">
        <v>0</v>
      </c>
      <c r="S205" s="21">
        <f t="shared" si="27"/>
        <v>0.79999999999999993</v>
      </c>
      <c r="T205" s="36">
        <v>0.5</v>
      </c>
      <c r="U205" s="11">
        <v>20419.671999999999</v>
      </c>
      <c r="V205" s="11">
        <v>25524.59</v>
      </c>
      <c r="W205" s="21">
        <v>0</v>
      </c>
      <c r="X205" s="21">
        <v>0</v>
      </c>
      <c r="Y205" s="21">
        <f t="shared" si="28"/>
        <v>0</v>
      </c>
      <c r="Z205" s="21">
        <f t="shared" si="29"/>
        <v>0</v>
      </c>
      <c r="AA205" s="11">
        <v>0</v>
      </c>
      <c r="AB205" s="11">
        <v>0</v>
      </c>
      <c r="AC205" s="11"/>
    </row>
    <row r="206" spans="1:30" hidden="1" x14ac:dyDescent="0.35">
      <c r="A206" t="s">
        <v>1241</v>
      </c>
      <c r="B206" t="s">
        <v>1242</v>
      </c>
      <c r="C206" t="s">
        <v>1598</v>
      </c>
      <c r="D206" s="15">
        <v>45589</v>
      </c>
      <c r="E206" s="15">
        <v>45755</v>
      </c>
      <c r="F206" t="s">
        <v>234</v>
      </c>
      <c r="G206" s="11" t="s">
        <v>1745</v>
      </c>
      <c r="H206" t="s">
        <v>1710</v>
      </c>
      <c r="I206" t="s">
        <v>1659</v>
      </c>
      <c r="J206" t="s">
        <v>1700</v>
      </c>
      <c r="K206" s="11">
        <v>4145839.99</v>
      </c>
      <c r="L206" s="11">
        <v>8</v>
      </c>
      <c r="M206" s="11">
        <f t="shared" si="23"/>
        <v>364469.44967032969</v>
      </c>
      <c r="N206" s="21">
        <v>0.02</v>
      </c>
      <c r="O206" s="21">
        <f t="shared" si="24"/>
        <v>1.9999950299577286E-2</v>
      </c>
      <c r="P206" s="25">
        <f t="shared" si="25"/>
        <v>1817.35</v>
      </c>
      <c r="Q206" s="11">
        <f t="shared" si="26"/>
        <v>1272.145</v>
      </c>
      <c r="R206" s="21">
        <v>0</v>
      </c>
      <c r="S206" s="21">
        <f t="shared" si="27"/>
        <v>0.6</v>
      </c>
      <c r="T206" s="36">
        <v>0</v>
      </c>
      <c r="U206" s="11">
        <v>1090.4099999999999</v>
      </c>
      <c r="V206" s="11">
        <v>1817.35</v>
      </c>
      <c r="W206" s="21">
        <v>0</v>
      </c>
      <c r="X206" s="21">
        <v>0</v>
      </c>
      <c r="Y206" s="21">
        <f t="shared" si="28"/>
        <v>0</v>
      </c>
      <c r="Z206" s="21">
        <f t="shared" si="29"/>
        <v>0</v>
      </c>
      <c r="AA206" s="11">
        <v>0</v>
      </c>
      <c r="AB206" s="11">
        <v>0</v>
      </c>
      <c r="AC206" s="21">
        <f>IFERROR(AD206/V206,0)</f>
        <v>0.10000000000000002</v>
      </c>
      <c r="AD206" s="11">
        <v>181.73500000000001</v>
      </c>
    </row>
    <row r="207" spans="1:30" hidden="1" x14ac:dyDescent="0.35">
      <c r="A207" t="s">
        <v>1547</v>
      </c>
      <c r="B207" t="s">
        <v>1575</v>
      </c>
      <c r="C207" t="s">
        <v>1597</v>
      </c>
      <c r="D207" s="15">
        <v>45749</v>
      </c>
      <c r="E207" s="15"/>
      <c r="F207" t="s">
        <v>339</v>
      </c>
      <c r="G207" s="11"/>
      <c r="H207" t="s">
        <v>1710</v>
      </c>
      <c r="I207" t="s">
        <v>1637</v>
      </c>
      <c r="J207" t="s">
        <v>1700</v>
      </c>
      <c r="K207" s="11">
        <v>5090238.9800000004</v>
      </c>
      <c r="L207" s="11">
        <v>90</v>
      </c>
      <c r="M207" s="11">
        <f t="shared" si="23"/>
        <v>5034302.2879120884</v>
      </c>
      <c r="N207" s="21">
        <v>2.5000000000000001E-2</v>
      </c>
      <c r="O207" s="21">
        <f t="shared" si="24"/>
        <v>2.5000003590750424E-2</v>
      </c>
      <c r="P207" s="25">
        <f t="shared" si="25"/>
        <v>31378.19</v>
      </c>
      <c r="Q207" s="11">
        <f t="shared" si="26"/>
        <v>15689.094999999999</v>
      </c>
      <c r="R207" s="21">
        <v>0</v>
      </c>
      <c r="S207" s="21">
        <f t="shared" si="27"/>
        <v>0.5</v>
      </c>
      <c r="T207" s="36">
        <v>0</v>
      </c>
      <c r="U207" s="11">
        <v>15689.094999999999</v>
      </c>
      <c r="V207" s="11">
        <v>31378.19</v>
      </c>
      <c r="W207" s="21">
        <v>0</v>
      </c>
      <c r="X207" s="21">
        <v>0</v>
      </c>
      <c r="Y207" s="21">
        <f t="shared" si="28"/>
        <v>0</v>
      </c>
      <c r="Z207" s="21">
        <f t="shared" si="29"/>
        <v>0</v>
      </c>
      <c r="AA207" s="11">
        <v>0</v>
      </c>
      <c r="AB207" s="11">
        <v>0</v>
      </c>
      <c r="AC207" s="11"/>
    </row>
    <row r="208" spans="1:30" hidden="1" x14ac:dyDescent="0.35">
      <c r="A208" t="s">
        <v>1410</v>
      </c>
      <c r="B208" t="s">
        <v>1471</v>
      </c>
      <c r="C208" t="s">
        <v>1597</v>
      </c>
      <c r="D208" s="15">
        <v>45727</v>
      </c>
      <c r="E208" s="15"/>
      <c r="F208" t="s">
        <v>1600</v>
      </c>
      <c r="G208" s="11"/>
      <c r="H208" t="s">
        <v>1654</v>
      </c>
      <c r="I208" t="s">
        <v>1658</v>
      </c>
      <c r="J208" t="s">
        <v>1700</v>
      </c>
      <c r="K208" s="11">
        <v>5167647.0599999996</v>
      </c>
      <c r="L208" s="11">
        <v>91</v>
      </c>
      <c r="M208" s="11">
        <f t="shared" si="23"/>
        <v>5167647.0599999996</v>
      </c>
      <c r="N208" s="21">
        <v>2.5000000000000001E-2</v>
      </c>
      <c r="O208" s="21">
        <f t="shared" si="24"/>
        <v>2.5000002314697258E-2</v>
      </c>
      <c r="P208" s="25">
        <f t="shared" si="25"/>
        <v>32209.31</v>
      </c>
      <c r="Q208" s="11">
        <f t="shared" si="26"/>
        <v>19325.585999999999</v>
      </c>
      <c r="R208" s="21">
        <v>0</v>
      </c>
      <c r="S208" s="21">
        <f t="shared" si="27"/>
        <v>0.6</v>
      </c>
      <c r="T208" s="36">
        <v>1</v>
      </c>
      <c r="U208" s="11">
        <v>19325.585999999999</v>
      </c>
      <c r="V208" s="11">
        <v>32209.31</v>
      </c>
      <c r="W208" s="21">
        <v>0</v>
      </c>
      <c r="X208" s="21">
        <v>0</v>
      </c>
      <c r="Y208" s="21">
        <f t="shared" si="28"/>
        <v>0</v>
      </c>
      <c r="Z208" s="21">
        <f t="shared" si="29"/>
        <v>0</v>
      </c>
      <c r="AA208" s="11">
        <v>0</v>
      </c>
      <c r="AB208" s="11">
        <v>0</v>
      </c>
      <c r="AC208" s="11"/>
    </row>
    <row r="209" spans="1:30" hidden="1" x14ac:dyDescent="0.35">
      <c r="A209" t="s">
        <v>657</v>
      </c>
      <c r="B209" t="s">
        <v>658</v>
      </c>
      <c r="C209" t="s">
        <v>1597</v>
      </c>
      <c r="D209" s="15">
        <v>45310</v>
      </c>
      <c r="E209" s="15"/>
      <c r="F209" t="s">
        <v>1599</v>
      </c>
      <c r="G209" s="11"/>
      <c r="H209" t="s">
        <v>1654</v>
      </c>
      <c r="I209" t="s">
        <v>1631</v>
      </c>
      <c r="J209" t="s">
        <v>1701</v>
      </c>
      <c r="K209" s="11">
        <v>5057364.5</v>
      </c>
      <c r="L209" s="11">
        <v>91</v>
      </c>
      <c r="M209" s="11">
        <f t="shared" si="23"/>
        <v>5057364.5</v>
      </c>
      <c r="N209" s="21">
        <v>0.01</v>
      </c>
      <c r="O209" s="21">
        <f t="shared" si="24"/>
        <v>9.999998598496887E-3</v>
      </c>
      <c r="P209" s="25">
        <f t="shared" si="25"/>
        <v>12608.77</v>
      </c>
      <c r="Q209" s="11">
        <f t="shared" si="26"/>
        <v>0</v>
      </c>
      <c r="R209" s="21">
        <v>0</v>
      </c>
      <c r="S209" s="21">
        <f t="shared" si="27"/>
        <v>0</v>
      </c>
      <c r="T209" s="36">
        <v>0</v>
      </c>
      <c r="U209" s="11">
        <v>0</v>
      </c>
      <c r="V209" s="11">
        <v>12608.77</v>
      </c>
      <c r="W209" s="21">
        <v>0.16</v>
      </c>
      <c r="X209" s="21">
        <v>0.25</v>
      </c>
      <c r="Y209" s="21">
        <f t="shared" si="28"/>
        <v>0</v>
      </c>
      <c r="Z209" s="21">
        <f t="shared" si="29"/>
        <v>0</v>
      </c>
      <c r="AA209" s="11">
        <v>0</v>
      </c>
      <c r="AB209" s="11">
        <v>0</v>
      </c>
      <c r="AC209" s="11"/>
    </row>
    <row r="210" spans="1:30" hidden="1" x14ac:dyDescent="0.35">
      <c r="A210" t="s">
        <v>405</v>
      </c>
      <c r="B210" t="s">
        <v>406</v>
      </c>
      <c r="C210" t="s">
        <v>1597</v>
      </c>
      <c r="D210" s="15">
        <v>45096</v>
      </c>
      <c r="E210" s="15"/>
      <c r="F210" t="s">
        <v>1616</v>
      </c>
      <c r="G210" s="11"/>
      <c r="H210" t="s">
        <v>1710</v>
      </c>
      <c r="I210" t="s">
        <v>1631</v>
      </c>
      <c r="J210" t="s">
        <v>1701</v>
      </c>
      <c r="K210" s="11">
        <v>8616206.8200000003</v>
      </c>
      <c r="L210" s="11">
        <v>91</v>
      </c>
      <c r="M210" s="11">
        <f t="shared" si="23"/>
        <v>8616206.8200000003</v>
      </c>
      <c r="N210" s="21">
        <v>1.2500000000000001E-2</v>
      </c>
      <c r="O210" s="21">
        <f t="shared" si="24"/>
        <v>1.2500001201734801E-2</v>
      </c>
      <c r="P210" s="25">
        <f t="shared" si="25"/>
        <v>26851.88</v>
      </c>
      <c r="Q210" s="11">
        <f t="shared" si="26"/>
        <v>13425.94</v>
      </c>
      <c r="R210" s="21">
        <v>0</v>
      </c>
      <c r="S210" s="21">
        <f t="shared" si="27"/>
        <v>0.5</v>
      </c>
      <c r="T210" s="36">
        <v>0</v>
      </c>
      <c r="U210" s="11">
        <v>13425.94</v>
      </c>
      <c r="V210" s="11">
        <v>26851.88</v>
      </c>
      <c r="W210" s="21">
        <v>0.12</v>
      </c>
      <c r="X210" s="21">
        <v>0.2</v>
      </c>
      <c r="Y210" s="21">
        <f t="shared" si="28"/>
        <v>0</v>
      </c>
      <c r="Z210" s="21">
        <f t="shared" si="29"/>
        <v>0</v>
      </c>
      <c r="AA210" s="11">
        <v>0</v>
      </c>
      <c r="AB210" s="11">
        <v>0</v>
      </c>
      <c r="AC210" s="11"/>
    </row>
    <row r="211" spans="1:30" hidden="1" x14ac:dyDescent="0.35">
      <c r="A211" t="s">
        <v>569</v>
      </c>
      <c r="B211" t="s">
        <v>570</v>
      </c>
      <c r="C211" t="s">
        <v>1597</v>
      </c>
      <c r="D211" s="15">
        <v>45237</v>
      </c>
      <c r="E211" s="15"/>
      <c r="F211" t="s">
        <v>1609</v>
      </c>
      <c r="G211" s="11"/>
      <c r="H211" t="s">
        <v>1710</v>
      </c>
      <c r="I211" t="s">
        <v>1631</v>
      </c>
      <c r="J211" t="s">
        <v>1701</v>
      </c>
      <c r="K211" s="11">
        <v>4302038.58</v>
      </c>
      <c r="L211" s="11">
        <v>91</v>
      </c>
      <c r="M211" s="11">
        <f t="shared" si="23"/>
        <v>4302038.58</v>
      </c>
      <c r="N211" s="21">
        <v>1.4999999999999999E-2</v>
      </c>
      <c r="O211" s="21">
        <f t="shared" si="24"/>
        <v>1.5000004057110562E-2</v>
      </c>
      <c r="P211" s="25">
        <f t="shared" si="25"/>
        <v>16088.45</v>
      </c>
      <c r="Q211" s="11">
        <f t="shared" si="26"/>
        <v>8044.2250000000004</v>
      </c>
      <c r="R211" s="21">
        <v>0</v>
      </c>
      <c r="S211" s="21">
        <f t="shared" si="27"/>
        <v>0.5</v>
      </c>
      <c r="T211" s="36">
        <v>0</v>
      </c>
      <c r="U211" s="11">
        <v>8044.2250000000004</v>
      </c>
      <c r="V211" s="11">
        <v>16088.45</v>
      </c>
      <c r="W211" s="21">
        <v>0.12</v>
      </c>
      <c r="X211" s="21">
        <v>0.15</v>
      </c>
      <c r="Y211" s="21">
        <f t="shared" si="28"/>
        <v>0</v>
      </c>
      <c r="Z211" s="21">
        <f t="shared" si="29"/>
        <v>0</v>
      </c>
      <c r="AA211" s="11">
        <v>0</v>
      </c>
      <c r="AB211" s="11">
        <v>0</v>
      </c>
      <c r="AC211" s="11"/>
    </row>
    <row r="212" spans="1:30" hidden="1" x14ac:dyDescent="0.35">
      <c r="A212" t="s">
        <v>816</v>
      </c>
      <c r="B212" t="s">
        <v>817</v>
      </c>
      <c r="C212" t="s">
        <v>1597</v>
      </c>
      <c r="D212" s="15">
        <v>45422</v>
      </c>
      <c r="E212" s="15"/>
      <c r="F212" t="s">
        <v>1608</v>
      </c>
      <c r="G212" s="11"/>
      <c r="H212" t="s">
        <v>1710</v>
      </c>
      <c r="I212" t="s">
        <v>1631</v>
      </c>
      <c r="J212" t="s">
        <v>1700</v>
      </c>
      <c r="K212" s="11">
        <v>5088782.58</v>
      </c>
      <c r="L212" s="11">
        <v>91</v>
      </c>
      <c r="M212" s="11">
        <f t="shared" si="23"/>
        <v>5088782.58</v>
      </c>
      <c r="N212" s="21">
        <v>2.5000000000000001E-2</v>
      </c>
      <c r="O212" s="21">
        <f t="shared" si="24"/>
        <v>2.4999996502758172E-2</v>
      </c>
      <c r="P212" s="25">
        <f t="shared" si="25"/>
        <v>31717.75</v>
      </c>
      <c r="Q212" s="11">
        <f t="shared" si="26"/>
        <v>22202.424999999999</v>
      </c>
      <c r="R212" s="21">
        <v>0</v>
      </c>
      <c r="S212" s="21">
        <f t="shared" si="27"/>
        <v>0.7</v>
      </c>
      <c r="T212" s="36">
        <v>0</v>
      </c>
      <c r="U212" s="11">
        <v>22202.424999999999</v>
      </c>
      <c r="V212" s="11">
        <v>31717.75</v>
      </c>
      <c r="W212" s="21">
        <v>0</v>
      </c>
      <c r="X212" s="21">
        <v>0</v>
      </c>
      <c r="Y212" s="21">
        <f t="shared" si="28"/>
        <v>0</v>
      </c>
      <c r="Z212" s="21">
        <f t="shared" si="29"/>
        <v>0</v>
      </c>
      <c r="AA212" s="11">
        <v>0</v>
      </c>
      <c r="AB212" s="11">
        <v>0</v>
      </c>
      <c r="AC212" s="11"/>
    </row>
    <row r="213" spans="1:30" hidden="1" x14ac:dyDescent="0.35">
      <c r="A213" t="s">
        <v>1548</v>
      </c>
      <c r="B213" t="s">
        <v>1576</v>
      </c>
      <c r="C213" t="s">
        <v>1597</v>
      </c>
      <c r="D213" s="15">
        <v>45813</v>
      </c>
      <c r="E213" s="15"/>
      <c r="F213" t="s">
        <v>237</v>
      </c>
      <c r="G213" s="11"/>
      <c r="H213" t="s">
        <v>1710</v>
      </c>
      <c r="I213" t="s">
        <v>1631</v>
      </c>
      <c r="J213" t="s">
        <v>1700</v>
      </c>
      <c r="K213" s="11">
        <v>5012679.6500000004</v>
      </c>
      <c r="L213" s="11">
        <v>26</v>
      </c>
      <c r="M213" s="11">
        <f t="shared" si="23"/>
        <v>1432194.1857142858</v>
      </c>
      <c r="N213" s="21">
        <v>2.5000000000000001E-2</v>
      </c>
      <c r="O213" s="21">
        <f t="shared" si="24"/>
        <v>2.5000000594645862E-2</v>
      </c>
      <c r="P213" s="25">
        <f t="shared" si="25"/>
        <v>8926.69</v>
      </c>
      <c r="Q213" s="11">
        <f t="shared" si="26"/>
        <v>7141.3520000000008</v>
      </c>
      <c r="R213" s="21">
        <v>0</v>
      </c>
      <c r="S213" s="21">
        <f t="shared" si="27"/>
        <v>0.8</v>
      </c>
      <c r="T213" s="36">
        <v>0.5</v>
      </c>
      <c r="U213" s="11">
        <v>7141.3520000000008</v>
      </c>
      <c r="V213" s="11">
        <v>8926.69</v>
      </c>
      <c r="W213" s="21">
        <v>0</v>
      </c>
      <c r="X213" s="21">
        <v>0</v>
      </c>
      <c r="Y213" s="21">
        <f t="shared" si="28"/>
        <v>0</v>
      </c>
      <c r="Z213" s="21">
        <f t="shared" si="29"/>
        <v>0</v>
      </c>
      <c r="AA213" s="11">
        <v>0</v>
      </c>
      <c r="AB213" s="11">
        <v>0</v>
      </c>
      <c r="AC213" s="11"/>
    </row>
    <row r="214" spans="1:30" hidden="1" x14ac:dyDescent="0.35">
      <c r="A214" t="s">
        <v>884</v>
      </c>
      <c r="B214" t="s">
        <v>885</v>
      </c>
      <c r="C214" t="s">
        <v>1597</v>
      </c>
      <c r="D214" s="15">
        <v>45469</v>
      </c>
      <c r="E214" s="15"/>
      <c r="F214" t="s">
        <v>1600</v>
      </c>
      <c r="G214" s="11"/>
      <c r="H214" t="s">
        <v>1654</v>
      </c>
      <c r="I214" t="s">
        <v>1664</v>
      </c>
      <c r="J214" t="s">
        <v>1701</v>
      </c>
      <c r="K214" s="11">
        <v>4491870.5999999996</v>
      </c>
      <c r="L214" s="11">
        <v>91</v>
      </c>
      <c r="M214" s="11">
        <f t="shared" si="23"/>
        <v>4491870.5999999996</v>
      </c>
      <c r="N214" s="21">
        <v>1.4999999999999999E-2</v>
      </c>
      <c r="O214" s="21">
        <f t="shared" si="24"/>
        <v>1.5000004112435357E-2</v>
      </c>
      <c r="P214" s="25">
        <f t="shared" si="25"/>
        <v>16798.37</v>
      </c>
      <c r="Q214" s="11">
        <f t="shared" si="26"/>
        <v>10079.021999999999</v>
      </c>
      <c r="R214" s="21">
        <v>0</v>
      </c>
      <c r="S214" s="21">
        <f t="shared" si="27"/>
        <v>0.6</v>
      </c>
      <c r="T214" s="36">
        <v>0.6</v>
      </c>
      <c r="U214" s="11">
        <v>10079.021999999999</v>
      </c>
      <c r="V214" s="11">
        <v>16798.37</v>
      </c>
      <c r="W214" s="21">
        <v>0.12</v>
      </c>
      <c r="X214" s="21">
        <v>0.15</v>
      </c>
      <c r="Y214" s="21">
        <f t="shared" si="28"/>
        <v>0</v>
      </c>
      <c r="Z214" s="21">
        <f t="shared" si="29"/>
        <v>0</v>
      </c>
      <c r="AA214" s="11">
        <v>0</v>
      </c>
      <c r="AB214" s="11">
        <v>0</v>
      </c>
      <c r="AC214" s="11"/>
    </row>
    <row r="215" spans="1:30" hidden="1" x14ac:dyDescent="0.35">
      <c r="A215" t="s">
        <v>1411</v>
      </c>
      <c r="B215" t="s">
        <v>1472</v>
      </c>
      <c r="C215" t="s">
        <v>1597</v>
      </c>
      <c r="D215" s="15">
        <v>45674</v>
      </c>
      <c r="E215" s="15"/>
      <c r="F215" t="s">
        <v>237</v>
      </c>
      <c r="G215" s="11"/>
      <c r="H215" t="s">
        <v>1710</v>
      </c>
      <c r="I215" t="s">
        <v>1631</v>
      </c>
      <c r="J215" t="s">
        <v>1700</v>
      </c>
      <c r="K215" s="11">
        <v>4775022.3899999997</v>
      </c>
      <c r="L215" s="11">
        <v>91</v>
      </c>
      <c r="M215" s="11">
        <f t="shared" si="23"/>
        <v>4775022.3899999997</v>
      </c>
      <c r="N215" s="21">
        <v>2.5000000000000001E-2</v>
      </c>
      <c r="O215" s="21">
        <f t="shared" si="24"/>
        <v>2.5000003481371401E-2</v>
      </c>
      <c r="P215" s="25">
        <f t="shared" si="25"/>
        <v>29762.13</v>
      </c>
      <c r="Q215" s="11">
        <f t="shared" si="26"/>
        <v>23809.704000000002</v>
      </c>
      <c r="R215" s="21">
        <v>0</v>
      </c>
      <c r="S215" s="21">
        <f t="shared" si="27"/>
        <v>0.8</v>
      </c>
      <c r="T215" s="36">
        <v>0.5</v>
      </c>
      <c r="U215" s="11">
        <v>23809.704000000002</v>
      </c>
      <c r="V215" s="11">
        <v>29762.13</v>
      </c>
      <c r="W215" s="21">
        <v>0</v>
      </c>
      <c r="X215" s="21">
        <v>0</v>
      </c>
      <c r="Y215" s="21">
        <f t="shared" si="28"/>
        <v>0</v>
      </c>
      <c r="Z215" s="21">
        <f t="shared" si="29"/>
        <v>0</v>
      </c>
      <c r="AA215" s="11">
        <v>0</v>
      </c>
      <c r="AB215" s="11">
        <v>0</v>
      </c>
      <c r="AC215" s="11"/>
    </row>
    <row r="216" spans="1:30" hidden="1" x14ac:dyDescent="0.35">
      <c r="A216" t="s">
        <v>1281</v>
      </c>
      <c r="B216" t="s">
        <v>1282</v>
      </c>
      <c r="C216" t="s">
        <v>1597</v>
      </c>
      <c r="D216" s="15">
        <v>45609</v>
      </c>
      <c r="E216" s="15"/>
      <c r="F216" t="s">
        <v>1617</v>
      </c>
      <c r="G216" s="11" t="s">
        <v>1745</v>
      </c>
      <c r="H216" t="s">
        <v>1710</v>
      </c>
      <c r="I216" t="s">
        <v>1659</v>
      </c>
      <c r="J216" t="s">
        <v>1700</v>
      </c>
      <c r="K216" s="11">
        <v>9110166.9800000004</v>
      </c>
      <c r="L216" s="11">
        <v>91</v>
      </c>
      <c r="M216" s="11">
        <f t="shared" si="23"/>
        <v>9110166.9800000004</v>
      </c>
      <c r="N216" s="21">
        <v>2.5000000000000001E-2</v>
      </c>
      <c r="O216" s="21">
        <f t="shared" si="24"/>
        <v>2.5000001050028399E-2</v>
      </c>
      <c r="P216" s="25">
        <f t="shared" si="25"/>
        <v>56782.55</v>
      </c>
      <c r="Q216" s="11">
        <f t="shared" si="26"/>
        <v>39747.785000000003</v>
      </c>
      <c r="R216" s="21">
        <v>0</v>
      </c>
      <c r="S216" s="21">
        <f t="shared" si="27"/>
        <v>0.6</v>
      </c>
      <c r="T216" s="36">
        <v>0</v>
      </c>
      <c r="U216" s="11">
        <v>34069.53</v>
      </c>
      <c r="V216" s="11">
        <v>56782.55</v>
      </c>
      <c r="W216" s="21">
        <v>0</v>
      </c>
      <c r="X216" s="21">
        <v>0</v>
      </c>
      <c r="Y216" s="21">
        <f t="shared" si="28"/>
        <v>0</v>
      </c>
      <c r="Z216" s="21">
        <f t="shared" si="29"/>
        <v>0</v>
      </c>
      <c r="AA216" s="11">
        <v>0</v>
      </c>
      <c r="AB216" s="11">
        <v>0</v>
      </c>
      <c r="AC216" s="21">
        <f>IFERROR(AD216/V216,0)</f>
        <v>0.10000000000000002</v>
      </c>
      <c r="AD216" s="11">
        <v>5678.255000000001</v>
      </c>
    </row>
    <row r="217" spans="1:30" hidden="1" x14ac:dyDescent="0.35">
      <c r="A217" t="s">
        <v>573</v>
      </c>
      <c r="B217" t="s">
        <v>574</v>
      </c>
      <c r="C217" t="s">
        <v>1597</v>
      </c>
      <c r="D217" s="15">
        <v>45237</v>
      </c>
      <c r="E217" s="15"/>
      <c r="F217" t="s">
        <v>1600</v>
      </c>
      <c r="G217" s="11" t="s">
        <v>1725</v>
      </c>
      <c r="H217" t="s">
        <v>1710</v>
      </c>
      <c r="I217" t="s">
        <v>1650</v>
      </c>
      <c r="J217" t="s">
        <v>1701</v>
      </c>
      <c r="K217" s="11">
        <v>4353304.0999999996</v>
      </c>
      <c r="L217" s="11">
        <v>91</v>
      </c>
      <c r="M217" s="11">
        <f t="shared" si="23"/>
        <v>4353304.0999999996</v>
      </c>
      <c r="N217" s="21">
        <v>1.4999999999999999E-2</v>
      </c>
      <c r="O217" s="21">
        <f t="shared" si="24"/>
        <v>1.4999995717538515E-2</v>
      </c>
      <c r="P217" s="25">
        <f t="shared" si="25"/>
        <v>16280.16</v>
      </c>
      <c r="Q217" s="11">
        <f t="shared" si="26"/>
        <v>9768.0959999999995</v>
      </c>
      <c r="R217" s="21">
        <v>0</v>
      </c>
      <c r="S217" s="21">
        <f t="shared" si="27"/>
        <v>0.6</v>
      </c>
      <c r="T217" s="36">
        <v>0.6</v>
      </c>
      <c r="U217" s="11">
        <v>9768.0959999999995</v>
      </c>
      <c r="V217" s="11">
        <v>16280.16</v>
      </c>
      <c r="W217" s="21">
        <v>0.12</v>
      </c>
      <c r="X217" s="21">
        <v>0.15</v>
      </c>
      <c r="Y217" s="21">
        <f t="shared" si="28"/>
        <v>0</v>
      </c>
      <c r="Z217" s="21">
        <f t="shared" si="29"/>
        <v>0</v>
      </c>
      <c r="AA217" s="11">
        <v>0</v>
      </c>
      <c r="AB217" s="11">
        <v>0</v>
      </c>
      <c r="AC217" s="11"/>
    </row>
    <row r="218" spans="1:30" hidden="1" x14ac:dyDescent="0.35">
      <c r="A218" t="s">
        <v>1359</v>
      </c>
      <c r="B218" t="s">
        <v>1360</v>
      </c>
      <c r="C218" t="s">
        <v>1598</v>
      </c>
      <c r="D218" s="15">
        <v>45652</v>
      </c>
      <c r="E218" s="15">
        <v>45791</v>
      </c>
      <c r="F218" t="s">
        <v>1599</v>
      </c>
      <c r="G218" s="11"/>
      <c r="H218" t="s">
        <v>1654</v>
      </c>
      <c r="I218" t="s">
        <v>1632</v>
      </c>
      <c r="J218" t="s">
        <v>1701</v>
      </c>
      <c r="K218" s="11">
        <v>4186090.41</v>
      </c>
      <c r="L218" s="11">
        <v>44</v>
      </c>
      <c r="M218" s="11">
        <f t="shared" si="23"/>
        <v>2024043.7147252751</v>
      </c>
      <c r="N218" s="21">
        <v>1.2500000000000001E-2</v>
      </c>
      <c r="O218" s="21">
        <f t="shared" si="24"/>
        <v>1.2500005019328676E-2</v>
      </c>
      <c r="P218" s="25">
        <f t="shared" si="25"/>
        <v>6307.81</v>
      </c>
      <c r="Q218" s="11">
        <f t="shared" si="26"/>
        <v>0</v>
      </c>
      <c r="R218" s="21">
        <v>0</v>
      </c>
      <c r="S218" s="21">
        <f t="shared" si="27"/>
        <v>0</v>
      </c>
      <c r="T218" s="36">
        <v>0</v>
      </c>
      <c r="U218" s="11">
        <v>0</v>
      </c>
      <c r="V218" s="11">
        <v>6307.81</v>
      </c>
      <c r="W218" s="21">
        <v>0.12</v>
      </c>
      <c r="X218" s="21">
        <v>0.13</v>
      </c>
      <c r="Y218" s="21">
        <f t="shared" si="28"/>
        <v>0</v>
      </c>
      <c r="Z218" s="21">
        <f t="shared" si="29"/>
        <v>0</v>
      </c>
      <c r="AA218" s="11">
        <v>0</v>
      </c>
      <c r="AB218" s="11">
        <v>0</v>
      </c>
      <c r="AC218" s="11"/>
    </row>
    <row r="219" spans="1:30" hidden="1" x14ac:dyDescent="0.35">
      <c r="A219" t="s">
        <v>892</v>
      </c>
      <c r="B219" t="s">
        <v>893</v>
      </c>
      <c r="C219" t="s">
        <v>1597</v>
      </c>
      <c r="D219" s="15">
        <v>45474</v>
      </c>
      <c r="E219" s="15"/>
      <c r="F219" t="s">
        <v>1600</v>
      </c>
      <c r="G219" s="11" t="s">
        <v>1728</v>
      </c>
      <c r="H219" t="s">
        <v>1710</v>
      </c>
      <c r="I219" t="s">
        <v>1660</v>
      </c>
      <c r="J219" t="s">
        <v>1700</v>
      </c>
      <c r="K219" s="11">
        <v>21633539.510000002</v>
      </c>
      <c r="L219" s="11">
        <v>91</v>
      </c>
      <c r="M219" s="11">
        <f t="shared" si="23"/>
        <v>21633539.510000002</v>
      </c>
      <c r="N219" s="21">
        <v>1.7500000000000002E-2</v>
      </c>
      <c r="O219" s="21">
        <f t="shared" si="24"/>
        <v>1.7500000142394379E-2</v>
      </c>
      <c r="P219" s="25">
        <f t="shared" si="25"/>
        <v>94387.43</v>
      </c>
      <c r="Q219" s="11">
        <f t="shared" si="26"/>
        <v>40451.755714285711</v>
      </c>
      <c r="R219" s="21">
        <v>0</v>
      </c>
      <c r="S219" s="21">
        <f t="shared" si="27"/>
        <v>0.42857142857142855</v>
      </c>
      <c r="T219" s="36">
        <v>1</v>
      </c>
      <c r="U219" s="11">
        <v>40451.755714285711</v>
      </c>
      <c r="V219" s="11">
        <v>94387.43</v>
      </c>
      <c r="W219" s="21">
        <v>0</v>
      </c>
      <c r="X219" s="21">
        <v>0</v>
      </c>
      <c r="Y219" s="21">
        <f t="shared" si="28"/>
        <v>0</v>
      </c>
      <c r="Z219" s="21">
        <f t="shared" si="29"/>
        <v>0</v>
      </c>
      <c r="AA219" s="11">
        <v>0</v>
      </c>
      <c r="AB219" s="11">
        <v>0</v>
      </c>
      <c r="AC219" s="11"/>
    </row>
    <row r="220" spans="1:30" hidden="1" x14ac:dyDescent="0.35">
      <c r="A220" t="s">
        <v>456</v>
      </c>
      <c r="B220" t="s">
        <v>457</v>
      </c>
      <c r="C220" t="s">
        <v>1597</v>
      </c>
      <c r="D220" s="15">
        <v>45159</v>
      </c>
      <c r="E220" s="15"/>
      <c r="F220" t="s">
        <v>1599</v>
      </c>
      <c r="G220" s="11" t="s">
        <v>1692</v>
      </c>
      <c r="H220" t="s">
        <v>1654</v>
      </c>
      <c r="I220" t="s">
        <v>1631</v>
      </c>
      <c r="J220" t="s">
        <v>1701</v>
      </c>
      <c r="K220" s="11">
        <v>3516988.35</v>
      </c>
      <c r="L220" s="11">
        <v>91</v>
      </c>
      <c r="M220" s="11">
        <f t="shared" si="23"/>
        <v>3516988.35</v>
      </c>
      <c r="N220" s="21">
        <v>5.0000000000000001E-3</v>
      </c>
      <c r="O220" s="21">
        <f t="shared" si="24"/>
        <v>4.9999989087504103E-3</v>
      </c>
      <c r="P220" s="25">
        <f t="shared" si="25"/>
        <v>4384.1899999999996</v>
      </c>
      <c r="Q220" s="11">
        <f t="shared" si="26"/>
        <v>0</v>
      </c>
      <c r="R220" s="21">
        <v>0</v>
      </c>
      <c r="S220" s="21">
        <f t="shared" si="27"/>
        <v>0</v>
      </c>
      <c r="T220" s="36">
        <v>0</v>
      </c>
      <c r="U220" s="11">
        <v>0</v>
      </c>
      <c r="V220" s="11">
        <v>4384.1899999999996</v>
      </c>
      <c r="W220" s="21">
        <v>0.1</v>
      </c>
      <c r="X220" s="21">
        <v>0.125</v>
      </c>
      <c r="Y220" s="21">
        <f t="shared" si="28"/>
        <v>0</v>
      </c>
      <c r="Z220" s="21">
        <f t="shared" si="29"/>
        <v>0</v>
      </c>
      <c r="AA220" s="11">
        <v>0</v>
      </c>
      <c r="AB220" s="11">
        <v>0</v>
      </c>
      <c r="AC220" s="11"/>
    </row>
    <row r="221" spans="1:30" hidden="1" x14ac:dyDescent="0.35">
      <c r="A221" t="s">
        <v>343</v>
      </c>
      <c r="B221" t="s">
        <v>344</v>
      </c>
      <c r="C221" t="s">
        <v>1597</v>
      </c>
      <c r="D221" s="15">
        <v>44365</v>
      </c>
      <c r="E221" s="15"/>
      <c r="F221" t="s">
        <v>1599</v>
      </c>
      <c r="G221" s="11" t="s">
        <v>1692</v>
      </c>
      <c r="H221" t="s">
        <v>1654</v>
      </c>
      <c r="I221" t="s">
        <v>1631</v>
      </c>
      <c r="J221" t="s">
        <v>1701</v>
      </c>
      <c r="K221" s="11">
        <v>5815476</v>
      </c>
      <c r="L221" s="11">
        <v>91</v>
      </c>
      <c r="M221" s="11">
        <f t="shared" si="23"/>
        <v>5815476</v>
      </c>
      <c r="N221" s="21">
        <v>5.0000000000000001E-3</v>
      </c>
      <c r="O221" s="21">
        <f t="shared" si="24"/>
        <v>5.0000006991575696E-3</v>
      </c>
      <c r="P221" s="25">
        <f t="shared" si="25"/>
        <v>7249.43</v>
      </c>
      <c r="Q221" s="11">
        <f t="shared" si="26"/>
        <v>0</v>
      </c>
      <c r="R221" s="21">
        <v>0</v>
      </c>
      <c r="S221" s="21">
        <f t="shared" si="27"/>
        <v>0</v>
      </c>
      <c r="T221" s="36">
        <v>0</v>
      </c>
      <c r="U221" s="11">
        <v>0</v>
      </c>
      <c r="V221" s="11">
        <v>7249.43</v>
      </c>
      <c r="W221" s="21">
        <v>0.1</v>
      </c>
      <c r="X221" s="21">
        <v>0.125</v>
      </c>
      <c r="Y221" s="21">
        <f t="shared" si="28"/>
        <v>0</v>
      </c>
      <c r="Z221" s="21">
        <f t="shared" si="29"/>
        <v>0</v>
      </c>
      <c r="AA221" s="11">
        <v>0</v>
      </c>
      <c r="AB221" s="11">
        <v>0</v>
      </c>
      <c r="AC221" s="11"/>
    </row>
    <row r="222" spans="1:30" hidden="1" x14ac:dyDescent="0.35">
      <c r="A222" t="s">
        <v>683</v>
      </c>
      <c r="B222" t="s">
        <v>684</v>
      </c>
      <c r="C222" t="s">
        <v>1598</v>
      </c>
      <c r="D222" s="15">
        <v>45328</v>
      </c>
      <c r="E222" s="15">
        <v>45769</v>
      </c>
      <c r="F222" t="s">
        <v>1599</v>
      </c>
      <c r="G222" s="11"/>
      <c r="H222" t="s">
        <v>1654</v>
      </c>
      <c r="I222" t="s">
        <v>1634</v>
      </c>
      <c r="J222" t="s">
        <v>1701</v>
      </c>
      <c r="K222" s="11">
        <v>4650569.0999999996</v>
      </c>
      <c r="L222" s="11">
        <v>22</v>
      </c>
      <c r="M222" s="11">
        <f t="shared" si="23"/>
        <v>1124313.4087912086</v>
      </c>
      <c r="N222" s="21">
        <v>1.4999999999999999E-2</v>
      </c>
      <c r="O222" s="21">
        <f t="shared" si="24"/>
        <v>0</v>
      </c>
      <c r="P222" s="25">
        <f t="shared" si="25"/>
        <v>0</v>
      </c>
      <c r="Q222" s="11">
        <f t="shared" si="26"/>
        <v>0</v>
      </c>
      <c r="R222" s="21">
        <v>0</v>
      </c>
      <c r="S222" s="21">
        <f t="shared" si="27"/>
        <v>0</v>
      </c>
      <c r="T222" s="36">
        <v>0</v>
      </c>
      <c r="U222" s="11">
        <v>0</v>
      </c>
      <c r="V222" s="11">
        <v>0</v>
      </c>
      <c r="W222" s="21">
        <v>0.12</v>
      </c>
      <c r="X222" s="21">
        <v>0.15</v>
      </c>
      <c r="Y222" s="21">
        <f t="shared" si="28"/>
        <v>0</v>
      </c>
      <c r="Z222" s="21">
        <f t="shared" si="29"/>
        <v>0</v>
      </c>
      <c r="AA222" s="11">
        <v>0</v>
      </c>
      <c r="AB222" s="11">
        <v>0</v>
      </c>
      <c r="AC222" s="11"/>
    </row>
    <row r="223" spans="1:30" hidden="1" x14ac:dyDescent="0.35">
      <c r="A223" t="s">
        <v>403</v>
      </c>
      <c r="B223" t="s">
        <v>404</v>
      </c>
      <c r="C223" t="s">
        <v>1597</v>
      </c>
      <c r="D223" s="15">
        <v>45096</v>
      </c>
      <c r="E223" s="15"/>
      <c r="F223" t="s">
        <v>1599</v>
      </c>
      <c r="G223" s="11"/>
      <c r="H223" t="s">
        <v>1654</v>
      </c>
      <c r="I223" t="s">
        <v>1631</v>
      </c>
      <c r="J223" t="s">
        <v>1699</v>
      </c>
      <c r="K223" s="11">
        <v>8031557.2800000003</v>
      </c>
      <c r="L223" s="11">
        <v>91</v>
      </c>
      <c r="M223" s="11">
        <f t="shared" si="23"/>
        <v>8031557.2800000003</v>
      </c>
      <c r="N223" s="21">
        <v>0</v>
      </c>
      <c r="O223" s="21">
        <f t="shared" si="24"/>
        <v>0</v>
      </c>
      <c r="P223" s="25">
        <f t="shared" si="25"/>
        <v>0</v>
      </c>
      <c r="Q223" s="11">
        <f t="shared" si="26"/>
        <v>0</v>
      </c>
      <c r="R223" s="21">
        <v>0</v>
      </c>
      <c r="S223" s="21">
        <f t="shared" si="27"/>
        <v>0</v>
      </c>
      <c r="T223" s="36">
        <v>0</v>
      </c>
      <c r="U223" s="11">
        <v>0</v>
      </c>
      <c r="V223" s="11">
        <v>0</v>
      </c>
      <c r="W223" s="21">
        <v>0.12</v>
      </c>
      <c r="X223" s="21">
        <v>0.2</v>
      </c>
      <c r="Y223" s="21">
        <f t="shared" si="28"/>
        <v>0</v>
      </c>
      <c r="Z223" s="21">
        <f t="shared" si="29"/>
        <v>0</v>
      </c>
      <c r="AA223" s="11">
        <v>0</v>
      </c>
      <c r="AB223" s="11">
        <v>0</v>
      </c>
      <c r="AC223" s="11"/>
    </row>
    <row r="224" spans="1:30" hidden="1" x14ac:dyDescent="0.35">
      <c r="A224" t="s">
        <v>393</v>
      </c>
      <c r="B224" t="s">
        <v>394</v>
      </c>
      <c r="C224" t="s">
        <v>1597</v>
      </c>
      <c r="D224" s="15">
        <v>45089</v>
      </c>
      <c r="E224" s="15"/>
      <c r="F224" t="s">
        <v>1617</v>
      </c>
      <c r="G224" s="11" t="s">
        <v>1745</v>
      </c>
      <c r="H224" t="s">
        <v>1710</v>
      </c>
      <c r="I224" t="s">
        <v>1659</v>
      </c>
      <c r="J224" t="s">
        <v>1700</v>
      </c>
      <c r="K224" s="11">
        <v>10205962.310000001</v>
      </c>
      <c r="L224" s="11">
        <v>91</v>
      </c>
      <c r="M224" s="11">
        <f t="shared" si="23"/>
        <v>10205962.310000001</v>
      </c>
      <c r="N224" s="21">
        <v>2.5000000000000001E-2</v>
      </c>
      <c r="O224" s="21">
        <f t="shared" si="24"/>
        <v>2.4999998110079091E-2</v>
      </c>
      <c r="P224" s="25">
        <f t="shared" si="25"/>
        <v>63612.5</v>
      </c>
      <c r="Q224" s="11">
        <f t="shared" si="26"/>
        <v>44528.75</v>
      </c>
      <c r="R224" s="21">
        <v>0</v>
      </c>
      <c r="S224" s="21">
        <f t="shared" si="27"/>
        <v>0.6</v>
      </c>
      <c r="T224" s="36">
        <v>0</v>
      </c>
      <c r="U224" s="11">
        <v>38167.5</v>
      </c>
      <c r="V224" s="11">
        <v>63612.5</v>
      </c>
      <c r="W224" s="21">
        <v>0</v>
      </c>
      <c r="X224" s="21">
        <v>0</v>
      </c>
      <c r="Y224" s="21">
        <f t="shared" si="28"/>
        <v>0</v>
      </c>
      <c r="Z224" s="21">
        <f t="shared" si="29"/>
        <v>0</v>
      </c>
      <c r="AA224" s="11">
        <v>0</v>
      </c>
      <c r="AB224" s="11">
        <v>0</v>
      </c>
      <c r="AC224" s="21">
        <f>IFERROR(AD224/V224,0)</f>
        <v>0.1</v>
      </c>
      <c r="AD224" s="11">
        <v>6361.25</v>
      </c>
    </row>
    <row r="225" spans="1:31" hidden="1" x14ac:dyDescent="0.35">
      <c r="A225" t="s">
        <v>611</v>
      </c>
      <c r="B225" t="s">
        <v>612</v>
      </c>
      <c r="C225" t="s">
        <v>1598</v>
      </c>
      <c r="D225" s="15">
        <v>45279</v>
      </c>
      <c r="E225" s="15">
        <v>45805</v>
      </c>
      <c r="F225" t="s">
        <v>1618</v>
      </c>
      <c r="G225" s="11"/>
      <c r="H225" t="s">
        <v>1710</v>
      </c>
      <c r="I225" t="s">
        <v>1631</v>
      </c>
      <c r="J225" t="s">
        <v>1700</v>
      </c>
      <c r="K225" s="11">
        <v>5095920.05</v>
      </c>
      <c r="L225" s="11">
        <v>58</v>
      </c>
      <c r="M225" s="11">
        <f t="shared" si="23"/>
        <v>3247949.0428571426</v>
      </c>
      <c r="N225" s="21">
        <v>0.02</v>
      </c>
      <c r="O225" s="21">
        <f t="shared" si="24"/>
        <v>1.9999996589563775E-2</v>
      </c>
      <c r="P225" s="25">
        <f t="shared" si="25"/>
        <v>16195.25</v>
      </c>
      <c r="Q225" s="11">
        <f t="shared" si="26"/>
        <v>8097.625</v>
      </c>
      <c r="R225" s="21">
        <v>0</v>
      </c>
      <c r="S225" s="21">
        <f t="shared" si="27"/>
        <v>0.5</v>
      </c>
      <c r="T225" s="36">
        <v>0</v>
      </c>
      <c r="U225" s="11">
        <v>8097.625</v>
      </c>
      <c r="V225" s="11">
        <v>16195.25</v>
      </c>
      <c r="W225" s="21">
        <v>0</v>
      </c>
      <c r="X225" s="21">
        <v>0</v>
      </c>
      <c r="Y225" s="21">
        <f t="shared" si="28"/>
        <v>0</v>
      </c>
      <c r="Z225" s="21">
        <f t="shared" si="29"/>
        <v>0</v>
      </c>
      <c r="AA225" s="11">
        <v>0</v>
      </c>
      <c r="AB225" s="11">
        <v>0</v>
      </c>
      <c r="AC225" s="11"/>
    </row>
    <row r="226" spans="1:31" hidden="1" x14ac:dyDescent="0.35">
      <c r="A226" t="s">
        <v>1269</v>
      </c>
      <c r="B226" t="s">
        <v>1270</v>
      </c>
      <c r="C226" t="s">
        <v>1597</v>
      </c>
      <c r="D226" s="15">
        <v>45602</v>
      </c>
      <c r="E226" s="15"/>
      <c r="F226" t="s">
        <v>159</v>
      </c>
      <c r="G226" t="s">
        <v>1692</v>
      </c>
      <c r="H226" t="s">
        <v>1710</v>
      </c>
      <c r="I226" t="s">
        <v>1631</v>
      </c>
      <c r="J226" t="s">
        <v>1700</v>
      </c>
      <c r="K226" s="11">
        <v>4359755.72</v>
      </c>
      <c r="L226" s="11">
        <v>91</v>
      </c>
      <c r="M226" s="11">
        <f t="shared" si="23"/>
        <v>4359755.72</v>
      </c>
      <c r="N226" s="21">
        <v>2.5000000000000001E-2</v>
      </c>
      <c r="O226" s="21">
        <f t="shared" si="24"/>
        <v>2.5000000093260599E-2</v>
      </c>
      <c r="P226" s="25">
        <f t="shared" si="25"/>
        <v>27173.82</v>
      </c>
      <c r="Q226" s="11">
        <f t="shared" si="26"/>
        <v>13586.91</v>
      </c>
      <c r="R226" s="21">
        <v>0</v>
      </c>
      <c r="S226" s="21">
        <f t="shared" si="27"/>
        <v>0.5</v>
      </c>
      <c r="T226" s="36">
        <v>0</v>
      </c>
      <c r="U226" s="11">
        <v>13586.91</v>
      </c>
      <c r="V226" s="11">
        <v>27173.82</v>
      </c>
      <c r="W226" s="21">
        <v>0</v>
      </c>
      <c r="X226" s="21">
        <v>0</v>
      </c>
      <c r="Y226" s="21">
        <f t="shared" si="28"/>
        <v>0</v>
      </c>
      <c r="Z226" s="21">
        <f t="shared" si="29"/>
        <v>0</v>
      </c>
      <c r="AA226" s="11">
        <v>0</v>
      </c>
      <c r="AB226" s="11">
        <v>0</v>
      </c>
      <c r="AC226" s="11"/>
    </row>
    <row r="227" spans="1:31" hidden="1" x14ac:dyDescent="0.35">
      <c r="A227" t="s">
        <v>894</v>
      </c>
      <c r="B227" t="s">
        <v>895</v>
      </c>
      <c r="C227" t="s">
        <v>1597</v>
      </c>
      <c r="D227" s="15">
        <v>45474</v>
      </c>
      <c r="E227" s="15"/>
      <c r="F227" t="s">
        <v>1603</v>
      </c>
      <c r="G227" s="11"/>
      <c r="H227" t="s">
        <v>1710</v>
      </c>
      <c r="I227" t="s">
        <v>1631</v>
      </c>
      <c r="J227" t="s">
        <v>1701</v>
      </c>
      <c r="K227" s="11">
        <v>4360702.04</v>
      </c>
      <c r="L227" s="11">
        <v>91</v>
      </c>
      <c r="M227" s="11">
        <f t="shared" si="23"/>
        <v>4360702.04</v>
      </c>
      <c r="N227" s="21">
        <v>1.4999999999999999E-2</v>
      </c>
      <c r="O227" s="21">
        <f t="shared" si="24"/>
        <v>1.499999915680479E-2</v>
      </c>
      <c r="P227" s="25">
        <f t="shared" si="25"/>
        <v>16307.83</v>
      </c>
      <c r="Q227" s="11">
        <f t="shared" si="26"/>
        <v>9784.6980000000003</v>
      </c>
      <c r="R227" s="21">
        <v>0</v>
      </c>
      <c r="S227" s="21">
        <f t="shared" si="27"/>
        <v>0.6</v>
      </c>
      <c r="T227" s="36">
        <v>0.6</v>
      </c>
      <c r="U227" s="11">
        <v>9784.6980000000003</v>
      </c>
      <c r="V227" s="11">
        <v>16307.83</v>
      </c>
      <c r="W227" s="21">
        <v>0.12</v>
      </c>
      <c r="X227" s="21">
        <v>0.2</v>
      </c>
      <c r="Y227" s="21">
        <f t="shared" si="28"/>
        <v>0</v>
      </c>
      <c r="Z227" s="21">
        <f t="shared" si="29"/>
        <v>0</v>
      </c>
      <c r="AA227" s="11">
        <v>0</v>
      </c>
      <c r="AB227" s="11">
        <v>0</v>
      </c>
      <c r="AC227" s="11"/>
    </row>
    <row r="228" spans="1:31" hidden="1" x14ac:dyDescent="0.35">
      <c r="A228" t="s">
        <v>1412</v>
      </c>
      <c r="B228" t="s">
        <v>1473</v>
      </c>
      <c r="C228" t="s">
        <v>1597</v>
      </c>
      <c r="D228" s="15">
        <v>45663</v>
      </c>
      <c r="E228" s="15"/>
      <c r="F228" t="s">
        <v>1600</v>
      </c>
      <c r="G228" s="11" t="s">
        <v>1728</v>
      </c>
      <c r="H228" t="s">
        <v>1710</v>
      </c>
      <c r="I228" t="s">
        <v>1635</v>
      </c>
      <c r="J228" t="s">
        <v>1700</v>
      </c>
      <c r="K228" s="11">
        <v>43621586.75</v>
      </c>
      <c r="L228" s="11">
        <v>91</v>
      </c>
      <c r="M228" s="11">
        <f t="shared" si="23"/>
        <v>43621586.75</v>
      </c>
      <c r="N228" s="21">
        <v>1.7500000000000002E-2</v>
      </c>
      <c r="O228" s="21">
        <f t="shared" si="24"/>
        <v>1.7499999949774088E-2</v>
      </c>
      <c r="P228" s="25">
        <f t="shared" si="25"/>
        <v>190321.58</v>
      </c>
      <c r="Q228" s="11">
        <f t="shared" si="26"/>
        <v>81566.391428571427</v>
      </c>
      <c r="R228" s="21">
        <v>0</v>
      </c>
      <c r="S228" s="21">
        <f t="shared" si="27"/>
        <v>0.4285714285714286</v>
      </c>
      <c r="T228" s="36">
        <v>1</v>
      </c>
      <c r="U228" s="11">
        <v>81566.391428571427</v>
      </c>
      <c r="V228" s="11">
        <v>190321.58</v>
      </c>
      <c r="W228" s="21">
        <v>0</v>
      </c>
      <c r="X228" s="21">
        <v>0</v>
      </c>
      <c r="Y228" s="21">
        <f t="shared" si="28"/>
        <v>0</v>
      </c>
      <c r="Z228" s="21">
        <f t="shared" si="29"/>
        <v>0</v>
      </c>
      <c r="AA228" s="11">
        <v>0</v>
      </c>
      <c r="AB228" s="11">
        <v>0</v>
      </c>
      <c r="AC228" s="11"/>
    </row>
    <row r="229" spans="1:31" hidden="1" x14ac:dyDescent="0.35">
      <c r="A229" t="s">
        <v>476</v>
      </c>
      <c r="B229" t="s">
        <v>477</v>
      </c>
      <c r="C229" t="s">
        <v>1597</v>
      </c>
      <c r="D229" s="15">
        <v>45160</v>
      </c>
      <c r="E229" s="15"/>
      <c r="F229" t="s">
        <v>1607</v>
      </c>
      <c r="G229" s="11"/>
      <c r="H229" t="s">
        <v>1654</v>
      </c>
      <c r="I229" t="s">
        <v>1642</v>
      </c>
      <c r="J229" t="s">
        <v>1700</v>
      </c>
      <c r="K229" s="11">
        <v>18388789.559999999</v>
      </c>
      <c r="L229" s="11">
        <v>91</v>
      </c>
      <c r="M229" s="11">
        <f t="shared" si="23"/>
        <v>18388789.559999999</v>
      </c>
      <c r="N229" s="21">
        <v>1.7500000000000002E-2</v>
      </c>
      <c r="O229" s="21">
        <f t="shared" si="24"/>
        <v>1.7499999836080256E-2</v>
      </c>
      <c r="P229" s="25">
        <f t="shared" si="25"/>
        <v>80230.539999999994</v>
      </c>
      <c r="Q229" s="11">
        <f t="shared" si="26"/>
        <v>45846.022857142852</v>
      </c>
      <c r="R229" s="21">
        <v>0</v>
      </c>
      <c r="S229" s="21">
        <f t="shared" si="27"/>
        <v>0.5714285714285714</v>
      </c>
      <c r="T229" s="36">
        <v>0.75</v>
      </c>
      <c r="U229" s="11">
        <v>45846.022857142852</v>
      </c>
      <c r="V229" s="11">
        <v>80230.539999999994</v>
      </c>
      <c r="W229" s="21">
        <v>0</v>
      </c>
      <c r="X229" s="21">
        <v>0</v>
      </c>
      <c r="Y229" s="21">
        <f t="shared" si="28"/>
        <v>0</v>
      </c>
      <c r="Z229" s="21">
        <f t="shared" si="29"/>
        <v>0</v>
      </c>
      <c r="AA229" s="11">
        <v>0</v>
      </c>
      <c r="AB229" s="11">
        <v>0</v>
      </c>
      <c r="AC229" s="11"/>
    </row>
    <row r="230" spans="1:31" hidden="1" x14ac:dyDescent="0.35">
      <c r="A230" t="s">
        <v>367</v>
      </c>
      <c r="B230" t="s">
        <v>368</v>
      </c>
      <c r="C230" t="s">
        <v>1597</v>
      </c>
      <c r="D230" s="15">
        <v>44734</v>
      </c>
      <c r="E230" s="15"/>
      <c r="F230" t="s">
        <v>1607</v>
      </c>
      <c r="G230" s="11"/>
      <c r="H230" t="s">
        <v>1654</v>
      </c>
      <c r="I230" t="s">
        <v>1642</v>
      </c>
      <c r="J230" t="s">
        <v>1700</v>
      </c>
      <c r="K230" s="11">
        <v>12278910.73</v>
      </c>
      <c r="L230" s="11">
        <v>91</v>
      </c>
      <c r="M230" s="11">
        <f t="shared" si="23"/>
        <v>12278910.73</v>
      </c>
      <c r="N230" s="21">
        <v>1.7500000000000002E-2</v>
      </c>
      <c r="O230" s="21">
        <f t="shared" si="24"/>
        <v>1.750000466490443E-2</v>
      </c>
      <c r="P230" s="25">
        <f t="shared" si="25"/>
        <v>53573.07</v>
      </c>
      <c r="Q230" s="11">
        <f t="shared" si="26"/>
        <v>30613.18285714286</v>
      </c>
      <c r="R230" s="21">
        <v>0</v>
      </c>
      <c r="S230" s="21">
        <f t="shared" si="27"/>
        <v>0.57142857142857151</v>
      </c>
      <c r="T230" s="36">
        <v>0.75</v>
      </c>
      <c r="U230" s="11">
        <v>30613.18285714286</v>
      </c>
      <c r="V230" s="11">
        <v>53573.07</v>
      </c>
      <c r="W230" s="21">
        <v>0</v>
      </c>
      <c r="X230" s="21">
        <v>0</v>
      </c>
      <c r="Y230" s="21">
        <f t="shared" si="28"/>
        <v>0</v>
      </c>
      <c r="Z230" s="21">
        <f t="shared" si="29"/>
        <v>0</v>
      </c>
      <c r="AA230" s="11">
        <v>0</v>
      </c>
      <c r="AB230" s="11">
        <v>0</v>
      </c>
      <c r="AC230" s="11"/>
    </row>
    <row r="231" spans="1:31" hidden="1" x14ac:dyDescent="0.35">
      <c r="A231" t="s">
        <v>1549</v>
      </c>
      <c r="B231" t="s">
        <v>1577</v>
      </c>
      <c r="C231" t="s">
        <v>1597</v>
      </c>
      <c r="D231" s="15">
        <v>45771</v>
      </c>
      <c r="E231" s="15"/>
      <c r="F231" t="s">
        <v>237</v>
      </c>
      <c r="G231" s="11"/>
      <c r="H231" t="s">
        <v>1710</v>
      </c>
      <c r="I231" t="s">
        <v>1631</v>
      </c>
      <c r="J231" t="s">
        <v>1700</v>
      </c>
      <c r="K231" s="11">
        <v>5188237</v>
      </c>
      <c r="L231" s="11">
        <v>68</v>
      </c>
      <c r="M231" s="11">
        <f t="shared" si="23"/>
        <v>3876924.3516483516</v>
      </c>
      <c r="N231" s="21">
        <v>2.5000000000000001E-2</v>
      </c>
      <c r="O231" s="21">
        <f t="shared" si="24"/>
        <v>2.4999998441043593E-2</v>
      </c>
      <c r="P231" s="25">
        <f t="shared" si="25"/>
        <v>24164.39</v>
      </c>
      <c r="Q231" s="11">
        <f t="shared" si="26"/>
        <v>19331.511999999999</v>
      </c>
      <c r="R231" s="21">
        <v>0</v>
      </c>
      <c r="S231" s="21">
        <f t="shared" si="27"/>
        <v>0.79999999999999993</v>
      </c>
      <c r="T231" s="36">
        <v>0.5</v>
      </c>
      <c r="U231" s="11">
        <v>19331.511999999999</v>
      </c>
      <c r="V231" s="11">
        <v>24164.39</v>
      </c>
      <c r="W231" s="21">
        <v>0</v>
      </c>
      <c r="X231" s="21">
        <v>0</v>
      </c>
      <c r="Y231" s="21">
        <f t="shared" si="28"/>
        <v>0</v>
      </c>
      <c r="Z231" s="21">
        <f t="shared" si="29"/>
        <v>0</v>
      </c>
      <c r="AA231" s="11">
        <v>0</v>
      </c>
      <c r="AB231" s="11">
        <v>0</v>
      </c>
      <c r="AC231" s="11"/>
    </row>
    <row r="232" spans="1:31" hidden="1" x14ac:dyDescent="0.35">
      <c r="A232" t="s">
        <v>1227</v>
      </c>
      <c r="B232" t="s">
        <v>1228</v>
      </c>
      <c r="C232" t="s">
        <v>1597</v>
      </c>
      <c r="D232" s="15">
        <v>45588</v>
      </c>
      <c r="E232" s="15"/>
      <c r="F232" t="s">
        <v>237</v>
      </c>
      <c r="G232" s="11"/>
      <c r="H232" t="s">
        <v>1710</v>
      </c>
      <c r="I232" t="s">
        <v>1631</v>
      </c>
      <c r="J232" t="s">
        <v>1700</v>
      </c>
      <c r="K232" s="11">
        <v>4600204.09</v>
      </c>
      <c r="L232" s="11">
        <v>91</v>
      </c>
      <c r="M232" s="11">
        <f t="shared" si="23"/>
        <v>4600204.09</v>
      </c>
      <c r="N232" s="21">
        <v>0.02</v>
      </c>
      <c r="O232" s="21">
        <f t="shared" si="24"/>
        <v>1.9999996551036923E-2</v>
      </c>
      <c r="P232" s="25">
        <f t="shared" si="25"/>
        <v>22938</v>
      </c>
      <c r="Q232" s="11">
        <f t="shared" si="26"/>
        <v>17203.5</v>
      </c>
      <c r="R232" s="21">
        <v>0</v>
      </c>
      <c r="S232" s="21">
        <f t="shared" si="27"/>
        <v>0.75</v>
      </c>
      <c r="T232" s="36">
        <v>0.5</v>
      </c>
      <c r="U232" s="11">
        <v>17203.5</v>
      </c>
      <c r="V232" s="11">
        <v>22938</v>
      </c>
      <c r="W232" s="21">
        <v>0</v>
      </c>
      <c r="X232" s="21">
        <v>0</v>
      </c>
      <c r="Y232" s="21">
        <f t="shared" si="28"/>
        <v>0</v>
      </c>
      <c r="Z232" s="21">
        <f t="shared" si="29"/>
        <v>0</v>
      </c>
      <c r="AA232" s="11">
        <v>0</v>
      </c>
      <c r="AB232" s="11">
        <v>0</v>
      </c>
      <c r="AC232" s="11"/>
    </row>
    <row r="233" spans="1:31" hidden="1" x14ac:dyDescent="0.35">
      <c r="A233" t="s">
        <v>478</v>
      </c>
      <c r="B233" t="s">
        <v>479</v>
      </c>
      <c r="C233" t="s">
        <v>1597</v>
      </c>
      <c r="D233" s="15">
        <v>45161</v>
      </c>
      <c r="E233" s="15"/>
      <c r="F233" t="s">
        <v>1599</v>
      </c>
      <c r="G233" s="11" t="s">
        <v>1692</v>
      </c>
      <c r="H233" t="s">
        <v>1654</v>
      </c>
      <c r="I233" t="s">
        <v>1631</v>
      </c>
      <c r="J233" t="s">
        <v>1701</v>
      </c>
      <c r="K233" s="11">
        <v>6082954.9100000001</v>
      </c>
      <c r="L233" s="11">
        <v>91</v>
      </c>
      <c r="M233" s="11">
        <f t="shared" si="23"/>
        <v>6082954.9100000011</v>
      </c>
      <c r="N233" s="21">
        <v>1.4999999999999999E-2</v>
      </c>
      <c r="O233" s="21">
        <f t="shared" si="24"/>
        <v>1.4999996834696971E-2</v>
      </c>
      <c r="P233" s="25">
        <f t="shared" si="25"/>
        <v>22748.58</v>
      </c>
      <c r="Q233" s="11">
        <f t="shared" si="26"/>
        <v>0</v>
      </c>
      <c r="R233" s="21">
        <v>0</v>
      </c>
      <c r="S233" s="21">
        <f t="shared" si="27"/>
        <v>0</v>
      </c>
      <c r="T233" s="36">
        <v>0</v>
      </c>
      <c r="U233" s="11">
        <v>0</v>
      </c>
      <c r="V233" s="11">
        <v>22748.58</v>
      </c>
      <c r="W233" s="21">
        <v>0.12</v>
      </c>
      <c r="X233" s="21">
        <v>0.15</v>
      </c>
      <c r="Y233" s="21">
        <f t="shared" si="28"/>
        <v>0</v>
      </c>
      <c r="Z233" s="21">
        <f t="shared" si="29"/>
        <v>0</v>
      </c>
      <c r="AA233" s="11">
        <v>0</v>
      </c>
      <c r="AB233" s="11">
        <v>0</v>
      </c>
      <c r="AC233" s="11"/>
    </row>
    <row r="234" spans="1:31" hidden="1" x14ac:dyDescent="0.35">
      <c r="A234" t="s">
        <v>480</v>
      </c>
      <c r="B234" t="s">
        <v>481</v>
      </c>
      <c r="C234" t="s">
        <v>1597</v>
      </c>
      <c r="D234" s="15">
        <v>45161</v>
      </c>
      <c r="E234" s="15"/>
      <c r="F234" t="s">
        <v>1599</v>
      </c>
      <c r="G234" s="11" t="s">
        <v>1692</v>
      </c>
      <c r="H234" t="s">
        <v>1654</v>
      </c>
      <c r="I234" t="s">
        <v>1631</v>
      </c>
      <c r="J234" t="s">
        <v>1701</v>
      </c>
      <c r="K234" s="11">
        <v>2523386.58</v>
      </c>
      <c r="L234" s="11">
        <v>91</v>
      </c>
      <c r="M234" s="11">
        <f t="shared" si="23"/>
        <v>2523386.58</v>
      </c>
      <c r="N234" s="21">
        <v>1.4999999999999999E-2</v>
      </c>
      <c r="O234" s="21">
        <f t="shared" si="24"/>
        <v>1.4999992894164781E-2</v>
      </c>
      <c r="P234" s="25">
        <f t="shared" si="25"/>
        <v>9436.77</v>
      </c>
      <c r="Q234" s="11">
        <f t="shared" si="26"/>
        <v>0</v>
      </c>
      <c r="R234" s="21">
        <v>0</v>
      </c>
      <c r="S234" s="21">
        <f t="shared" si="27"/>
        <v>0</v>
      </c>
      <c r="T234" s="36">
        <v>0</v>
      </c>
      <c r="U234" s="11">
        <v>0</v>
      </c>
      <c r="V234" s="11">
        <v>9436.77</v>
      </c>
      <c r="W234" s="21">
        <v>0.12</v>
      </c>
      <c r="X234" s="21">
        <v>0.15</v>
      </c>
      <c r="Y234" s="21">
        <f t="shared" si="28"/>
        <v>0</v>
      </c>
      <c r="Z234" s="21">
        <f t="shared" si="29"/>
        <v>0</v>
      </c>
      <c r="AA234" s="11">
        <v>0</v>
      </c>
      <c r="AB234" s="11">
        <v>0</v>
      </c>
      <c r="AC234" s="11"/>
    </row>
    <row r="235" spans="1:31" hidden="1" x14ac:dyDescent="0.35">
      <c r="A235" t="s">
        <v>1273</v>
      </c>
      <c r="B235" t="s">
        <v>1274</v>
      </c>
      <c r="C235" t="s">
        <v>1598</v>
      </c>
      <c r="D235" s="15">
        <v>45601</v>
      </c>
      <c r="E235" s="15">
        <v>45806</v>
      </c>
      <c r="F235" t="s">
        <v>1600</v>
      </c>
      <c r="G235" s="11"/>
      <c r="H235" t="s">
        <v>1654</v>
      </c>
      <c r="I235" t="s">
        <v>1661</v>
      </c>
      <c r="J235" t="s">
        <v>1700</v>
      </c>
      <c r="K235" s="11">
        <v>4249941.58</v>
      </c>
      <c r="L235" s="11">
        <v>59</v>
      </c>
      <c r="M235" s="11">
        <f t="shared" si="23"/>
        <v>2755456.6287912088</v>
      </c>
      <c r="N235" s="21">
        <v>2.5000000000000001E-2</v>
      </c>
      <c r="O235" s="21">
        <f t="shared" si="24"/>
        <v>2.4999997884317872E-2</v>
      </c>
      <c r="P235" s="25">
        <f t="shared" si="25"/>
        <v>17174.419999999998</v>
      </c>
      <c r="Q235" s="11">
        <f t="shared" si="26"/>
        <v>10304.651999999998</v>
      </c>
      <c r="R235" s="21">
        <v>0</v>
      </c>
      <c r="S235" s="21">
        <f t="shared" si="27"/>
        <v>0.6</v>
      </c>
      <c r="T235" s="36">
        <v>1</v>
      </c>
      <c r="U235" s="11">
        <v>10304.651999999998</v>
      </c>
      <c r="V235" s="11">
        <v>17174.419999999998</v>
      </c>
      <c r="W235" s="21">
        <v>0</v>
      </c>
      <c r="X235" s="21">
        <v>0</v>
      </c>
      <c r="Y235" s="21">
        <f t="shared" si="28"/>
        <v>0</v>
      </c>
      <c r="Z235" s="21">
        <f t="shared" si="29"/>
        <v>0</v>
      </c>
      <c r="AA235" s="11">
        <v>0</v>
      </c>
      <c r="AB235" s="11">
        <v>0</v>
      </c>
      <c r="AC235" s="11"/>
    </row>
    <row r="236" spans="1:31" hidden="1" x14ac:dyDescent="0.35">
      <c r="A236" t="s">
        <v>523</v>
      </c>
      <c r="B236" t="s">
        <v>524</v>
      </c>
      <c r="C236" t="s">
        <v>1597</v>
      </c>
      <c r="D236" s="15">
        <v>45217</v>
      </c>
      <c r="E236" s="15"/>
      <c r="F236" t="s">
        <v>1600</v>
      </c>
      <c r="G236" s="11" t="s">
        <v>1725</v>
      </c>
      <c r="H236" t="s">
        <v>1710</v>
      </c>
      <c r="I236" t="s">
        <v>1650</v>
      </c>
      <c r="J236" t="s">
        <v>1701</v>
      </c>
      <c r="K236" s="11">
        <v>6027123.4500000002</v>
      </c>
      <c r="L236" s="11">
        <v>91</v>
      </c>
      <c r="M236" s="11">
        <f t="shared" si="23"/>
        <v>6027123.4500000002</v>
      </c>
      <c r="N236" s="21">
        <v>1.4999999999999999E-2</v>
      </c>
      <c r="O236" s="21">
        <f t="shared" si="24"/>
        <v>1.4999999709645903E-2</v>
      </c>
      <c r="P236" s="25">
        <f t="shared" si="25"/>
        <v>22539.79</v>
      </c>
      <c r="Q236" s="11">
        <f t="shared" si="26"/>
        <v>13523.874</v>
      </c>
      <c r="R236" s="21">
        <v>0</v>
      </c>
      <c r="S236" s="21">
        <f t="shared" si="27"/>
        <v>0.6</v>
      </c>
      <c r="T236" s="36">
        <v>0.6</v>
      </c>
      <c r="U236" s="11">
        <v>13523.874</v>
      </c>
      <c r="V236" s="11">
        <v>22539.79</v>
      </c>
      <c r="W236" s="21">
        <v>0.12</v>
      </c>
      <c r="X236" s="21">
        <v>0.15</v>
      </c>
      <c r="Y236" s="21">
        <f t="shared" si="28"/>
        <v>0</v>
      </c>
      <c r="Z236" s="21">
        <f t="shared" si="29"/>
        <v>0</v>
      </c>
      <c r="AA236" s="11">
        <v>0</v>
      </c>
      <c r="AB236" s="11">
        <v>0</v>
      </c>
      <c r="AC236" s="11"/>
    </row>
    <row r="237" spans="1:31" hidden="1" x14ac:dyDescent="0.35">
      <c r="A237" t="s">
        <v>349</v>
      </c>
      <c r="B237" t="s">
        <v>350</v>
      </c>
      <c r="C237" t="s">
        <v>1597</v>
      </c>
      <c r="D237" s="15">
        <v>44536</v>
      </c>
      <c r="E237" s="15"/>
      <c r="F237" t="s">
        <v>1599</v>
      </c>
      <c r="G237" s="11" t="s">
        <v>1711</v>
      </c>
      <c r="H237" t="s">
        <v>1710</v>
      </c>
      <c r="I237" t="s">
        <v>1631</v>
      </c>
      <c r="J237" t="s">
        <v>1700</v>
      </c>
      <c r="K237" s="11">
        <v>6822057.1699999999</v>
      </c>
      <c r="L237" s="11">
        <v>91</v>
      </c>
      <c r="M237" s="11">
        <f t="shared" si="23"/>
        <v>6822057.1699999999</v>
      </c>
      <c r="N237" s="21">
        <v>1.6E-2</v>
      </c>
      <c r="O237" s="21">
        <f t="shared" si="24"/>
        <v>1.6000002110929119E-2</v>
      </c>
      <c r="P237" s="25">
        <f t="shared" si="25"/>
        <v>27213.47</v>
      </c>
      <c r="Q237" s="11">
        <f t="shared" si="26"/>
        <v>26240.985000000001</v>
      </c>
      <c r="R237" s="21">
        <v>0</v>
      </c>
      <c r="S237" s="21">
        <f t="shared" si="27"/>
        <v>0</v>
      </c>
      <c r="T237" s="36">
        <v>0</v>
      </c>
      <c r="U237" s="11">
        <v>0</v>
      </c>
      <c r="V237" s="11">
        <v>27213.47</v>
      </c>
      <c r="W237" s="21">
        <v>0</v>
      </c>
      <c r="X237" s="21">
        <v>0</v>
      </c>
      <c r="Y237" s="21">
        <f t="shared" si="28"/>
        <v>0</v>
      </c>
      <c r="Z237" s="21">
        <f t="shared" si="29"/>
        <v>0</v>
      </c>
      <c r="AA237" s="11">
        <v>0</v>
      </c>
      <c r="AB237" s="11">
        <v>0</v>
      </c>
      <c r="AC237" s="21">
        <f>AD237/(V237-U237)</f>
        <v>0.96426457191971471</v>
      </c>
      <c r="AD237" s="11">
        <v>26240.985000000001</v>
      </c>
      <c r="AE237" t="s">
        <v>1712</v>
      </c>
    </row>
    <row r="238" spans="1:31" hidden="1" x14ac:dyDescent="0.35">
      <c r="A238" t="s">
        <v>901</v>
      </c>
      <c r="B238" t="s">
        <v>902</v>
      </c>
      <c r="C238" t="s">
        <v>1597</v>
      </c>
      <c r="D238" s="15">
        <v>45478</v>
      </c>
      <c r="E238" s="15"/>
      <c r="F238" t="s">
        <v>1601</v>
      </c>
      <c r="G238" s="11"/>
      <c r="H238" t="s">
        <v>1710</v>
      </c>
      <c r="I238" t="s">
        <v>1631</v>
      </c>
      <c r="J238" t="s">
        <v>1701</v>
      </c>
      <c r="K238" s="11">
        <v>4598956.95</v>
      </c>
      <c r="L238" s="11">
        <v>91</v>
      </c>
      <c r="M238" s="11">
        <f t="shared" si="23"/>
        <v>4598956.95</v>
      </c>
      <c r="N238" s="21">
        <v>0.02</v>
      </c>
      <c r="O238" s="21">
        <f t="shared" si="24"/>
        <v>2.0000004064466767E-2</v>
      </c>
      <c r="P238" s="25">
        <f t="shared" si="25"/>
        <v>22931.79</v>
      </c>
      <c r="Q238" s="11">
        <f t="shared" si="26"/>
        <v>13759.074000000001</v>
      </c>
      <c r="R238" s="21">
        <v>0</v>
      </c>
      <c r="S238" s="21">
        <f t="shared" si="27"/>
        <v>0.6</v>
      </c>
      <c r="T238" s="36">
        <v>0</v>
      </c>
      <c r="U238" s="11">
        <v>13759.074000000001</v>
      </c>
      <c r="V238" s="11">
        <v>22931.79</v>
      </c>
      <c r="W238" s="21">
        <v>0.12</v>
      </c>
      <c r="X238" s="21">
        <v>0.2</v>
      </c>
      <c r="Y238" s="21">
        <f t="shared" si="28"/>
        <v>0</v>
      </c>
      <c r="Z238" s="21">
        <f t="shared" si="29"/>
        <v>0</v>
      </c>
      <c r="AA238" s="11">
        <v>0</v>
      </c>
      <c r="AB238" s="11">
        <v>0</v>
      </c>
      <c r="AC238" s="11"/>
    </row>
    <row r="239" spans="1:31" hidden="1" x14ac:dyDescent="0.35">
      <c r="A239" t="s">
        <v>1413</v>
      </c>
      <c r="B239" t="s">
        <v>1474</v>
      </c>
      <c r="C239" t="s">
        <v>1597</v>
      </c>
      <c r="D239" s="15">
        <v>45700</v>
      </c>
      <c r="E239" s="15"/>
      <c r="F239" t="s">
        <v>237</v>
      </c>
      <c r="G239" s="11"/>
      <c r="H239" t="s">
        <v>1710</v>
      </c>
      <c r="I239" t="s">
        <v>1631</v>
      </c>
      <c r="J239" t="s">
        <v>1700</v>
      </c>
      <c r="K239" s="11">
        <v>5120556.67</v>
      </c>
      <c r="L239" s="11">
        <v>91</v>
      </c>
      <c r="M239" s="11">
        <f t="shared" si="23"/>
        <v>5120556.67</v>
      </c>
      <c r="N239" s="21">
        <v>2.5000000000000001E-2</v>
      </c>
      <c r="O239" s="21">
        <f t="shared" si="24"/>
        <v>2.5000001235592824E-2</v>
      </c>
      <c r="P239" s="25">
        <f t="shared" si="25"/>
        <v>31915.8</v>
      </c>
      <c r="Q239" s="11">
        <f t="shared" si="26"/>
        <v>25532.639999999999</v>
      </c>
      <c r="R239" s="21">
        <v>0</v>
      </c>
      <c r="S239" s="21">
        <f t="shared" si="27"/>
        <v>0.8</v>
      </c>
      <c r="T239" s="36">
        <v>0.5</v>
      </c>
      <c r="U239" s="11">
        <v>25532.639999999999</v>
      </c>
      <c r="V239" s="11">
        <v>31915.8</v>
      </c>
      <c r="W239" s="21">
        <v>0</v>
      </c>
      <c r="X239" s="21">
        <v>0</v>
      </c>
      <c r="Y239" s="21">
        <f t="shared" si="28"/>
        <v>0</v>
      </c>
      <c r="Z239" s="21">
        <f t="shared" si="29"/>
        <v>0</v>
      </c>
      <c r="AA239" s="11">
        <v>0</v>
      </c>
      <c r="AB239" s="11">
        <v>0</v>
      </c>
      <c r="AC239" s="11"/>
    </row>
    <row r="240" spans="1:31" hidden="1" x14ac:dyDescent="0.35">
      <c r="A240" t="s">
        <v>1414</v>
      </c>
      <c r="B240" t="s">
        <v>1475</v>
      </c>
      <c r="C240" t="s">
        <v>1597</v>
      </c>
      <c r="D240" s="15">
        <v>45702</v>
      </c>
      <c r="E240" s="15"/>
      <c r="F240" t="s">
        <v>237</v>
      </c>
      <c r="G240" s="11"/>
      <c r="H240" t="s">
        <v>1710</v>
      </c>
      <c r="I240" t="s">
        <v>1631</v>
      </c>
      <c r="J240" t="s">
        <v>1700</v>
      </c>
      <c r="K240" s="11">
        <v>5138040.58</v>
      </c>
      <c r="L240" s="11">
        <v>91</v>
      </c>
      <c r="M240" s="11">
        <f t="shared" si="23"/>
        <v>5138040.58</v>
      </c>
      <c r="N240" s="21">
        <v>2.5000000000000001E-2</v>
      </c>
      <c r="O240" s="21">
        <f t="shared" si="24"/>
        <v>2.4999997284850278E-2</v>
      </c>
      <c r="P240" s="25">
        <f t="shared" si="25"/>
        <v>32024.77</v>
      </c>
      <c r="Q240" s="11">
        <f t="shared" si="26"/>
        <v>25619.815999999999</v>
      </c>
      <c r="R240" s="21">
        <v>0</v>
      </c>
      <c r="S240" s="21">
        <f t="shared" si="27"/>
        <v>0.79999999999999993</v>
      </c>
      <c r="T240" s="36">
        <v>0.5</v>
      </c>
      <c r="U240" s="11">
        <v>25619.815999999999</v>
      </c>
      <c r="V240" s="11">
        <v>32024.77</v>
      </c>
      <c r="W240" s="21">
        <v>0</v>
      </c>
      <c r="X240" s="21">
        <v>0</v>
      </c>
      <c r="Y240" s="21">
        <f t="shared" si="28"/>
        <v>0</v>
      </c>
      <c r="Z240" s="21">
        <f t="shared" si="29"/>
        <v>0</v>
      </c>
      <c r="AA240" s="11">
        <v>0</v>
      </c>
      <c r="AB240" s="11">
        <v>0</v>
      </c>
      <c r="AC240" s="11"/>
    </row>
    <row r="241" spans="1:29" hidden="1" x14ac:dyDescent="0.35">
      <c r="A241" t="s">
        <v>1175</v>
      </c>
      <c r="B241" t="s">
        <v>1176</v>
      </c>
      <c r="C241" t="s">
        <v>1597</v>
      </c>
      <c r="D241" s="15">
        <v>45575</v>
      </c>
      <c r="E241" s="15"/>
      <c r="F241" t="s">
        <v>1599</v>
      </c>
      <c r="G241" s="11" t="s">
        <v>1653</v>
      </c>
      <c r="H241" t="s">
        <v>1654</v>
      </c>
      <c r="I241" t="s">
        <v>1632</v>
      </c>
      <c r="J241" t="s">
        <v>1700</v>
      </c>
      <c r="K241" s="11">
        <v>4164163.58</v>
      </c>
      <c r="L241" s="11">
        <v>91</v>
      </c>
      <c r="M241" s="11">
        <f t="shared" si="23"/>
        <v>4164163.5800000005</v>
      </c>
      <c r="N241" s="21">
        <v>1.7500000000000002E-2</v>
      </c>
      <c r="O241" s="21">
        <f t="shared" si="24"/>
        <v>1.750000699017731E-2</v>
      </c>
      <c r="P241" s="25">
        <f t="shared" si="25"/>
        <v>18168.310000000001</v>
      </c>
      <c r="Q241" s="11">
        <f t="shared" si="26"/>
        <v>0</v>
      </c>
      <c r="R241" s="21">
        <v>0</v>
      </c>
      <c r="S241" s="21">
        <f t="shared" si="27"/>
        <v>0</v>
      </c>
      <c r="T241" s="36">
        <v>0</v>
      </c>
      <c r="U241" s="11">
        <v>0</v>
      </c>
      <c r="V241" s="11">
        <v>18168.310000000001</v>
      </c>
      <c r="W241" s="21">
        <v>0</v>
      </c>
      <c r="X241" s="21">
        <v>0</v>
      </c>
      <c r="Y241" s="21">
        <f t="shared" si="28"/>
        <v>0</v>
      </c>
      <c r="Z241" s="21">
        <f t="shared" si="29"/>
        <v>0</v>
      </c>
      <c r="AA241" s="11">
        <v>0</v>
      </c>
      <c r="AB241" s="11">
        <v>0</v>
      </c>
      <c r="AC241" s="11"/>
    </row>
    <row r="242" spans="1:29" hidden="1" x14ac:dyDescent="0.35">
      <c r="A242" t="s">
        <v>1550</v>
      </c>
      <c r="B242" t="s">
        <v>1578</v>
      </c>
      <c r="C242" t="s">
        <v>1597</v>
      </c>
      <c r="D242" s="15">
        <v>45812</v>
      </c>
      <c r="E242" s="15"/>
      <c r="F242" t="s">
        <v>339</v>
      </c>
      <c r="G242" s="11"/>
      <c r="H242" t="s">
        <v>1710</v>
      </c>
      <c r="I242" t="s">
        <v>1637</v>
      </c>
      <c r="J242" t="s">
        <v>1700</v>
      </c>
      <c r="K242" s="11">
        <v>5031113.95</v>
      </c>
      <c r="L242" s="11">
        <v>27</v>
      </c>
      <c r="M242" s="11">
        <f t="shared" si="23"/>
        <v>1492748.0950549452</v>
      </c>
      <c r="N242" s="21">
        <v>2.5000000000000001E-2</v>
      </c>
      <c r="O242" s="21">
        <f t="shared" si="24"/>
        <v>2.4999986997578012E-2</v>
      </c>
      <c r="P242" s="25">
        <f t="shared" si="25"/>
        <v>9304.11</v>
      </c>
      <c r="Q242" s="11">
        <f t="shared" si="26"/>
        <v>4652.0550000000003</v>
      </c>
      <c r="R242" s="21">
        <v>0</v>
      </c>
      <c r="S242" s="21">
        <f t="shared" si="27"/>
        <v>0.5</v>
      </c>
      <c r="T242" s="36">
        <v>0</v>
      </c>
      <c r="U242" s="11">
        <v>4652.0550000000003</v>
      </c>
      <c r="V242" s="11">
        <v>9304.11</v>
      </c>
      <c r="W242" s="21">
        <v>0</v>
      </c>
      <c r="X242" s="21">
        <v>0</v>
      </c>
      <c r="Y242" s="21">
        <f t="shared" si="28"/>
        <v>0</v>
      </c>
      <c r="Z242" s="21">
        <f t="shared" si="29"/>
        <v>0</v>
      </c>
      <c r="AA242" s="11">
        <v>0</v>
      </c>
      <c r="AB242" s="11">
        <v>0</v>
      </c>
      <c r="AC242" s="11"/>
    </row>
    <row r="243" spans="1:29" hidden="1" x14ac:dyDescent="0.35">
      <c r="A243" t="s">
        <v>1171</v>
      </c>
      <c r="B243" t="s">
        <v>1172</v>
      </c>
      <c r="C243" t="s">
        <v>1597</v>
      </c>
      <c r="D243" s="15">
        <v>45568</v>
      </c>
      <c r="E243" s="15"/>
      <c r="F243" t="s">
        <v>237</v>
      </c>
      <c r="G243" s="11"/>
      <c r="H243" t="s">
        <v>1710</v>
      </c>
      <c r="I243" t="s">
        <v>1631</v>
      </c>
      <c r="J243" t="s">
        <v>1700</v>
      </c>
      <c r="K243" s="11">
        <v>4600772.13</v>
      </c>
      <c r="L243" s="11">
        <v>91</v>
      </c>
      <c r="M243" s="11">
        <f t="shared" si="23"/>
        <v>4600772.13</v>
      </c>
      <c r="N243" s="21">
        <v>2.5000000000000001E-2</v>
      </c>
      <c r="O243" s="21">
        <f t="shared" si="24"/>
        <v>2.4999995233122171E-2</v>
      </c>
      <c r="P243" s="25">
        <f t="shared" si="25"/>
        <v>28676.04</v>
      </c>
      <c r="Q243" s="11">
        <f t="shared" si="26"/>
        <v>22940.832000000002</v>
      </c>
      <c r="R243" s="21">
        <v>0</v>
      </c>
      <c r="S243" s="21">
        <f t="shared" si="27"/>
        <v>0.8</v>
      </c>
      <c r="T243" s="36">
        <v>0.5</v>
      </c>
      <c r="U243" s="11">
        <v>22940.832000000002</v>
      </c>
      <c r="V243" s="11">
        <v>28676.04</v>
      </c>
      <c r="W243" s="21">
        <v>0</v>
      </c>
      <c r="X243" s="21">
        <v>0</v>
      </c>
      <c r="Y243" s="21">
        <f t="shared" si="28"/>
        <v>0</v>
      </c>
      <c r="Z243" s="21">
        <f t="shared" si="29"/>
        <v>0</v>
      </c>
      <c r="AA243" s="11">
        <v>0</v>
      </c>
      <c r="AB243" s="11">
        <v>0</v>
      </c>
      <c r="AC243" s="11"/>
    </row>
    <row r="244" spans="1:29" hidden="1" x14ac:dyDescent="0.35">
      <c r="A244" t="s">
        <v>1415</v>
      </c>
      <c r="B244" t="s">
        <v>1476</v>
      </c>
      <c r="C244" t="s">
        <v>1597</v>
      </c>
      <c r="D244" s="15">
        <v>45715</v>
      </c>
      <c r="E244" s="15"/>
      <c r="F244" t="s">
        <v>339</v>
      </c>
      <c r="G244" s="11"/>
      <c r="H244" t="s">
        <v>1710</v>
      </c>
      <c r="I244" t="s">
        <v>1662</v>
      </c>
      <c r="J244" t="s">
        <v>1700</v>
      </c>
      <c r="K244" s="11">
        <v>5155711.03</v>
      </c>
      <c r="L244" s="11">
        <v>91</v>
      </c>
      <c r="M244" s="11">
        <f t="shared" si="23"/>
        <v>5155711.03</v>
      </c>
      <c r="N244" s="21">
        <v>2.5000000000000001E-2</v>
      </c>
      <c r="O244" s="21">
        <f t="shared" si="24"/>
        <v>2.4999999055245904E-2</v>
      </c>
      <c r="P244" s="25">
        <f t="shared" si="25"/>
        <v>32134.91</v>
      </c>
      <c r="Q244" s="11">
        <f t="shared" si="26"/>
        <v>16067.455</v>
      </c>
      <c r="R244" s="21">
        <v>0</v>
      </c>
      <c r="S244" s="21">
        <f t="shared" si="27"/>
        <v>0.5</v>
      </c>
      <c r="T244" s="36">
        <v>0</v>
      </c>
      <c r="U244" s="11">
        <v>16067.455</v>
      </c>
      <c r="V244" s="11">
        <v>32134.91</v>
      </c>
      <c r="W244" s="21">
        <v>0</v>
      </c>
      <c r="X244" s="21">
        <v>0</v>
      </c>
      <c r="Y244" s="21">
        <f t="shared" si="28"/>
        <v>0</v>
      </c>
      <c r="Z244" s="21">
        <f t="shared" si="29"/>
        <v>0</v>
      </c>
      <c r="AA244" s="11">
        <v>0</v>
      </c>
      <c r="AB244" s="11">
        <v>0</v>
      </c>
      <c r="AC244" s="11"/>
    </row>
    <row r="245" spans="1:29" hidden="1" x14ac:dyDescent="0.35">
      <c r="A245" t="s">
        <v>898</v>
      </c>
      <c r="B245" t="s">
        <v>899</v>
      </c>
      <c r="C245" t="s">
        <v>1597</v>
      </c>
      <c r="D245" s="15">
        <v>45475</v>
      </c>
      <c r="E245" s="15"/>
      <c r="F245" t="s">
        <v>1600</v>
      </c>
      <c r="G245" s="11"/>
      <c r="H245" t="s">
        <v>1654</v>
      </c>
      <c r="I245" t="s">
        <v>1638</v>
      </c>
      <c r="J245" t="s">
        <v>1701</v>
      </c>
      <c r="K245" s="11">
        <v>4332220.42</v>
      </c>
      <c r="L245" s="11">
        <v>91</v>
      </c>
      <c r="M245" s="11">
        <f t="shared" si="23"/>
        <v>4332220.42</v>
      </c>
      <c r="N245" s="21">
        <v>1.4999999999999999E-2</v>
      </c>
      <c r="O245" s="21">
        <f t="shared" si="24"/>
        <v>1.5000002350645972E-2</v>
      </c>
      <c r="P245" s="25">
        <f t="shared" si="25"/>
        <v>16201.32</v>
      </c>
      <c r="Q245" s="11">
        <f t="shared" si="26"/>
        <v>9720.7919999999995</v>
      </c>
      <c r="R245" s="21">
        <v>0</v>
      </c>
      <c r="S245" s="21">
        <f t="shared" si="27"/>
        <v>0.6</v>
      </c>
      <c r="T245" s="36">
        <v>0.6</v>
      </c>
      <c r="U245" s="11">
        <v>9720.7919999999995</v>
      </c>
      <c r="V245" s="11">
        <v>16201.32</v>
      </c>
      <c r="W245" s="21">
        <v>0.12</v>
      </c>
      <c r="X245" s="21">
        <v>0.15</v>
      </c>
      <c r="Y245" s="21">
        <f t="shared" si="28"/>
        <v>0</v>
      </c>
      <c r="Z245" s="21">
        <f t="shared" si="29"/>
        <v>0</v>
      </c>
      <c r="AA245" s="11">
        <v>0</v>
      </c>
      <c r="AB245" s="11">
        <v>0</v>
      </c>
      <c r="AC245" s="11"/>
    </row>
    <row r="246" spans="1:29" hidden="1" x14ac:dyDescent="0.35">
      <c r="A246" t="s">
        <v>961</v>
      </c>
      <c r="B246" t="s">
        <v>962</v>
      </c>
      <c r="C246" t="s">
        <v>1597</v>
      </c>
      <c r="D246" s="15">
        <v>45499</v>
      </c>
      <c r="E246" s="15"/>
      <c r="F246" t="s">
        <v>1600</v>
      </c>
      <c r="G246" s="11"/>
      <c r="H246" t="s">
        <v>1654</v>
      </c>
      <c r="I246" t="s">
        <v>1663</v>
      </c>
      <c r="J246" t="s">
        <v>1700</v>
      </c>
      <c r="K246" s="11">
        <v>4235190.43</v>
      </c>
      <c r="L246" s="11">
        <v>91</v>
      </c>
      <c r="M246" s="11">
        <f t="shared" si="23"/>
        <v>4235190.43</v>
      </c>
      <c r="N246" s="21">
        <v>2.5000000000000001E-2</v>
      </c>
      <c r="O246" s="21">
        <f t="shared" si="24"/>
        <v>2.5000000186169092E-2</v>
      </c>
      <c r="P246" s="25">
        <f t="shared" si="25"/>
        <v>26397.42</v>
      </c>
      <c r="Q246" s="11">
        <f t="shared" si="26"/>
        <v>15838.451999999997</v>
      </c>
      <c r="R246" s="21">
        <v>0</v>
      </c>
      <c r="S246" s="21">
        <f t="shared" si="27"/>
        <v>0.6</v>
      </c>
      <c r="T246" s="36">
        <v>1</v>
      </c>
      <c r="U246" s="11">
        <v>15838.451999999997</v>
      </c>
      <c r="V246" s="11">
        <v>26397.42</v>
      </c>
      <c r="W246" s="21">
        <v>0</v>
      </c>
      <c r="X246" s="21">
        <v>0</v>
      </c>
      <c r="Y246" s="21">
        <f t="shared" si="28"/>
        <v>0</v>
      </c>
      <c r="Z246" s="21">
        <f t="shared" si="29"/>
        <v>0</v>
      </c>
      <c r="AA246" s="11">
        <v>0</v>
      </c>
      <c r="AB246" s="11">
        <v>0</v>
      </c>
      <c r="AC246" s="11"/>
    </row>
    <row r="247" spans="1:29" x14ac:dyDescent="0.35">
      <c r="A247" t="s">
        <v>1361</v>
      </c>
      <c r="B247" t="s">
        <v>1362</v>
      </c>
      <c r="C247" t="s">
        <v>1597</v>
      </c>
      <c r="D247" s="15">
        <v>45652</v>
      </c>
      <c r="E247" s="15"/>
      <c r="F247" t="s">
        <v>1610</v>
      </c>
      <c r="G247" s="11"/>
      <c r="H247" t="s">
        <v>1710</v>
      </c>
      <c r="I247" t="s">
        <v>1631</v>
      </c>
      <c r="J247" t="s">
        <v>1700</v>
      </c>
      <c r="K247" s="11">
        <v>4330002.95</v>
      </c>
      <c r="L247" s="11">
        <v>91</v>
      </c>
      <c r="M247" s="11">
        <f t="shared" si="23"/>
        <v>4330002.95</v>
      </c>
      <c r="N247" s="21">
        <v>2.5000000000000001E-2</v>
      </c>
      <c r="O247" s="21">
        <f t="shared" si="24"/>
        <v>2.4999995783953333E-2</v>
      </c>
      <c r="P247" s="25">
        <f t="shared" si="25"/>
        <v>26988.37</v>
      </c>
      <c r="Q247" s="11">
        <f t="shared" si="26"/>
        <v>17488.463759999999</v>
      </c>
      <c r="R247" s="21">
        <v>0</v>
      </c>
      <c r="S247" s="21">
        <f t="shared" si="27"/>
        <v>0.64800000000000002</v>
      </c>
      <c r="T247" s="36">
        <v>0.88</v>
      </c>
      <c r="U247" s="11">
        <v>17488.463759999999</v>
      </c>
      <c r="V247" s="11">
        <v>26988.37</v>
      </c>
      <c r="W247" s="21">
        <v>0</v>
      </c>
      <c r="X247" s="21">
        <v>0</v>
      </c>
      <c r="Y247" s="21">
        <f t="shared" si="28"/>
        <v>0</v>
      </c>
      <c r="Z247" s="21">
        <f t="shared" si="29"/>
        <v>0</v>
      </c>
      <c r="AA247" s="11">
        <v>0</v>
      </c>
      <c r="AB247" s="11">
        <v>0</v>
      </c>
      <c r="AC247" s="11"/>
    </row>
    <row r="248" spans="1:29" hidden="1" x14ac:dyDescent="0.35">
      <c r="A248" t="s">
        <v>773</v>
      </c>
      <c r="B248" t="s">
        <v>774</v>
      </c>
      <c r="C248" t="s">
        <v>1598</v>
      </c>
      <c r="D248" s="15">
        <v>45401</v>
      </c>
      <c r="E248" s="15">
        <v>45817</v>
      </c>
      <c r="F248" t="s">
        <v>338</v>
      </c>
      <c r="H248" t="s">
        <v>1710</v>
      </c>
      <c r="I248" t="s">
        <v>1631</v>
      </c>
      <c r="J248" t="s">
        <v>1700</v>
      </c>
      <c r="K248" s="11">
        <v>14920217.970000001</v>
      </c>
      <c r="L248" s="11">
        <v>70</v>
      </c>
      <c r="M248" s="11">
        <f t="shared" si="23"/>
        <v>11477090.746153846</v>
      </c>
      <c r="N248" s="21">
        <v>2.5000000000000001E-2</v>
      </c>
      <c r="O248" s="21">
        <f t="shared" si="24"/>
        <v>2.5000002922688058E-2</v>
      </c>
      <c r="P248" s="25">
        <f t="shared" si="25"/>
        <v>71535.3</v>
      </c>
      <c r="Q248" s="11">
        <f t="shared" si="26"/>
        <v>50074.71</v>
      </c>
      <c r="R248" s="21">
        <v>0</v>
      </c>
      <c r="S248" s="21">
        <f t="shared" si="27"/>
        <v>0.7</v>
      </c>
      <c r="T248" s="36">
        <v>0</v>
      </c>
      <c r="U248" s="11">
        <v>50074.71</v>
      </c>
      <c r="V248" s="11">
        <v>71535.3</v>
      </c>
      <c r="W248" s="21">
        <v>0</v>
      </c>
      <c r="X248" s="21">
        <v>0</v>
      </c>
      <c r="Y248" s="21">
        <f t="shared" si="28"/>
        <v>0</v>
      </c>
      <c r="Z248" s="21">
        <f t="shared" si="29"/>
        <v>0</v>
      </c>
      <c r="AA248" s="11">
        <v>0</v>
      </c>
      <c r="AB248" s="11">
        <v>0</v>
      </c>
      <c r="AC248" s="11"/>
    </row>
    <row r="249" spans="1:29" hidden="1" x14ac:dyDescent="0.35">
      <c r="A249" t="s">
        <v>345</v>
      </c>
      <c r="B249" t="s">
        <v>346</v>
      </c>
      <c r="C249" t="s">
        <v>1598</v>
      </c>
      <c r="D249" s="15">
        <v>44389</v>
      </c>
      <c r="E249" s="15">
        <v>45817</v>
      </c>
      <c r="F249" t="s">
        <v>1600</v>
      </c>
      <c r="G249" s="11"/>
      <c r="H249" t="s">
        <v>1654</v>
      </c>
      <c r="I249" t="s">
        <v>1664</v>
      </c>
      <c r="J249" t="s">
        <v>1700</v>
      </c>
      <c r="K249" s="11">
        <v>6832393.2999999998</v>
      </c>
      <c r="L249" s="11">
        <v>70</v>
      </c>
      <c r="M249" s="11">
        <f t="shared" si="23"/>
        <v>5255687.153846154</v>
      </c>
      <c r="N249" s="21">
        <v>0.02</v>
      </c>
      <c r="O249" s="21">
        <f t="shared" si="24"/>
        <v>1.9999999958182402E-2</v>
      </c>
      <c r="P249" s="25">
        <f t="shared" si="25"/>
        <v>26206.44</v>
      </c>
      <c r="Q249" s="11">
        <f t="shared" si="26"/>
        <v>13103.22</v>
      </c>
      <c r="R249" s="21">
        <v>0</v>
      </c>
      <c r="S249" s="21">
        <f t="shared" si="27"/>
        <v>0.5</v>
      </c>
      <c r="T249" s="36">
        <v>1</v>
      </c>
      <c r="U249" s="11">
        <v>13103.22</v>
      </c>
      <c r="V249" s="11">
        <v>26206.44</v>
      </c>
      <c r="W249" s="21">
        <v>0</v>
      </c>
      <c r="X249" s="21">
        <v>0</v>
      </c>
      <c r="Y249" s="21">
        <f t="shared" si="28"/>
        <v>0</v>
      </c>
      <c r="Z249" s="21">
        <f t="shared" si="29"/>
        <v>0</v>
      </c>
      <c r="AA249" s="11">
        <v>0</v>
      </c>
      <c r="AB249" s="11">
        <v>0</v>
      </c>
      <c r="AC249" s="11"/>
    </row>
    <row r="250" spans="1:29" hidden="1" x14ac:dyDescent="0.35">
      <c r="A250" t="s">
        <v>814</v>
      </c>
      <c r="B250" t="s">
        <v>815</v>
      </c>
      <c r="C250" t="s">
        <v>1597</v>
      </c>
      <c r="D250" s="15">
        <v>45422</v>
      </c>
      <c r="E250" s="15"/>
      <c r="F250" t="s">
        <v>1600</v>
      </c>
      <c r="G250" s="11"/>
      <c r="H250" t="s">
        <v>1654</v>
      </c>
      <c r="I250" t="s">
        <v>1665</v>
      </c>
      <c r="J250" t="s">
        <v>1700</v>
      </c>
      <c r="K250" s="11">
        <v>5097734.9800000004</v>
      </c>
      <c r="L250" s="11">
        <v>91</v>
      </c>
      <c r="M250" s="11">
        <f t="shared" si="23"/>
        <v>5097734.9800000004</v>
      </c>
      <c r="N250" s="21">
        <v>2.5000000000000001E-2</v>
      </c>
      <c r="O250" s="21">
        <f t="shared" si="24"/>
        <v>2.4999997134042828E-2</v>
      </c>
      <c r="P250" s="25">
        <f t="shared" si="25"/>
        <v>31773.55</v>
      </c>
      <c r="Q250" s="11">
        <f t="shared" si="26"/>
        <v>19064.129999999997</v>
      </c>
      <c r="R250" s="21">
        <v>0</v>
      </c>
      <c r="S250" s="21">
        <f t="shared" si="27"/>
        <v>0.6</v>
      </c>
      <c r="T250" s="36">
        <v>1</v>
      </c>
      <c r="U250" s="11">
        <v>19064.129999999997</v>
      </c>
      <c r="V250" s="11">
        <v>31773.55</v>
      </c>
      <c r="W250" s="21">
        <v>0</v>
      </c>
      <c r="X250" s="21">
        <v>0</v>
      </c>
      <c r="Y250" s="21">
        <f t="shared" si="28"/>
        <v>0</v>
      </c>
      <c r="Z250" s="21">
        <f t="shared" si="29"/>
        <v>0</v>
      </c>
      <c r="AA250" s="11">
        <v>0</v>
      </c>
      <c r="AB250" s="11">
        <v>0</v>
      </c>
      <c r="AC250" s="11"/>
    </row>
    <row r="251" spans="1:29" hidden="1" x14ac:dyDescent="0.35">
      <c r="A251" t="s">
        <v>1111</v>
      </c>
      <c r="B251" t="s">
        <v>1112</v>
      </c>
      <c r="C251" t="s">
        <v>1597</v>
      </c>
      <c r="D251" s="15">
        <v>45546</v>
      </c>
      <c r="E251" s="15"/>
      <c r="F251" t="s">
        <v>237</v>
      </c>
      <c r="G251" s="11"/>
      <c r="H251" t="s">
        <v>1710</v>
      </c>
      <c r="I251" t="s">
        <v>1631</v>
      </c>
      <c r="J251" t="s">
        <v>1700</v>
      </c>
      <c r="K251" s="11">
        <v>4471003.8600000003</v>
      </c>
      <c r="L251" s="11">
        <v>91</v>
      </c>
      <c r="M251" s="11">
        <f t="shared" si="23"/>
        <v>4471003.8600000003</v>
      </c>
      <c r="N251" s="21">
        <v>2.5000000000000001E-2</v>
      </c>
      <c r="O251" s="21">
        <f t="shared" si="24"/>
        <v>2.5000003732229652E-2</v>
      </c>
      <c r="P251" s="25">
        <f t="shared" si="25"/>
        <v>27867.22</v>
      </c>
      <c r="Q251" s="11">
        <f t="shared" si="26"/>
        <v>22293.776000000002</v>
      </c>
      <c r="R251" s="21">
        <v>0</v>
      </c>
      <c r="S251" s="21">
        <f t="shared" si="27"/>
        <v>0.8</v>
      </c>
      <c r="T251" s="36">
        <v>0.5</v>
      </c>
      <c r="U251" s="11">
        <v>22293.776000000002</v>
      </c>
      <c r="V251" s="11">
        <v>27867.22</v>
      </c>
      <c r="W251" s="21">
        <v>0</v>
      </c>
      <c r="X251" s="21">
        <v>0</v>
      </c>
      <c r="Y251" s="21">
        <f t="shared" si="28"/>
        <v>0</v>
      </c>
      <c r="Z251" s="21">
        <f t="shared" si="29"/>
        <v>0</v>
      </c>
      <c r="AA251" s="11">
        <v>0</v>
      </c>
      <c r="AB251" s="11">
        <v>0</v>
      </c>
      <c r="AC251" s="11"/>
    </row>
    <row r="252" spans="1:29" hidden="1" x14ac:dyDescent="0.35">
      <c r="A252" t="s">
        <v>635</v>
      </c>
      <c r="B252" t="s">
        <v>636</v>
      </c>
      <c r="C252" t="s">
        <v>1597</v>
      </c>
      <c r="D252" s="15">
        <v>45296</v>
      </c>
      <c r="E252" s="15"/>
      <c r="F252" t="s">
        <v>1619</v>
      </c>
      <c r="H252" t="s">
        <v>1710</v>
      </c>
      <c r="I252" t="s">
        <v>1634</v>
      </c>
      <c r="J252" t="s">
        <v>1700</v>
      </c>
      <c r="K252" s="11">
        <v>20861134.170000002</v>
      </c>
      <c r="L252" s="11">
        <v>91</v>
      </c>
      <c r="M252" s="11">
        <f t="shared" si="23"/>
        <v>20861134.170000002</v>
      </c>
      <c r="N252" s="21">
        <v>2.5000000000000001E-2</v>
      </c>
      <c r="O252" s="21">
        <f t="shared" si="24"/>
        <v>2.5000000507410802E-2</v>
      </c>
      <c r="P252" s="25">
        <f t="shared" si="25"/>
        <v>130024.88</v>
      </c>
      <c r="Q252" s="11">
        <f t="shared" si="26"/>
        <v>65012.44</v>
      </c>
      <c r="R252" s="21">
        <v>0</v>
      </c>
      <c r="S252" s="21">
        <f t="shared" si="27"/>
        <v>0.5</v>
      </c>
      <c r="T252" s="36">
        <v>0</v>
      </c>
      <c r="U252" s="11">
        <v>65012.44</v>
      </c>
      <c r="V252" s="11">
        <v>130024.88</v>
      </c>
      <c r="W252" s="21">
        <v>0</v>
      </c>
      <c r="X252" s="21">
        <v>0</v>
      </c>
      <c r="Y252" s="21">
        <f t="shared" si="28"/>
        <v>0</v>
      </c>
      <c r="Z252" s="21">
        <f t="shared" si="29"/>
        <v>0</v>
      </c>
      <c r="AA252" s="11">
        <v>0</v>
      </c>
      <c r="AB252" s="11">
        <v>0</v>
      </c>
      <c r="AC252" s="11"/>
    </row>
    <row r="253" spans="1:29" hidden="1" x14ac:dyDescent="0.35">
      <c r="A253" t="s">
        <v>443</v>
      </c>
      <c r="B253" t="s">
        <v>1477</v>
      </c>
      <c r="C253" t="s">
        <v>1597</v>
      </c>
      <c r="D253" s="15">
        <v>45134</v>
      </c>
      <c r="E253" s="15"/>
      <c r="F253" t="s">
        <v>92</v>
      </c>
      <c r="G253" s="11"/>
      <c r="H253" t="s">
        <v>1710</v>
      </c>
      <c r="I253" t="s">
        <v>1631</v>
      </c>
      <c r="J253" t="s">
        <v>1700</v>
      </c>
      <c r="K253" s="11">
        <v>15946223.140000001</v>
      </c>
      <c r="L253" s="11">
        <v>91</v>
      </c>
      <c r="M253" s="11">
        <f t="shared" si="23"/>
        <v>15946223.140000001</v>
      </c>
      <c r="N253" s="21">
        <v>1.4999999999999999E-2</v>
      </c>
      <c r="O253" s="21">
        <f t="shared" si="24"/>
        <v>1.5000001077729449E-2</v>
      </c>
      <c r="P253" s="25">
        <f t="shared" si="25"/>
        <v>59634.51</v>
      </c>
      <c r="Q253" s="11">
        <f t="shared" si="26"/>
        <v>29817.255000000001</v>
      </c>
      <c r="R253" s="21">
        <v>0</v>
      </c>
      <c r="S253" s="21">
        <f t="shared" si="27"/>
        <v>0.5</v>
      </c>
      <c r="T253" s="36">
        <v>0</v>
      </c>
      <c r="U253" s="11">
        <v>29817.255000000001</v>
      </c>
      <c r="V253" s="11">
        <v>59634.51</v>
      </c>
      <c r="W253" s="21">
        <v>0</v>
      </c>
      <c r="X253" s="21">
        <v>0</v>
      </c>
      <c r="Y253" s="21">
        <f t="shared" si="28"/>
        <v>0</v>
      </c>
      <c r="Z253" s="21">
        <f t="shared" si="29"/>
        <v>0</v>
      </c>
      <c r="AA253" s="11">
        <v>0</v>
      </c>
      <c r="AB253" s="11">
        <v>0</v>
      </c>
      <c r="AC253" s="11"/>
    </row>
    <row r="254" spans="1:29" hidden="1" x14ac:dyDescent="0.35">
      <c r="A254" t="s">
        <v>631</v>
      </c>
      <c r="B254" t="s">
        <v>632</v>
      </c>
      <c r="C254" t="s">
        <v>1597</v>
      </c>
      <c r="D254" s="15">
        <v>45292</v>
      </c>
      <c r="E254" s="15"/>
      <c r="F254" t="s">
        <v>1600</v>
      </c>
      <c r="G254" s="11" t="s">
        <v>1729</v>
      </c>
      <c r="H254" t="s">
        <v>1710</v>
      </c>
      <c r="I254" t="s">
        <v>1635</v>
      </c>
      <c r="J254" t="s">
        <v>1700</v>
      </c>
      <c r="K254" s="11">
        <v>5231129.49</v>
      </c>
      <c r="L254" s="11">
        <v>91</v>
      </c>
      <c r="M254" s="11">
        <f t="shared" si="23"/>
        <v>5231129.49</v>
      </c>
      <c r="N254" s="21">
        <v>1.6E-2</v>
      </c>
      <c r="O254" s="21">
        <f t="shared" si="24"/>
        <v>1.5999999606245607E-2</v>
      </c>
      <c r="P254" s="25">
        <f t="shared" si="25"/>
        <v>20867.189999999999</v>
      </c>
      <c r="Q254" s="11">
        <f t="shared" si="26"/>
        <v>7825.1962500000009</v>
      </c>
      <c r="R254" s="21">
        <v>0</v>
      </c>
      <c r="S254" s="21">
        <f t="shared" si="27"/>
        <v>0.37500000000000006</v>
      </c>
      <c r="T254" s="36">
        <v>1</v>
      </c>
      <c r="U254" s="11">
        <v>7825.1962500000009</v>
      </c>
      <c r="V254" s="11">
        <v>20867.189999999999</v>
      </c>
      <c r="W254" s="21">
        <v>0</v>
      </c>
      <c r="X254" s="21">
        <v>0</v>
      </c>
      <c r="Y254" s="21">
        <f t="shared" si="28"/>
        <v>0</v>
      </c>
      <c r="Z254" s="21">
        <f t="shared" si="29"/>
        <v>0</v>
      </c>
      <c r="AA254" s="11">
        <v>0</v>
      </c>
      <c r="AB254" s="11">
        <v>0</v>
      </c>
      <c r="AC254" s="11"/>
    </row>
    <row r="255" spans="1:29" hidden="1" x14ac:dyDescent="0.35">
      <c r="A255" t="s">
        <v>1416</v>
      </c>
      <c r="B255" t="s">
        <v>1478</v>
      </c>
      <c r="C255" t="s">
        <v>1597</v>
      </c>
      <c r="D255" s="15">
        <v>45667</v>
      </c>
      <c r="E255" s="15"/>
      <c r="F255" t="s">
        <v>1600</v>
      </c>
      <c r="G255" s="11" t="s">
        <v>1730</v>
      </c>
      <c r="H255" t="s">
        <v>1710</v>
      </c>
      <c r="I255" t="s">
        <v>1666</v>
      </c>
      <c r="J255" t="s">
        <v>1700</v>
      </c>
      <c r="K255" s="11">
        <v>4624682.0999999996</v>
      </c>
      <c r="L255" s="11">
        <v>91</v>
      </c>
      <c r="M255" s="11">
        <f t="shared" si="23"/>
        <v>4624682.0999999996</v>
      </c>
      <c r="N255" s="21">
        <v>2.2499999999999999E-2</v>
      </c>
      <c r="O255" s="21">
        <f t="shared" si="24"/>
        <v>2.2500003446034315E-2</v>
      </c>
      <c r="P255" s="25">
        <f t="shared" si="25"/>
        <v>25942.57</v>
      </c>
      <c r="Q255" s="11">
        <f t="shared" si="26"/>
        <v>14412.538888888888</v>
      </c>
      <c r="R255" s="21">
        <v>0</v>
      </c>
      <c r="S255" s="21">
        <f t="shared" si="27"/>
        <v>0.55555555555555558</v>
      </c>
      <c r="T255" s="36">
        <v>1</v>
      </c>
      <c r="U255" s="11">
        <v>14412.538888888888</v>
      </c>
      <c r="V255" s="11">
        <v>25942.57</v>
      </c>
      <c r="W255" s="21">
        <v>0</v>
      </c>
      <c r="X255" s="21">
        <v>0</v>
      </c>
      <c r="Y255" s="21">
        <f t="shared" si="28"/>
        <v>0</v>
      </c>
      <c r="Z255" s="21">
        <f t="shared" si="29"/>
        <v>0</v>
      </c>
      <c r="AA255" s="11">
        <v>0</v>
      </c>
      <c r="AB255" s="11">
        <v>0</v>
      </c>
      <c r="AC255" s="11"/>
    </row>
    <row r="256" spans="1:29" hidden="1" x14ac:dyDescent="0.35">
      <c r="A256" t="s">
        <v>1077</v>
      </c>
      <c r="B256" t="s">
        <v>1078</v>
      </c>
      <c r="C256" t="s">
        <v>1597</v>
      </c>
      <c r="D256" s="15">
        <v>45537</v>
      </c>
      <c r="E256" s="15"/>
      <c r="F256" t="s">
        <v>237</v>
      </c>
      <c r="G256" s="11"/>
      <c r="H256" t="s">
        <v>1710</v>
      </c>
      <c r="I256" t="s">
        <v>1631</v>
      </c>
      <c r="J256" t="s">
        <v>1700</v>
      </c>
      <c r="K256" s="11">
        <v>4467808.42</v>
      </c>
      <c r="L256" s="11">
        <v>91</v>
      </c>
      <c r="M256" s="11">
        <f t="shared" si="23"/>
        <v>4467808.42</v>
      </c>
      <c r="N256" s="21">
        <v>0.01</v>
      </c>
      <c r="O256" s="21">
        <f t="shared" si="24"/>
        <v>1.0000000338932552E-2</v>
      </c>
      <c r="P256" s="25">
        <f t="shared" si="25"/>
        <v>11138.92</v>
      </c>
      <c r="Q256" s="11">
        <f t="shared" si="26"/>
        <v>5569.46</v>
      </c>
      <c r="R256" s="21">
        <v>0</v>
      </c>
      <c r="S256" s="21">
        <f t="shared" si="27"/>
        <v>0.5</v>
      </c>
      <c r="T256" s="36">
        <v>0.5</v>
      </c>
      <c r="U256" s="11">
        <v>5569.46</v>
      </c>
      <c r="V256" s="11">
        <v>11138.92</v>
      </c>
      <c r="W256" s="21">
        <v>0</v>
      </c>
      <c r="X256" s="21">
        <v>0</v>
      </c>
      <c r="Y256" s="21">
        <f t="shared" si="28"/>
        <v>0</v>
      </c>
      <c r="Z256" s="21">
        <f t="shared" si="29"/>
        <v>0</v>
      </c>
      <c r="AA256" s="11">
        <v>0</v>
      </c>
      <c r="AB256" s="11">
        <v>0</v>
      </c>
      <c r="AC256" s="11"/>
    </row>
    <row r="257" spans="1:30" hidden="1" x14ac:dyDescent="0.35">
      <c r="A257" t="s">
        <v>1103</v>
      </c>
      <c r="B257" t="s">
        <v>1104</v>
      </c>
      <c r="C257" t="s">
        <v>1597</v>
      </c>
      <c r="D257" s="15">
        <v>45545</v>
      </c>
      <c r="E257" s="15"/>
      <c r="F257" t="s">
        <v>1600</v>
      </c>
      <c r="G257" s="11"/>
      <c r="H257" t="s">
        <v>1654</v>
      </c>
      <c r="I257" t="s">
        <v>1667</v>
      </c>
      <c r="J257" t="s">
        <v>1700</v>
      </c>
      <c r="K257" s="11">
        <v>4116713.01</v>
      </c>
      <c r="L257" s="11">
        <v>91</v>
      </c>
      <c r="M257" s="11">
        <f t="shared" si="23"/>
        <v>4116713.01</v>
      </c>
      <c r="N257" s="21">
        <v>1.4999999999999999E-2</v>
      </c>
      <c r="O257" s="21">
        <f t="shared" si="24"/>
        <v>1.4999991434940929E-2</v>
      </c>
      <c r="P257" s="25">
        <f t="shared" si="25"/>
        <v>15395.37</v>
      </c>
      <c r="Q257" s="11">
        <f t="shared" si="26"/>
        <v>5131.7900000000009</v>
      </c>
      <c r="R257" s="21">
        <v>0</v>
      </c>
      <c r="S257" s="21">
        <f t="shared" si="27"/>
        <v>0.33333333333333337</v>
      </c>
      <c r="T257" s="36">
        <v>1</v>
      </c>
      <c r="U257" s="11">
        <v>5131.7900000000009</v>
      </c>
      <c r="V257" s="11">
        <v>15395.37</v>
      </c>
      <c r="W257" s="21">
        <v>0</v>
      </c>
      <c r="X257" s="21">
        <v>0</v>
      </c>
      <c r="Y257" s="21">
        <f t="shared" si="28"/>
        <v>0</v>
      </c>
      <c r="Z257" s="21">
        <f t="shared" si="29"/>
        <v>0</v>
      </c>
      <c r="AA257" s="11">
        <v>0</v>
      </c>
      <c r="AB257" s="11">
        <v>0</v>
      </c>
      <c r="AC257" s="11"/>
    </row>
    <row r="258" spans="1:30" hidden="1" x14ac:dyDescent="0.35">
      <c r="A258" t="s">
        <v>1371</v>
      </c>
      <c r="B258" t="s">
        <v>1372</v>
      </c>
      <c r="C258" t="s">
        <v>1597</v>
      </c>
      <c r="D258" s="15">
        <v>45653</v>
      </c>
      <c r="E258" s="15"/>
      <c r="F258" t="s">
        <v>237</v>
      </c>
      <c r="G258" s="11"/>
      <c r="H258" t="s">
        <v>1710</v>
      </c>
      <c r="I258" t="s">
        <v>1631</v>
      </c>
      <c r="J258" t="s">
        <v>1700</v>
      </c>
      <c r="K258" s="11">
        <v>4378866.6500000004</v>
      </c>
      <c r="L258" s="11">
        <v>91</v>
      </c>
      <c r="M258" s="11">
        <f t="shared" si="23"/>
        <v>4378866.6500000004</v>
      </c>
      <c r="N258" s="21">
        <v>2.5000000000000001E-2</v>
      </c>
      <c r="O258" s="21">
        <f t="shared" si="24"/>
        <v>2.5000003692184233E-2</v>
      </c>
      <c r="P258" s="25">
        <f t="shared" si="25"/>
        <v>27292.94</v>
      </c>
      <c r="Q258" s="11">
        <f t="shared" si="26"/>
        <v>21834.351999999999</v>
      </c>
      <c r="R258" s="21">
        <v>0</v>
      </c>
      <c r="S258" s="21">
        <f t="shared" si="27"/>
        <v>0.8</v>
      </c>
      <c r="T258" s="36">
        <v>0.5</v>
      </c>
      <c r="U258" s="11">
        <v>21834.351999999999</v>
      </c>
      <c r="V258" s="11">
        <v>27292.94</v>
      </c>
      <c r="W258" s="21">
        <v>0</v>
      </c>
      <c r="X258" s="21">
        <v>0</v>
      </c>
      <c r="Y258" s="21">
        <f t="shared" si="28"/>
        <v>0</v>
      </c>
      <c r="Z258" s="21">
        <f t="shared" si="29"/>
        <v>0</v>
      </c>
      <c r="AA258" s="11">
        <v>0</v>
      </c>
      <c r="AB258" s="11">
        <v>0</v>
      </c>
      <c r="AC258" s="11"/>
    </row>
    <row r="259" spans="1:30" hidden="1" x14ac:dyDescent="0.35">
      <c r="A259" t="s">
        <v>1417</v>
      </c>
      <c r="B259" t="s">
        <v>1479</v>
      </c>
      <c r="C259" t="s">
        <v>1597</v>
      </c>
      <c r="D259" s="15">
        <v>45691</v>
      </c>
      <c r="E259" s="15"/>
      <c r="F259" t="s">
        <v>1601</v>
      </c>
      <c r="G259" s="11"/>
      <c r="H259" t="s">
        <v>1710</v>
      </c>
      <c r="I259" t="s">
        <v>1631</v>
      </c>
      <c r="J259" t="s">
        <v>1701</v>
      </c>
      <c r="K259" s="11">
        <v>14829102.43</v>
      </c>
      <c r="L259" s="11">
        <v>91</v>
      </c>
      <c r="M259" s="11">
        <f t="shared" ref="M259:M322" si="30">K259*L259/91</f>
        <v>14829102.429999998</v>
      </c>
      <c r="N259" s="21">
        <v>0.02</v>
      </c>
      <c r="O259" s="21">
        <f t="shared" ref="O259:O322" si="31">(V259/K259)*365/L259</f>
        <v>1.9999998982843596E-2</v>
      </c>
      <c r="P259" s="25">
        <f t="shared" ref="P259:P322" si="32">V259+AB259</f>
        <v>73942.37</v>
      </c>
      <c r="Q259" s="11">
        <f t="shared" ref="Q259:Q322" si="33">+U259+AA259+AD259</f>
        <v>44365.421999999999</v>
      </c>
      <c r="R259" s="21">
        <v>0</v>
      </c>
      <c r="S259" s="21">
        <f t="shared" ref="S259:S322" si="34">IFERROR(U259/V259,0)</f>
        <v>0.6</v>
      </c>
      <c r="T259" s="36">
        <v>0</v>
      </c>
      <c r="U259" s="11">
        <v>44365.421999999999</v>
      </c>
      <c r="V259" s="11">
        <v>73942.37</v>
      </c>
      <c r="W259" s="21">
        <v>0.12</v>
      </c>
      <c r="X259" s="21">
        <v>0.2</v>
      </c>
      <c r="Y259" s="21">
        <f t="shared" ref="Y259:Y322" si="35">(AB259/K259)*365/90</f>
        <v>0</v>
      </c>
      <c r="Z259" s="21">
        <f t="shared" ref="Z259:Z322" si="36">IFERROR(AA259/AB259,0)</f>
        <v>0</v>
      </c>
      <c r="AA259" s="11">
        <v>0</v>
      </c>
      <c r="AB259" s="11">
        <v>0</v>
      </c>
      <c r="AC259" s="11"/>
    </row>
    <row r="260" spans="1:30" hidden="1" x14ac:dyDescent="0.35">
      <c r="A260" t="s">
        <v>429</v>
      </c>
      <c r="B260" t="s">
        <v>430</v>
      </c>
      <c r="C260" t="s">
        <v>1597</v>
      </c>
      <c r="D260" s="15">
        <v>45125</v>
      </c>
      <c r="E260" s="15"/>
      <c r="F260" t="s">
        <v>1601</v>
      </c>
      <c r="G260" s="11"/>
      <c r="H260" t="s">
        <v>1710</v>
      </c>
      <c r="I260" t="s">
        <v>1631</v>
      </c>
      <c r="J260" t="s">
        <v>1701</v>
      </c>
      <c r="K260" s="11">
        <v>11965898.02</v>
      </c>
      <c r="L260" s="11">
        <v>91</v>
      </c>
      <c r="M260" s="11">
        <f t="shared" si="30"/>
        <v>11965898.02</v>
      </c>
      <c r="N260" s="21">
        <v>0.02</v>
      </c>
      <c r="O260" s="21">
        <f t="shared" si="31"/>
        <v>1.9999998763519097E-2</v>
      </c>
      <c r="P260" s="25">
        <f t="shared" si="32"/>
        <v>59665.57</v>
      </c>
      <c r="Q260" s="11">
        <f t="shared" si="33"/>
        <v>35799.341999999997</v>
      </c>
      <c r="R260" s="21">
        <v>0</v>
      </c>
      <c r="S260" s="21">
        <f t="shared" si="34"/>
        <v>0.6</v>
      </c>
      <c r="T260" s="36">
        <v>0</v>
      </c>
      <c r="U260" s="11">
        <v>35799.341999999997</v>
      </c>
      <c r="V260" s="11">
        <v>59665.57</v>
      </c>
      <c r="W260" s="21">
        <v>0.12</v>
      </c>
      <c r="X260" s="21">
        <v>0.2</v>
      </c>
      <c r="Y260" s="21">
        <f t="shared" si="35"/>
        <v>0</v>
      </c>
      <c r="Z260" s="21">
        <f t="shared" si="36"/>
        <v>0</v>
      </c>
      <c r="AA260" s="11">
        <v>0</v>
      </c>
      <c r="AB260" s="11">
        <v>0</v>
      </c>
      <c r="AC260" s="11"/>
    </row>
    <row r="261" spans="1:30" hidden="1" x14ac:dyDescent="0.35">
      <c r="A261" t="s">
        <v>508</v>
      </c>
      <c r="B261" t="s">
        <v>509</v>
      </c>
      <c r="C261" t="s">
        <v>1597</v>
      </c>
      <c r="D261" s="15">
        <v>45184</v>
      </c>
      <c r="E261" s="15"/>
      <c r="F261" t="s">
        <v>1615</v>
      </c>
      <c r="G261" t="s">
        <v>1505</v>
      </c>
      <c r="H261" t="s">
        <v>1710</v>
      </c>
      <c r="I261" t="s">
        <v>1631</v>
      </c>
      <c r="J261" t="s">
        <v>1700</v>
      </c>
      <c r="K261" s="11">
        <v>8166162.0999999996</v>
      </c>
      <c r="L261" s="11">
        <v>91</v>
      </c>
      <c r="M261" s="11">
        <f t="shared" si="30"/>
        <v>8166162.1000000006</v>
      </c>
      <c r="N261" s="21">
        <v>1.2500000000000001E-2</v>
      </c>
      <c r="O261" s="21">
        <f t="shared" si="31"/>
        <v>1.2499999611435962E-2</v>
      </c>
      <c r="P261" s="25">
        <f t="shared" si="32"/>
        <v>25449.34</v>
      </c>
      <c r="Q261" s="11">
        <f t="shared" si="33"/>
        <v>16860.187750000001</v>
      </c>
      <c r="R261" s="21">
        <v>0</v>
      </c>
      <c r="S261" s="21">
        <f t="shared" si="34"/>
        <v>0.55000000000000004</v>
      </c>
      <c r="T261" s="36">
        <v>0</v>
      </c>
      <c r="U261" s="11">
        <v>13997.137000000001</v>
      </c>
      <c r="V261" s="11">
        <v>25449.34</v>
      </c>
      <c r="W261" s="21">
        <v>0</v>
      </c>
      <c r="X261" s="21">
        <v>0</v>
      </c>
      <c r="Y261" s="21">
        <f t="shared" si="35"/>
        <v>0</v>
      </c>
      <c r="Z261" s="21">
        <f t="shared" si="36"/>
        <v>0</v>
      </c>
      <c r="AA261" s="11">
        <v>0</v>
      </c>
      <c r="AB261" s="11">
        <v>0</v>
      </c>
      <c r="AC261" s="21">
        <f>IFERROR(AD261/(V261-U261),0)</f>
        <v>0.25</v>
      </c>
      <c r="AD261" s="11">
        <v>2863.0507499999999</v>
      </c>
    </row>
    <row r="262" spans="1:30" hidden="1" x14ac:dyDescent="0.35">
      <c r="A262" t="s">
        <v>496</v>
      </c>
      <c r="B262" t="s">
        <v>497</v>
      </c>
      <c r="C262" t="s">
        <v>1597</v>
      </c>
      <c r="D262" s="15">
        <v>45173</v>
      </c>
      <c r="E262" s="15"/>
      <c r="F262" t="s">
        <v>1599</v>
      </c>
      <c r="G262" s="11"/>
      <c r="H262" t="s">
        <v>1654</v>
      </c>
      <c r="I262" t="s">
        <v>1631</v>
      </c>
      <c r="J262" t="s">
        <v>1701</v>
      </c>
      <c r="K262" s="11">
        <v>7256957.5499999998</v>
      </c>
      <c r="L262" s="11">
        <v>91</v>
      </c>
      <c r="M262" s="11">
        <f t="shared" si="30"/>
        <v>7256957.5499999998</v>
      </c>
      <c r="N262" s="21">
        <v>0.02</v>
      </c>
      <c r="O262" s="21">
        <f t="shared" si="31"/>
        <v>2.0000001452187291E-2</v>
      </c>
      <c r="P262" s="25">
        <f t="shared" si="32"/>
        <v>36185.379999999997</v>
      </c>
      <c r="Q262" s="11">
        <f t="shared" si="33"/>
        <v>0</v>
      </c>
      <c r="R262" s="21">
        <v>0</v>
      </c>
      <c r="S262" s="21">
        <f t="shared" si="34"/>
        <v>0</v>
      </c>
      <c r="T262" s="36">
        <v>0</v>
      </c>
      <c r="U262" s="11">
        <v>0</v>
      </c>
      <c r="V262" s="11">
        <v>36185.379999999997</v>
      </c>
      <c r="W262" s="21">
        <v>0.12</v>
      </c>
      <c r="X262" s="21">
        <v>0.2</v>
      </c>
      <c r="Y262" s="21">
        <f t="shared" si="35"/>
        <v>0</v>
      </c>
      <c r="Z262" s="21">
        <f t="shared" si="36"/>
        <v>0</v>
      </c>
      <c r="AA262" s="11">
        <v>0</v>
      </c>
      <c r="AB262" s="11">
        <v>0</v>
      </c>
      <c r="AC262" s="11"/>
    </row>
    <row r="263" spans="1:30" hidden="1" x14ac:dyDescent="0.35">
      <c r="A263" t="s">
        <v>1049</v>
      </c>
      <c r="B263" t="s">
        <v>1050</v>
      </c>
      <c r="C263" t="s">
        <v>1597</v>
      </c>
      <c r="D263" s="15">
        <v>45526</v>
      </c>
      <c r="E263" s="15"/>
      <c r="F263" t="s">
        <v>338</v>
      </c>
      <c r="G263" s="11"/>
      <c r="H263" t="s">
        <v>1710</v>
      </c>
      <c r="I263" t="s">
        <v>1631</v>
      </c>
      <c r="J263" t="s">
        <v>1700</v>
      </c>
      <c r="K263" s="11">
        <v>4588136.12</v>
      </c>
      <c r="L263" s="11">
        <v>91</v>
      </c>
      <c r="M263" s="11">
        <f t="shared" si="30"/>
        <v>4588136.12</v>
      </c>
      <c r="N263" s="21">
        <v>2.5000000000000001E-2</v>
      </c>
      <c r="O263" s="21">
        <f t="shared" si="31"/>
        <v>2.5000011561112107E-2</v>
      </c>
      <c r="P263" s="25">
        <f t="shared" si="32"/>
        <v>28597.3</v>
      </c>
      <c r="Q263" s="11">
        <f t="shared" si="33"/>
        <v>20018.109999999997</v>
      </c>
      <c r="R263" s="21">
        <v>0</v>
      </c>
      <c r="S263" s="21">
        <f t="shared" si="34"/>
        <v>0.7</v>
      </c>
      <c r="T263" s="36">
        <v>0</v>
      </c>
      <c r="U263" s="11">
        <v>20018.109999999997</v>
      </c>
      <c r="V263" s="11">
        <v>28597.3</v>
      </c>
      <c r="W263" s="21">
        <v>0</v>
      </c>
      <c r="X263" s="21">
        <v>0</v>
      </c>
      <c r="Y263" s="21">
        <f t="shared" si="35"/>
        <v>0</v>
      </c>
      <c r="Z263" s="21">
        <f t="shared" si="36"/>
        <v>0</v>
      </c>
      <c r="AA263" s="11">
        <v>0</v>
      </c>
      <c r="AB263" s="11">
        <v>0</v>
      </c>
      <c r="AC263" s="11"/>
    </row>
    <row r="264" spans="1:30" hidden="1" x14ac:dyDescent="0.35">
      <c r="A264" t="s">
        <v>977</v>
      </c>
      <c r="B264" t="s">
        <v>978</v>
      </c>
      <c r="C264" t="s">
        <v>1597</v>
      </c>
      <c r="D264" s="15">
        <v>45506</v>
      </c>
      <c r="E264" s="15"/>
      <c r="F264" t="s">
        <v>324</v>
      </c>
      <c r="G264" t="s">
        <v>1505</v>
      </c>
      <c r="H264" t="s">
        <v>1710</v>
      </c>
      <c r="I264" t="s">
        <v>1631</v>
      </c>
      <c r="J264" t="s">
        <v>1700</v>
      </c>
      <c r="K264" s="11">
        <v>4322164.08</v>
      </c>
      <c r="L264" s="11">
        <v>91</v>
      </c>
      <c r="M264" s="11">
        <f t="shared" si="30"/>
        <v>4322164.08</v>
      </c>
      <c r="N264" s="21">
        <v>2.5000000000000001E-2</v>
      </c>
      <c r="O264" s="21">
        <f t="shared" si="31"/>
        <v>2.5000003859482974E-2</v>
      </c>
      <c r="P264" s="25">
        <f t="shared" si="32"/>
        <v>26939.52</v>
      </c>
      <c r="Q264" s="11">
        <f t="shared" si="33"/>
        <v>18857.664000000001</v>
      </c>
      <c r="R264" s="21">
        <v>0</v>
      </c>
      <c r="S264" s="21">
        <f t="shared" si="34"/>
        <v>0.6</v>
      </c>
      <c r="T264" s="36">
        <v>0</v>
      </c>
      <c r="U264" s="11">
        <v>16163.712</v>
      </c>
      <c r="V264" s="11">
        <v>26939.52</v>
      </c>
      <c r="W264" s="21">
        <v>0</v>
      </c>
      <c r="X264" s="21">
        <v>0</v>
      </c>
      <c r="Y264" s="21">
        <f t="shared" si="35"/>
        <v>0</v>
      </c>
      <c r="Z264" s="21">
        <f t="shared" si="36"/>
        <v>0</v>
      </c>
      <c r="AA264" s="11">
        <v>0</v>
      </c>
      <c r="AB264" s="11">
        <v>0</v>
      </c>
      <c r="AC264" s="21">
        <f>IFERROR(AD264/(V264-U264),0)</f>
        <v>0.25</v>
      </c>
      <c r="AD264" s="11">
        <v>2693.9520000000002</v>
      </c>
    </row>
    <row r="265" spans="1:30" hidden="1" x14ac:dyDescent="0.35">
      <c r="A265" t="s">
        <v>641</v>
      </c>
      <c r="B265" t="s">
        <v>642</v>
      </c>
      <c r="C265" t="s">
        <v>1597</v>
      </c>
      <c r="D265" s="15">
        <v>45316</v>
      </c>
      <c r="E265" s="15"/>
      <c r="F265" t="s">
        <v>1599</v>
      </c>
      <c r="G265" s="11" t="s">
        <v>1692</v>
      </c>
      <c r="H265" t="s">
        <v>1654</v>
      </c>
      <c r="I265" t="s">
        <v>1668</v>
      </c>
      <c r="J265" t="s">
        <v>1701</v>
      </c>
      <c r="K265" s="11">
        <v>9341850.6999999993</v>
      </c>
      <c r="L265" s="11">
        <v>91</v>
      </c>
      <c r="M265" s="11">
        <f t="shared" si="30"/>
        <v>9341850.6999999993</v>
      </c>
      <c r="N265" s="21">
        <v>1.4999999999999999E-2</v>
      </c>
      <c r="O265" s="21">
        <f t="shared" si="31"/>
        <v>1.4999999052473793E-2</v>
      </c>
      <c r="P265" s="25">
        <f t="shared" si="32"/>
        <v>34935.96</v>
      </c>
      <c r="Q265" s="11">
        <f t="shared" si="33"/>
        <v>0</v>
      </c>
      <c r="R265" s="21">
        <v>0</v>
      </c>
      <c r="S265" s="21">
        <f t="shared" si="34"/>
        <v>0</v>
      </c>
      <c r="T265" s="36">
        <v>0</v>
      </c>
      <c r="U265" s="11">
        <v>0</v>
      </c>
      <c r="V265" s="11">
        <v>34935.96</v>
      </c>
      <c r="W265" s="21">
        <v>0.12</v>
      </c>
      <c r="X265" s="21">
        <v>0.15</v>
      </c>
      <c r="Y265" s="21">
        <f t="shared" si="35"/>
        <v>0</v>
      </c>
      <c r="Z265" s="21">
        <f t="shared" si="36"/>
        <v>0</v>
      </c>
      <c r="AA265" s="11">
        <v>0</v>
      </c>
      <c r="AB265" s="11">
        <v>0</v>
      </c>
      <c r="AC265" s="11"/>
    </row>
    <row r="266" spans="1:30" hidden="1" x14ac:dyDescent="0.35">
      <c r="A266" t="s">
        <v>613</v>
      </c>
      <c r="B266" t="s">
        <v>614</v>
      </c>
      <c r="C266" t="s">
        <v>1597</v>
      </c>
      <c r="D266" s="15">
        <v>45279</v>
      </c>
      <c r="E266" s="15"/>
      <c r="F266" t="s">
        <v>1599</v>
      </c>
      <c r="G266" s="11"/>
      <c r="H266" t="s">
        <v>1654</v>
      </c>
      <c r="I266" t="s">
        <v>1631</v>
      </c>
      <c r="J266" t="s">
        <v>1700</v>
      </c>
      <c r="K266" s="11">
        <v>5272863.9800000004</v>
      </c>
      <c r="L266" s="11">
        <v>91</v>
      </c>
      <c r="M266" s="11">
        <f t="shared" si="30"/>
        <v>5272863.9800000004</v>
      </c>
      <c r="N266" s="21">
        <v>0.01</v>
      </c>
      <c r="O266" s="21">
        <f t="shared" si="31"/>
        <v>9.9999890132064194E-3</v>
      </c>
      <c r="P266" s="25">
        <f t="shared" si="32"/>
        <v>13146.03</v>
      </c>
      <c r="Q266" s="11">
        <f t="shared" si="33"/>
        <v>0</v>
      </c>
      <c r="R266" s="21">
        <v>0</v>
      </c>
      <c r="S266" s="21">
        <f t="shared" si="34"/>
        <v>0</v>
      </c>
      <c r="T266" s="36">
        <v>0</v>
      </c>
      <c r="U266" s="11">
        <v>0</v>
      </c>
      <c r="V266" s="11">
        <v>13146.03</v>
      </c>
      <c r="W266" s="21">
        <v>0</v>
      </c>
      <c r="X266" s="21">
        <v>0</v>
      </c>
      <c r="Y266" s="21">
        <f t="shared" si="35"/>
        <v>0</v>
      </c>
      <c r="Z266" s="21">
        <f t="shared" si="36"/>
        <v>0</v>
      </c>
      <c r="AA266" s="11">
        <v>0</v>
      </c>
      <c r="AB266" s="11">
        <v>0</v>
      </c>
      <c r="AC266" s="11"/>
    </row>
    <row r="267" spans="1:30" hidden="1" x14ac:dyDescent="0.35">
      <c r="A267" t="s">
        <v>1327</v>
      </c>
      <c r="B267" t="s">
        <v>1328</v>
      </c>
      <c r="C267" t="s">
        <v>1597</v>
      </c>
      <c r="D267" s="15">
        <v>45629</v>
      </c>
      <c r="E267" s="15"/>
      <c r="F267" t="s">
        <v>1599</v>
      </c>
      <c r="G267" s="11"/>
      <c r="H267" t="s">
        <v>1654</v>
      </c>
      <c r="I267" t="s">
        <v>1637</v>
      </c>
      <c r="J267" t="s">
        <v>1700</v>
      </c>
      <c r="K267" s="11">
        <v>4344450.04</v>
      </c>
      <c r="L267" s="11">
        <v>91</v>
      </c>
      <c r="M267" s="11">
        <f t="shared" si="30"/>
        <v>4344450.04</v>
      </c>
      <c r="N267" s="21">
        <v>1.4999999999999999E-2</v>
      </c>
      <c r="O267" s="21">
        <f t="shared" si="31"/>
        <v>1.4999997332456149E-2</v>
      </c>
      <c r="P267" s="25">
        <f t="shared" si="32"/>
        <v>16247.05</v>
      </c>
      <c r="Q267" s="11">
        <f t="shared" si="33"/>
        <v>0</v>
      </c>
      <c r="R267" s="21">
        <v>0</v>
      </c>
      <c r="S267" s="21">
        <f t="shared" si="34"/>
        <v>0</v>
      </c>
      <c r="T267" s="36">
        <v>0</v>
      </c>
      <c r="U267" s="11">
        <v>0</v>
      </c>
      <c r="V267" s="11">
        <v>16247.05</v>
      </c>
      <c r="W267" s="21">
        <v>0</v>
      </c>
      <c r="X267" s="21">
        <v>0</v>
      </c>
      <c r="Y267" s="21">
        <f t="shared" si="35"/>
        <v>0</v>
      </c>
      <c r="Z267" s="21">
        <f t="shared" si="36"/>
        <v>0</v>
      </c>
      <c r="AA267" s="11">
        <v>0</v>
      </c>
      <c r="AB267" s="11">
        <v>0</v>
      </c>
      <c r="AC267" s="11"/>
    </row>
    <row r="268" spans="1:30" hidden="1" x14ac:dyDescent="0.35">
      <c r="A268" t="s">
        <v>1551</v>
      </c>
      <c r="B268" t="s">
        <v>1579</v>
      </c>
      <c r="C268" t="s">
        <v>1597</v>
      </c>
      <c r="D268" s="15">
        <v>45769</v>
      </c>
      <c r="E268" s="15"/>
      <c r="F268" t="s">
        <v>1599</v>
      </c>
      <c r="G268" s="11" t="s">
        <v>1653</v>
      </c>
      <c r="H268" t="s">
        <v>1654</v>
      </c>
      <c r="I268" t="s">
        <v>1631</v>
      </c>
      <c r="J268" t="s">
        <v>1700</v>
      </c>
      <c r="K268" s="11">
        <v>5143363.71</v>
      </c>
      <c r="L268" s="11">
        <v>70</v>
      </c>
      <c r="M268" s="11">
        <f t="shared" si="30"/>
        <v>3956433.6230769227</v>
      </c>
      <c r="N268" s="21">
        <v>1.4999999999999999E-2</v>
      </c>
      <c r="O268" s="21">
        <f t="shared" si="31"/>
        <v>1.5000002234502124E-2</v>
      </c>
      <c r="P268" s="25">
        <f t="shared" si="32"/>
        <v>14795.98</v>
      </c>
      <c r="Q268" s="11">
        <f t="shared" si="33"/>
        <v>0</v>
      </c>
      <c r="R268" s="21">
        <v>0</v>
      </c>
      <c r="S268" s="21">
        <f t="shared" si="34"/>
        <v>0</v>
      </c>
      <c r="T268" s="36">
        <v>0</v>
      </c>
      <c r="U268" s="11">
        <v>0</v>
      </c>
      <c r="V268" s="11">
        <v>14795.98</v>
      </c>
      <c r="W268" s="21">
        <v>0</v>
      </c>
      <c r="X268" s="21">
        <v>0</v>
      </c>
      <c r="Y268" s="21">
        <f t="shared" si="35"/>
        <v>0</v>
      </c>
      <c r="Z268" s="21">
        <f t="shared" si="36"/>
        <v>0</v>
      </c>
      <c r="AA268" s="11">
        <v>0</v>
      </c>
      <c r="AB268" s="11">
        <v>0</v>
      </c>
      <c r="AC268" s="11"/>
    </row>
    <row r="269" spans="1:30" hidden="1" x14ac:dyDescent="0.35">
      <c r="A269" t="s">
        <v>1191</v>
      </c>
      <c r="B269" t="s">
        <v>1192</v>
      </c>
      <c r="C269" t="s">
        <v>1597</v>
      </c>
      <c r="D269" s="15">
        <v>45574</v>
      </c>
      <c r="E269" s="15"/>
      <c r="F269" t="s">
        <v>237</v>
      </c>
      <c r="G269" s="11"/>
      <c r="H269" t="s">
        <v>1710</v>
      </c>
      <c r="I269" t="s">
        <v>1631</v>
      </c>
      <c r="J269" t="s">
        <v>1700</v>
      </c>
      <c r="K269" s="11">
        <v>7482155.3799999999</v>
      </c>
      <c r="L269" s="11">
        <v>91</v>
      </c>
      <c r="M269" s="11">
        <f t="shared" si="30"/>
        <v>7482155.3800000008</v>
      </c>
      <c r="N269" s="21">
        <v>2.5000000000000001E-2</v>
      </c>
      <c r="O269" s="21">
        <f t="shared" si="31"/>
        <v>2.4999998913899379E-2</v>
      </c>
      <c r="P269" s="25">
        <f t="shared" si="32"/>
        <v>46635.35</v>
      </c>
      <c r="Q269" s="11">
        <f t="shared" si="33"/>
        <v>37308.28</v>
      </c>
      <c r="R269" s="21">
        <v>0</v>
      </c>
      <c r="S269" s="21">
        <f t="shared" si="34"/>
        <v>0.8</v>
      </c>
      <c r="T269" s="36">
        <v>0.5</v>
      </c>
      <c r="U269" s="11">
        <v>37308.28</v>
      </c>
      <c r="V269" s="11">
        <v>46635.35</v>
      </c>
      <c r="W269" s="21">
        <v>0</v>
      </c>
      <c r="X269" s="21">
        <v>0</v>
      </c>
      <c r="Y269" s="21">
        <f t="shared" si="35"/>
        <v>0</v>
      </c>
      <c r="Z269" s="21">
        <f t="shared" si="36"/>
        <v>0</v>
      </c>
      <c r="AA269" s="11">
        <v>0</v>
      </c>
      <c r="AB269" s="11">
        <v>0</v>
      </c>
      <c r="AC269" s="11"/>
    </row>
    <row r="270" spans="1:30" hidden="1" x14ac:dyDescent="0.35">
      <c r="A270" t="s">
        <v>689</v>
      </c>
      <c r="B270" t="s">
        <v>690</v>
      </c>
      <c r="C270" t="s">
        <v>1597</v>
      </c>
      <c r="D270" s="15">
        <v>45377</v>
      </c>
      <c r="E270" s="15"/>
      <c r="F270" t="s">
        <v>1601</v>
      </c>
      <c r="G270" s="11"/>
      <c r="H270" t="s">
        <v>1710</v>
      </c>
      <c r="I270" t="s">
        <v>1631</v>
      </c>
      <c r="J270" t="s">
        <v>1701</v>
      </c>
      <c r="K270" s="11">
        <v>9809771.6099999994</v>
      </c>
      <c r="L270" s="11">
        <v>91</v>
      </c>
      <c r="M270" s="11">
        <f t="shared" si="30"/>
        <v>9809771.6099999994</v>
      </c>
      <c r="N270" s="21">
        <v>0.02</v>
      </c>
      <c r="O270" s="21">
        <f t="shared" si="31"/>
        <v>2.0000000974359257E-2</v>
      </c>
      <c r="P270" s="25">
        <f t="shared" si="32"/>
        <v>48914.48</v>
      </c>
      <c r="Q270" s="11">
        <f t="shared" si="33"/>
        <v>29348.688000000002</v>
      </c>
      <c r="R270" s="21">
        <v>0</v>
      </c>
      <c r="S270" s="21">
        <f t="shared" si="34"/>
        <v>0.6</v>
      </c>
      <c r="T270" s="36">
        <v>0</v>
      </c>
      <c r="U270" s="11">
        <v>29348.688000000002</v>
      </c>
      <c r="V270" s="11">
        <v>48914.48</v>
      </c>
      <c r="W270" s="21">
        <v>0.12</v>
      </c>
      <c r="X270" s="21">
        <v>0.2</v>
      </c>
      <c r="Y270" s="21">
        <f t="shared" si="35"/>
        <v>0</v>
      </c>
      <c r="Z270" s="21">
        <f t="shared" si="36"/>
        <v>0</v>
      </c>
      <c r="AA270" s="11">
        <v>0</v>
      </c>
      <c r="AB270" s="11">
        <v>0</v>
      </c>
      <c r="AC270" s="11"/>
    </row>
    <row r="271" spans="1:30" hidden="1" x14ac:dyDescent="0.35">
      <c r="A271" t="s">
        <v>502</v>
      </c>
      <c r="B271" t="s">
        <v>503</v>
      </c>
      <c r="C271" t="s">
        <v>1597</v>
      </c>
      <c r="D271" s="15">
        <v>45177</v>
      </c>
      <c r="E271" s="15"/>
      <c r="F271" t="s">
        <v>1600</v>
      </c>
      <c r="G271" s="11" t="s">
        <v>1727</v>
      </c>
      <c r="H271" t="s">
        <v>1710</v>
      </c>
      <c r="I271" t="s">
        <v>1638</v>
      </c>
      <c r="J271" t="s">
        <v>1701</v>
      </c>
      <c r="K271" s="11">
        <v>8587189.7899999991</v>
      </c>
      <c r="L271" s="11">
        <v>91</v>
      </c>
      <c r="M271" s="11">
        <f t="shared" si="30"/>
        <v>8587189.7899999991</v>
      </c>
      <c r="N271" s="21">
        <v>1.4999999999999999E-2</v>
      </c>
      <c r="O271" s="21">
        <f t="shared" si="31"/>
        <v>1.5000005997497391E-2</v>
      </c>
      <c r="P271" s="25">
        <f t="shared" si="32"/>
        <v>32113.75</v>
      </c>
      <c r="Q271" s="11">
        <f t="shared" si="33"/>
        <v>19268.25</v>
      </c>
      <c r="R271" s="21">
        <v>0</v>
      </c>
      <c r="S271" s="21">
        <f t="shared" si="34"/>
        <v>0.6</v>
      </c>
      <c r="T271" s="36">
        <v>0.6</v>
      </c>
      <c r="U271" s="11">
        <v>19268.25</v>
      </c>
      <c r="V271" s="11">
        <v>32113.75</v>
      </c>
      <c r="W271" s="21">
        <v>0.12</v>
      </c>
      <c r="X271" s="21">
        <v>0.2</v>
      </c>
      <c r="Y271" s="21">
        <f t="shared" si="35"/>
        <v>0</v>
      </c>
      <c r="Z271" s="21">
        <f t="shared" si="36"/>
        <v>0</v>
      </c>
      <c r="AA271" s="11">
        <v>0</v>
      </c>
      <c r="AB271" s="11">
        <v>0</v>
      </c>
      <c r="AC271" s="11"/>
    </row>
    <row r="272" spans="1:30" hidden="1" x14ac:dyDescent="0.35">
      <c r="A272" t="s">
        <v>1197</v>
      </c>
      <c r="B272" t="s">
        <v>1198</v>
      </c>
      <c r="C272" t="s">
        <v>1597</v>
      </c>
      <c r="D272" s="15">
        <v>45575</v>
      </c>
      <c r="E272" s="15"/>
      <c r="F272" t="s">
        <v>237</v>
      </c>
      <c r="G272" s="11"/>
      <c r="H272" t="s">
        <v>1710</v>
      </c>
      <c r="I272" t="s">
        <v>1631</v>
      </c>
      <c r="J272" t="s">
        <v>1700</v>
      </c>
      <c r="K272" s="11">
        <v>4152173.67</v>
      </c>
      <c r="L272" s="11">
        <v>91</v>
      </c>
      <c r="M272" s="11">
        <f t="shared" si="30"/>
        <v>4152173.6699999995</v>
      </c>
      <c r="N272" s="21">
        <v>2.5000000000000001E-2</v>
      </c>
      <c r="O272" s="21">
        <f t="shared" si="31"/>
        <v>2.5000003310195237E-2</v>
      </c>
      <c r="P272" s="25">
        <f t="shared" si="32"/>
        <v>25879.99</v>
      </c>
      <c r="Q272" s="11">
        <f t="shared" si="33"/>
        <v>20703.992000000002</v>
      </c>
      <c r="R272" s="21">
        <v>0</v>
      </c>
      <c r="S272" s="21">
        <f t="shared" si="34"/>
        <v>0.8</v>
      </c>
      <c r="T272" s="36">
        <v>0.5</v>
      </c>
      <c r="U272" s="11">
        <v>20703.992000000002</v>
      </c>
      <c r="V272" s="11">
        <v>25879.99</v>
      </c>
      <c r="W272" s="21">
        <v>0</v>
      </c>
      <c r="X272" s="21">
        <v>0</v>
      </c>
      <c r="Y272" s="21">
        <f t="shared" si="35"/>
        <v>0</v>
      </c>
      <c r="Z272" s="21">
        <f t="shared" si="36"/>
        <v>0</v>
      </c>
      <c r="AA272" s="11">
        <v>0</v>
      </c>
      <c r="AB272" s="11">
        <v>0</v>
      </c>
      <c r="AC272" s="11"/>
    </row>
    <row r="273" spans="1:31" hidden="1" x14ac:dyDescent="0.35">
      <c r="A273" t="s">
        <v>423</v>
      </c>
      <c r="B273" t="s">
        <v>424</v>
      </c>
      <c r="C273" t="s">
        <v>1597</v>
      </c>
      <c r="D273" s="15">
        <v>45125</v>
      </c>
      <c r="E273" s="15"/>
      <c r="F273" t="s">
        <v>1601</v>
      </c>
      <c r="G273" s="11"/>
      <c r="H273" t="s">
        <v>1710</v>
      </c>
      <c r="I273" t="s">
        <v>1631</v>
      </c>
      <c r="J273" t="s">
        <v>1701</v>
      </c>
      <c r="K273" s="11">
        <v>9686197.7699999996</v>
      </c>
      <c r="L273" s="11">
        <v>91</v>
      </c>
      <c r="M273" s="11">
        <f t="shared" si="30"/>
        <v>9686197.7699999996</v>
      </c>
      <c r="N273" s="21">
        <v>1.4999999999999999E-2</v>
      </c>
      <c r="O273" s="21">
        <f t="shared" si="31"/>
        <v>1.5000001694889303E-2</v>
      </c>
      <c r="P273" s="25">
        <f t="shared" si="32"/>
        <v>36223.730000000003</v>
      </c>
      <c r="Q273" s="11">
        <f t="shared" si="33"/>
        <v>21734.238000000001</v>
      </c>
      <c r="R273" s="21">
        <v>0</v>
      </c>
      <c r="S273" s="21">
        <f t="shared" si="34"/>
        <v>0.6</v>
      </c>
      <c r="T273" s="36">
        <v>0</v>
      </c>
      <c r="U273" s="11">
        <v>21734.238000000001</v>
      </c>
      <c r="V273" s="11">
        <v>36223.730000000003</v>
      </c>
      <c r="W273" s="21">
        <v>0.12</v>
      </c>
      <c r="X273" s="21">
        <v>0.2</v>
      </c>
      <c r="Y273" s="21">
        <f t="shared" si="35"/>
        <v>0</v>
      </c>
      <c r="Z273" s="21">
        <f t="shared" si="36"/>
        <v>0</v>
      </c>
      <c r="AA273" s="11">
        <v>0</v>
      </c>
      <c r="AB273" s="11">
        <v>0</v>
      </c>
      <c r="AC273" s="11"/>
    </row>
    <row r="274" spans="1:31" hidden="1" x14ac:dyDescent="0.35">
      <c r="A274" t="s">
        <v>790</v>
      </c>
      <c r="B274" t="s">
        <v>791</v>
      </c>
      <c r="C274" t="s">
        <v>1597</v>
      </c>
      <c r="D274" s="15">
        <v>45404</v>
      </c>
      <c r="E274" s="15"/>
      <c r="F274" t="s">
        <v>1599</v>
      </c>
      <c r="G274" s="11"/>
      <c r="H274" t="s">
        <v>1654</v>
      </c>
      <c r="I274" t="s">
        <v>1669</v>
      </c>
      <c r="J274" t="s">
        <v>1701</v>
      </c>
      <c r="K274" s="11">
        <v>5006425.1335164802</v>
      </c>
      <c r="L274" s="11">
        <v>91</v>
      </c>
      <c r="M274" s="11">
        <f t="shared" si="30"/>
        <v>5006425.1335164802</v>
      </c>
      <c r="N274" s="21">
        <v>1.4999999999999999E-2</v>
      </c>
      <c r="O274" s="21">
        <f t="shared" si="31"/>
        <v>1.7203582607286945E-2</v>
      </c>
      <c r="P274" s="25">
        <f t="shared" si="32"/>
        <v>21473.119999999999</v>
      </c>
      <c r="Q274" s="11">
        <f t="shared" si="33"/>
        <v>0</v>
      </c>
      <c r="R274" s="21">
        <v>0</v>
      </c>
      <c r="S274" s="21">
        <f t="shared" si="34"/>
        <v>0</v>
      </c>
      <c r="T274" s="36">
        <v>0</v>
      </c>
      <c r="U274" s="11">
        <v>0</v>
      </c>
      <c r="V274" s="11">
        <v>21473.119999999999</v>
      </c>
      <c r="W274" s="21">
        <v>0.12</v>
      </c>
      <c r="X274" s="21">
        <v>0.15</v>
      </c>
      <c r="Y274" s="21">
        <f t="shared" si="35"/>
        <v>0</v>
      </c>
      <c r="Z274" s="21">
        <f t="shared" si="36"/>
        <v>0</v>
      </c>
      <c r="AA274" s="11">
        <v>0</v>
      </c>
      <c r="AB274" s="11">
        <v>0</v>
      </c>
      <c r="AC274" s="11"/>
    </row>
    <row r="275" spans="1:31" hidden="1" x14ac:dyDescent="0.35">
      <c r="A275" t="s">
        <v>993</v>
      </c>
      <c r="B275" t="s">
        <v>994</v>
      </c>
      <c r="C275" t="s">
        <v>1597</v>
      </c>
      <c r="D275" s="15">
        <v>45512</v>
      </c>
      <c r="E275" s="15"/>
      <c r="F275" t="s">
        <v>237</v>
      </c>
      <c r="G275" s="11"/>
      <c r="H275" t="s">
        <v>1710</v>
      </c>
      <c r="I275" t="s">
        <v>1631</v>
      </c>
      <c r="J275" t="s">
        <v>1700</v>
      </c>
      <c r="K275" s="11">
        <v>4512587.75</v>
      </c>
      <c r="L275" s="11">
        <v>91</v>
      </c>
      <c r="M275" s="11">
        <f t="shared" si="30"/>
        <v>4512587.75</v>
      </c>
      <c r="N275" s="21">
        <v>2.5000000000000001E-2</v>
      </c>
      <c r="O275" s="21">
        <f t="shared" si="31"/>
        <v>2.4999997245190704E-2</v>
      </c>
      <c r="P275" s="25">
        <f t="shared" si="32"/>
        <v>28126.400000000001</v>
      </c>
      <c r="Q275" s="11">
        <f t="shared" si="33"/>
        <v>22501.120000000003</v>
      </c>
      <c r="R275" s="21">
        <v>0</v>
      </c>
      <c r="S275" s="21">
        <f t="shared" si="34"/>
        <v>0.8</v>
      </c>
      <c r="T275" s="36">
        <v>0.5</v>
      </c>
      <c r="U275" s="11">
        <v>22501.120000000003</v>
      </c>
      <c r="V275" s="11">
        <v>28126.400000000001</v>
      </c>
      <c r="W275" s="21">
        <v>0</v>
      </c>
      <c r="X275" s="21">
        <v>0</v>
      </c>
      <c r="Y275" s="21">
        <f t="shared" si="35"/>
        <v>0</v>
      </c>
      <c r="Z275" s="21">
        <f t="shared" si="36"/>
        <v>0</v>
      </c>
      <c r="AA275" s="11">
        <v>0</v>
      </c>
      <c r="AB275" s="11">
        <v>0</v>
      </c>
      <c r="AC275" s="11"/>
    </row>
    <row r="276" spans="1:31" hidden="1" x14ac:dyDescent="0.35">
      <c r="A276" t="s">
        <v>553</v>
      </c>
      <c r="B276" t="s">
        <v>554</v>
      </c>
      <c r="C276" t="s">
        <v>1597</v>
      </c>
      <c r="D276" s="15">
        <v>45219</v>
      </c>
      <c r="E276" s="15"/>
      <c r="F276" t="s">
        <v>1599</v>
      </c>
      <c r="G276" s="11"/>
      <c r="H276" t="s">
        <v>1654</v>
      </c>
      <c r="I276" t="s">
        <v>1631</v>
      </c>
      <c r="J276" t="s">
        <v>1700</v>
      </c>
      <c r="K276" s="11">
        <v>6112907.1500000004</v>
      </c>
      <c r="L276" s="11">
        <v>91</v>
      </c>
      <c r="M276" s="11">
        <f t="shared" si="30"/>
        <v>6112907.1499999994</v>
      </c>
      <c r="N276" s="21">
        <v>1.4999999999999999E-2</v>
      </c>
      <c r="O276" s="21">
        <f t="shared" si="31"/>
        <v>0</v>
      </c>
      <c r="P276" s="25">
        <f t="shared" si="32"/>
        <v>0</v>
      </c>
      <c r="Q276" s="11">
        <f t="shared" si="33"/>
        <v>0</v>
      </c>
      <c r="R276" s="21">
        <v>0</v>
      </c>
      <c r="S276" s="21">
        <f t="shared" si="34"/>
        <v>0</v>
      </c>
      <c r="T276" s="36">
        <v>0</v>
      </c>
      <c r="U276" s="11">
        <v>0</v>
      </c>
      <c r="V276" s="11">
        <v>0</v>
      </c>
      <c r="W276" s="21">
        <v>0</v>
      </c>
      <c r="X276" s="21">
        <v>0</v>
      </c>
      <c r="Y276" s="21">
        <f t="shared" si="35"/>
        <v>0</v>
      </c>
      <c r="Z276" s="21">
        <f t="shared" si="36"/>
        <v>0</v>
      </c>
      <c r="AA276" s="11">
        <v>0</v>
      </c>
      <c r="AB276" s="11">
        <v>0</v>
      </c>
      <c r="AC276" s="11"/>
    </row>
    <row r="277" spans="1:31" hidden="1" x14ac:dyDescent="0.35">
      <c r="A277" t="s">
        <v>379</v>
      </c>
      <c r="B277" t="s">
        <v>380</v>
      </c>
      <c r="C277" t="s">
        <v>1598</v>
      </c>
      <c r="D277" s="15">
        <v>44981</v>
      </c>
      <c r="E277" s="15">
        <v>45779</v>
      </c>
      <c r="F277" t="s">
        <v>64</v>
      </c>
      <c r="G277" s="11" t="s">
        <v>1711</v>
      </c>
      <c r="H277" t="s">
        <v>1710</v>
      </c>
      <c r="I277" t="s">
        <v>1631</v>
      </c>
      <c r="J277" t="s">
        <v>1701</v>
      </c>
      <c r="K277" s="11">
        <v>5327745.2</v>
      </c>
      <c r="L277" s="11">
        <v>32</v>
      </c>
      <c r="M277" s="11">
        <f t="shared" si="30"/>
        <v>1873492.8175824177</v>
      </c>
      <c r="N277" s="21">
        <v>1.2500000000000001E-2</v>
      </c>
      <c r="O277" s="21">
        <f t="shared" si="31"/>
        <v>1.2499989559373079E-2</v>
      </c>
      <c r="P277" s="25">
        <f t="shared" si="32"/>
        <v>38117.980000000003</v>
      </c>
      <c r="Q277" s="11">
        <f t="shared" si="33"/>
        <v>24693.072400000005</v>
      </c>
      <c r="R277" s="21">
        <v>0</v>
      </c>
      <c r="S277" s="21">
        <f t="shared" si="34"/>
        <v>0.65</v>
      </c>
      <c r="T277" s="36">
        <v>0</v>
      </c>
      <c r="U277" s="11">
        <v>3795.1030000000019</v>
      </c>
      <c r="V277" s="11">
        <v>5838.6200000000026</v>
      </c>
      <c r="W277" s="21">
        <v>0.1</v>
      </c>
      <c r="X277" s="21">
        <v>0.15</v>
      </c>
      <c r="Y277" s="21">
        <f t="shared" si="35"/>
        <v>2.4571508745909579E-2</v>
      </c>
      <c r="Z277" s="21">
        <f t="shared" si="36"/>
        <v>0.5</v>
      </c>
      <c r="AA277" s="11">
        <v>16139.68</v>
      </c>
      <c r="AB277" s="11">
        <v>32279.360000000001</v>
      </c>
      <c r="AC277" s="21">
        <f>AD277/(V277-U277+AB277-AA277)</f>
        <v>0.26168607203672706</v>
      </c>
      <c r="AD277" s="11">
        <v>4758.2893999999997</v>
      </c>
      <c r="AE277" t="s">
        <v>1712</v>
      </c>
    </row>
    <row r="278" spans="1:31" hidden="1" x14ac:dyDescent="0.35">
      <c r="A278" t="s">
        <v>1067</v>
      </c>
      <c r="B278" t="s">
        <v>1068</v>
      </c>
      <c r="C278" t="s">
        <v>1597</v>
      </c>
      <c r="D278" s="15">
        <v>45533</v>
      </c>
      <c r="E278" s="15"/>
      <c r="F278" t="s">
        <v>1607</v>
      </c>
      <c r="G278" s="11"/>
      <c r="H278" t="s">
        <v>1654</v>
      </c>
      <c r="I278" t="s">
        <v>1642</v>
      </c>
      <c r="J278" t="s">
        <v>1700</v>
      </c>
      <c r="K278" s="11">
        <v>4156087.99</v>
      </c>
      <c r="L278" s="11">
        <v>91</v>
      </c>
      <c r="M278" s="11">
        <f t="shared" si="30"/>
        <v>4156087.99</v>
      </c>
      <c r="N278" s="21">
        <v>2.5000000000000001E-2</v>
      </c>
      <c r="O278" s="21">
        <f t="shared" si="31"/>
        <v>2.4999986443163202E-2</v>
      </c>
      <c r="P278" s="25">
        <f t="shared" si="32"/>
        <v>25904.37</v>
      </c>
      <c r="Q278" s="11">
        <f t="shared" si="33"/>
        <v>18133.059000000001</v>
      </c>
      <c r="R278" s="21">
        <v>0</v>
      </c>
      <c r="S278" s="21">
        <f t="shared" si="34"/>
        <v>0.70000000000000007</v>
      </c>
      <c r="T278" s="36">
        <v>0.75</v>
      </c>
      <c r="U278" s="11">
        <v>18133.059000000001</v>
      </c>
      <c r="V278" s="11">
        <v>25904.37</v>
      </c>
      <c r="W278" s="21">
        <v>0</v>
      </c>
      <c r="X278" s="21">
        <v>0</v>
      </c>
      <c r="Y278" s="21">
        <f t="shared" si="35"/>
        <v>0</v>
      </c>
      <c r="Z278" s="21">
        <f t="shared" si="36"/>
        <v>0</v>
      </c>
      <c r="AA278" s="11">
        <v>0</v>
      </c>
      <c r="AB278" s="11">
        <v>0</v>
      </c>
      <c r="AC278" s="11"/>
    </row>
    <row r="279" spans="1:31" hidden="1" x14ac:dyDescent="0.35">
      <c r="A279" t="s">
        <v>510</v>
      </c>
      <c r="B279" t="s">
        <v>511</v>
      </c>
      <c r="C279" t="s">
        <v>1597</v>
      </c>
      <c r="D279" s="15">
        <v>45194</v>
      </c>
      <c r="E279" s="15"/>
      <c r="F279" t="s">
        <v>1600</v>
      </c>
      <c r="G279" s="11" t="s">
        <v>1731</v>
      </c>
      <c r="H279" t="s">
        <v>1710</v>
      </c>
      <c r="I279" t="s">
        <v>1638</v>
      </c>
      <c r="J279" t="s">
        <v>1700</v>
      </c>
      <c r="K279" s="11">
        <v>6180148.7800000003</v>
      </c>
      <c r="L279" s="11">
        <v>91</v>
      </c>
      <c r="M279" s="11">
        <f t="shared" si="30"/>
        <v>6180148.7800000003</v>
      </c>
      <c r="N279" s="21">
        <v>2.5000000000000001E-2</v>
      </c>
      <c r="O279" s="21">
        <f t="shared" si="31"/>
        <v>2.5000002979230527E-2</v>
      </c>
      <c r="P279" s="25">
        <f t="shared" si="32"/>
        <v>38520.11</v>
      </c>
      <c r="Q279" s="11">
        <f t="shared" si="33"/>
        <v>23112.066000000003</v>
      </c>
      <c r="R279" s="21">
        <v>0</v>
      </c>
      <c r="S279" s="21">
        <f t="shared" si="34"/>
        <v>0.60000000000000009</v>
      </c>
      <c r="T279" s="36">
        <v>1</v>
      </c>
      <c r="U279" s="11">
        <v>23112.066000000003</v>
      </c>
      <c r="V279" s="11">
        <v>38520.11</v>
      </c>
      <c r="W279" s="21">
        <v>0</v>
      </c>
      <c r="X279" s="21">
        <v>0</v>
      </c>
      <c r="Y279" s="21">
        <f t="shared" si="35"/>
        <v>0</v>
      </c>
      <c r="Z279" s="21">
        <f t="shared" si="36"/>
        <v>0</v>
      </c>
      <c r="AA279" s="11">
        <v>0</v>
      </c>
      <c r="AB279" s="11">
        <v>0</v>
      </c>
      <c r="AC279" s="11"/>
    </row>
    <row r="280" spans="1:31" hidden="1" x14ac:dyDescent="0.35">
      <c r="A280" t="s">
        <v>557</v>
      </c>
      <c r="B280" t="s">
        <v>558</v>
      </c>
      <c r="C280" t="s">
        <v>1597</v>
      </c>
      <c r="D280" s="15">
        <v>45222</v>
      </c>
      <c r="E280" s="15"/>
      <c r="F280" t="s">
        <v>1620</v>
      </c>
      <c r="G280" s="11" t="s">
        <v>1745</v>
      </c>
      <c r="H280" t="s">
        <v>1710</v>
      </c>
      <c r="I280" t="s">
        <v>1633</v>
      </c>
      <c r="J280" t="s">
        <v>1699</v>
      </c>
      <c r="K280" s="11">
        <v>7288063.2599999998</v>
      </c>
      <c r="L280" s="11">
        <v>91</v>
      </c>
      <c r="M280" s="11">
        <f t="shared" si="30"/>
        <v>7288063.2599999998</v>
      </c>
      <c r="N280" s="21">
        <v>0</v>
      </c>
      <c r="O280" s="21">
        <f t="shared" si="31"/>
        <v>0</v>
      </c>
      <c r="P280" s="25">
        <f t="shared" si="32"/>
        <v>0</v>
      </c>
      <c r="Q280" s="11">
        <f t="shared" si="33"/>
        <v>0</v>
      </c>
      <c r="R280" s="21">
        <v>0</v>
      </c>
      <c r="S280" s="21">
        <f t="shared" si="34"/>
        <v>0</v>
      </c>
      <c r="T280" s="36">
        <v>0</v>
      </c>
      <c r="U280" s="11">
        <v>0</v>
      </c>
      <c r="V280" s="11">
        <v>0</v>
      </c>
      <c r="W280" s="21">
        <v>0</v>
      </c>
      <c r="X280" s="21">
        <v>0.2</v>
      </c>
      <c r="Y280" s="21">
        <f t="shared" si="35"/>
        <v>0</v>
      </c>
      <c r="Z280" s="21">
        <f t="shared" si="36"/>
        <v>0</v>
      </c>
      <c r="AA280" s="11">
        <v>0</v>
      </c>
      <c r="AB280" s="11">
        <v>0</v>
      </c>
      <c r="AC280" s="21">
        <f>IFERROR(AD280/V280,0)</f>
        <v>0</v>
      </c>
      <c r="AD280" s="11">
        <v>0</v>
      </c>
    </row>
    <row r="281" spans="1:31" hidden="1" x14ac:dyDescent="0.35">
      <c r="A281" t="s">
        <v>1215</v>
      </c>
      <c r="B281" t="s">
        <v>1216</v>
      </c>
      <c r="C281" t="s">
        <v>1597</v>
      </c>
      <c r="D281" s="15">
        <v>45586</v>
      </c>
      <c r="E281" s="15"/>
      <c r="F281" t="s">
        <v>1600</v>
      </c>
      <c r="G281" s="11" t="s">
        <v>1728</v>
      </c>
      <c r="H281" t="s">
        <v>1710</v>
      </c>
      <c r="I281" t="s">
        <v>1660</v>
      </c>
      <c r="J281" t="s">
        <v>1700</v>
      </c>
      <c r="K281" s="11">
        <v>4351237.43</v>
      </c>
      <c r="L281" s="11">
        <v>91</v>
      </c>
      <c r="M281" s="11">
        <f t="shared" si="30"/>
        <v>4351237.43</v>
      </c>
      <c r="N281" s="21">
        <v>2.5000000000000001E-2</v>
      </c>
      <c r="O281" s="21">
        <f t="shared" si="31"/>
        <v>2.5000012492972633E-2</v>
      </c>
      <c r="P281" s="25">
        <f t="shared" si="32"/>
        <v>27120.74</v>
      </c>
      <c r="Q281" s="11">
        <f t="shared" si="33"/>
        <v>16272.444</v>
      </c>
      <c r="R281" s="21">
        <v>0</v>
      </c>
      <c r="S281" s="21">
        <f t="shared" si="34"/>
        <v>0.6</v>
      </c>
      <c r="T281" s="36">
        <v>1</v>
      </c>
      <c r="U281" s="11">
        <v>16272.444</v>
      </c>
      <c r="V281" s="11">
        <v>27120.74</v>
      </c>
      <c r="W281" s="21">
        <v>0</v>
      </c>
      <c r="X281" s="21">
        <v>0</v>
      </c>
      <c r="Y281" s="21">
        <f t="shared" si="35"/>
        <v>0</v>
      </c>
      <c r="Z281" s="21">
        <f t="shared" si="36"/>
        <v>0</v>
      </c>
      <c r="AA281" s="11">
        <v>0</v>
      </c>
      <c r="AB281" s="11">
        <v>0</v>
      </c>
      <c r="AC281" s="11"/>
    </row>
    <row r="282" spans="1:31" hidden="1" x14ac:dyDescent="0.35">
      <c r="A282" t="s">
        <v>615</v>
      </c>
      <c r="B282" t="s">
        <v>616</v>
      </c>
      <c r="C282" t="s">
        <v>1597</v>
      </c>
      <c r="D282" s="15">
        <v>45292</v>
      </c>
      <c r="E282" s="15"/>
      <c r="F282" t="s">
        <v>1600</v>
      </c>
      <c r="G282" s="11"/>
      <c r="H282" t="s">
        <v>1654</v>
      </c>
      <c r="I282" t="s">
        <v>1670</v>
      </c>
      <c r="J282" t="s">
        <v>1700</v>
      </c>
      <c r="K282" s="11">
        <v>5149907.75</v>
      </c>
      <c r="L282" s="11">
        <v>91</v>
      </c>
      <c r="M282" s="11">
        <f t="shared" si="30"/>
        <v>5149907.75</v>
      </c>
      <c r="N282" s="21">
        <v>2.5000000000000001E-2</v>
      </c>
      <c r="O282" s="21">
        <f t="shared" si="31"/>
        <v>2.4999999933317914E-2</v>
      </c>
      <c r="P282" s="25">
        <f t="shared" si="32"/>
        <v>32098.74</v>
      </c>
      <c r="Q282" s="11">
        <f t="shared" si="33"/>
        <v>0</v>
      </c>
      <c r="R282" s="21">
        <v>0.03</v>
      </c>
      <c r="S282" s="21">
        <f t="shared" si="34"/>
        <v>0</v>
      </c>
      <c r="T282" s="36">
        <v>0</v>
      </c>
      <c r="U282" s="11">
        <v>0</v>
      </c>
      <c r="V282" s="11">
        <v>32098.74</v>
      </c>
      <c r="W282" s="21">
        <v>0</v>
      </c>
      <c r="X282" s="21">
        <v>0</v>
      </c>
      <c r="Y282" s="21">
        <f t="shared" si="35"/>
        <v>0</v>
      </c>
      <c r="Z282" s="21">
        <f t="shared" si="36"/>
        <v>0</v>
      </c>
      <c r="AA282" s="11">
        <v>0</v>
      </c>
      <c r="AB282" s="11">
        <v>0</v>
      </c>
      <c r="AC282" s="11"/>
    </row>
    <row r="283" spans="1:31" hidden="1" x14ac:dyDescent="0.35">
      <c r="A283" t="s">
        <v>1418</v>
      </c>
      <c r="B283" t="s">
        <v>1480</v>
      </c>
      <c r="C283" t="s">
        <v>1597</v>
      </c>
      <c r="D283" s="15">
        <v>45673</v>
      </c>
      <c r="E283" s="15"/>
      <c r="F283" t="s">
        <v>159</v>
      </c>
      <c r="G283" t="s">
        <v>1692</v>
      </c>
      <c r="H283" t="s">
        <v>1710</v>
      </c>
      <c r="I283" t="s">
        <v>1631</v>
      </c>
      <c r="J283" t="s">
        <v>1700</v>
      </c>
      <c r="K283" s="11">
        <v>9791338.0500000007</v>
      </c>
      <c r="L283" s="11">
        <v>91</v>
      </c>
      <c r="M283" s="11">
        <f t="shared" si="30"/>
        <v>9791338.0500000007</v>
      </c>
      <c r="N283" s="21">
        <v>0.02</v>
      </c>
      <c r="O283" s="21">
        <f t="shared" si="31"/>
        <v>1.9999999044905986E-2</v>
      </c>
      <c r="P283" s="25">
        <f t="shared" si="32"/>
        <v>48822.559999999998</v>
      </c>
      <c r="Q283" s="11">
        <f t="shared" si="33"/>
        <v>24411.279999999999</v>
      </c>
      <c r="R283" s="21">
        <v>0</v>
      </c>
      <c r="S283" s="21">
        <f t="shared" si="34"/>
        <v>0.5</v>
      </c>
      <c r="T283" s="36">
        <v>0</v>
      </c>
      <c r="U283" s="11">
        <v>24411.279999999999</v>
      </c>
      <c r="V283" s="11">
        <v>48822.559999999998</v>
      </c>
      <c r="W283" s="21">
        <v>0</v>
      </c>
      <c r="X283" s="21">
        <v>0</v>
      </c>
      <c r="Y283" s="21">
        <f t="shared" si="35"/>
        <v>0</v>
      </c>
      <c r="Z283" s="21">
        <f t="shared" si="36"/>
        <v>0</v>
      </c>
      <c r="AA283" s="11">
        <v>0</v>
      </c>
      <c r="AB283" s="11">
        <v>0</v>
      </c>
      <c r="AC283" s="11"/>
    </row>
    <row r="284" spans="1:31" hidden="1" x14ac:dyDescent="0.35">
      <c r="A284" t="s">
        <v>713</v>
      </c>
      <c r="B284" t="s">
        <v>714</v>
      </c>
      <c r="C284" t="s">
        <v>1597</v>
      </c>
      <c r="D284" s="15">
        <v>45343</v>
      </c>
      <c r="E284" s="15"/>
      <c r="F284" t="s">
        <v>1608</v>
      </c>
      <c r="G284" s="11"/>
      <c r="H284" t="s">
        <v>1710</v>
      </c>
      <c r="I284" t="s">
        <v>1631</v>
      </c>
      <c r="J284" t="s">
        <v>1700</v>
      </c>
      <c r="K284" s="11">
        <v>4813064.53</v>
      </c>
      <c r="L284" s="11">
        <v>91</v>
      </c>
      <c r="M284" s="11">
        <f t="shared" si="30"/>
        <v>4813064.53</v>
      </c>
      <c r="N284" s="21">
        <v>2.5000000000000001E-2</v>
      </c>
      <c r="O284" s="21">
        <f t="shared" si="31"/>
        <v>2.5000001813402239E-2</v>
      </c>
      <c r="P284" s="25">
        <f t="shared" si="32"/>
        <v>29999.24</v>
      </c>
      <c r="Q284" s="11">
        <f t="shared" si="33"/>
        <v>20999.468000000001</v>
      </c>
      <c r="R284" s="21">
        <v>0</v>
      </c>
      <c r="S284" s="21">
        <f t="shared" si="34"/>
        <v>0.7</v>
      </c>
      <c r="T284" s="36">
        <v>0</v>
      </c>
      <c r="U284" s="11">
        <v>20999.468000000001</v>
      </c>
      <c r="V284" s="11">
        <v>29999.24</v>
      </c>
      <c r="W284" s="21">
        <v>0</v>
      </c>
      <c r="X284" s="21">
        <v>0</v>
      </c>
      <c r="Y284" s="21">
        <f t="shared" si="35"/>
        <v>0</v>
      </c>
      <c r="Z284" s="21">
        <f t="shared" si="36"/>
        <v>0</v>
      </c>
      <c r="AA284" s="11">
        <v>0</v>
      </c>
      <c r="AB284" s="11">
        <v>0</v>
      </c>
      <c r="AC284" s="11"/>
    </row>
    <row r="285" spans="1:31" hidden="1" x14ac:dyDescent="0.35">
      <c r="A285" t="s">
        <v>842</v>
      </c>
      <c r="B285" t="s">
        <v>843</v>
      </c>
      <c r="C285" t="s">
        <v>1597</v>
      </c>
      <c r="D285" s="15">
        <v>45443</v>
      </c>
      <c r="E285" s="15"/>
      <c r="F285" t="s">
        <v>1600</v>
      </c>
      <c r="G285" s="11" t="s">
        <v>1721</v>
      </c>
      <c r="H285" t="s">
        <v>1710</v>
      </c>
      <c r="I285" t="s">
        <v>1633</v>
      </c>
      <c r="J285" t="s">
        <v>1700</v>
      </c>
      <c r="K285" s="11">
        <v>4555350.3499999996</v>
      </c>
      <c r="L285" s="11">
        <v>91</v>
      </c>
      <c r="M285" s="11">
        <f t="shared" si="30"/>
        <v>4555350.3499999996</v>
      </c>
      <c r="N285" s="21">
        <v>1.7500000000000002E-2</v>
      </c>
      <c r="O285" s="21">
        <f t="shared" si="31"/>
        <v>1.7500012345403326E-2</v>
      </c>
      <c r="P285" s="25">
        <f t="shared" si="32"/>
        <v>19875.07</v>
      </c>
      <c r="Q285" s="11">
        <f t="shared" si="33"/>
        <v>8517.887142857142</v>
      </c>
      <c r="R285" s="21">
        <v>0</v>
      </c>
      <c r="S285" s="21">
        <f t="shared" si="34"/>
        <v>0.42857142857142855</v>
      </c>
      <c r="T285" s="36">
        <v>1</v>
      </c>
      <c r="U285" s="11">
        <v>8517.887142857142</v>
      </c>
      <c r="V285" s="11">
        <v>19875.07</v>
      </c>
      <c r="W285" s="21">
        <v>0</v>
      </c>
      <c r="X285" s="21">
        <v>0</v>
      </c>
      <c r="Y285" s="21">
        <f t="shared" si="35"/>
        <v>0</v>
      </c>
      <c r="Z285" s="21">
        <f t="shared" si="36"/>
        <v>0</v>
      </c>
      <c r="AA285" s="11">
        <v>0</v>
      </c>
      <c r="AB285" s="11">
        <v>0</v>
      </c>
      <c r="AC285" s="11"/>
    </row>
    <row r="286" spans="1:31" hidden="1" x14ac:dyDescent="0.35">
      <c r="A286" t="s">
        <v>947</v>
      </c>
      <c r="B286" t="s">
        <v>948</v>
      </c>
      <c r="C286" t="s">
        <v>1597</v>
      </c>
      <c r="D286" s="15">
        <v>45496</v>
      </c>
      <c r="E286" s="15"/>
      <c r="F286" t="s">
        <v>1607</v>
      </c>
      <c r="G286" s="11" t="s">
        <v>1708</v>
      </c>
      <c r="H286" t="s">
        <v>1710</v>
      </c>
      <c r="I286" t="s">
        <v>1642</v>
      </c>
      <c r="J286" t="s">
        <v>1700</v>
      </c>
      <c r="K286" s="11">
        <v>4306159.22</v>
      </c>
      <c r="L286" s="11">
        <v>91</v>
      </c>
      <c r="M286" s="11">
        <f t="shared" si="30"/>
        <v>4306159.22</v>
      </c>
      <c r="N286" s="21">
        <v>2.5000000000000001E-2</v>
      </c>
      <c r="O286" s="21">
        <f t="shared" si="31"/>
        <v>2.5000000445311546E-2</v>
      </c>
      <c r="P286" s="25">
        <f t="shared" si="32"/>
        <v>26839.759999999998</v>
      </c>
      <c r="Q286" s="11">
        <f t="shared" si="33"/>
        <v>18787.831999999999</v>
      </c>
      <c r="R286" s="21">
        <v>0</v>
      </c>
      <c r="S286" s="21">
        <f t="shared" si="34"/>
        <v>0.7</v>
      </c>
      <c r="T286" s="36">
        <v>0.75</v>
      </c>
      <c r="U286" s="11">
        <v>18787.831999999999</v>
      </c>
      <c r="V286" s="11">
        <v>26839.759999999998</v>
      </c>
      <c r="W286" s="21">
        <v>0</v>
      </c>
      <c r="X286" s="21">
        <v>0</v>
      </c>
      <c r="Y286" s="21">
        <f t="shared" si="35"/>
        <v>0</v>
      </c>
      <c r="Z286" s="21">
        <f t="shared" si="36"/>
        <v>0</v>
      </c>
      <c r="AA286" s="11">
        <v>0</v>
      </c>
      <c r="AB286" s="11">
        <v>0</v>
      </c>
      <c r="AC286" s="11"/>
    </row>
    <row r="287" spans="1:31" hidden="1" x14ac:dyDescent="0.35">
      <c r="A287" t="s">
        <v>824</v>
      </c>
      <c r="B287" t="s">
        <v>825</v>
      </c>
      <c r="C287" t="s">
        <v>1597</v>
      </c>
      <c r="D287" s="15">
        <v>45428</v>
      </c>
      <c r="E287" s="15"/>
      <c r="F287" t="s">
        <v>1601</v>
      </c>
      <c r="G287" s="11"/>
      <c r="H287" t="s">
        <v>1710</v>
      </c>
      <c r="I287" t="s">
        <v>1631</v>
      </c>
      <c r="J287" t="s">
        <v>1701</v>
      </c>
      <c r="K287" s="11">
        <v>9231282.3800000008</v>
      </c>
      <c r="L287" s="11">
        <v>91</v>
      </c>
      <c r="M287" s="11">
        <f t="shared" si="30"/>
        <v>9231282.3800000008</v>
      </c>
      <c r="N287" s="21">
        <v>0.02</v>
      </c>
      <c r="O287" s="21">
        <f t="shared" si="31"/>
        <v>2.0000001747998063E-2</v>
      </c>
      <c r="P287" s="25">
        <f t="shared" si="32"/>
        <v>46029.96</v>
      </c>
      <c r="Q287" s="11">
        <f t="shared" si="33"/>
        <v>27617.975999999999</v>
      </c>
      <c r="R287" s="21">
        <v>0</v>
      </c>
      <c r="S287" s="21">
        <f t="shared" si="34"/>
        <v>0.6</v>
      </c>
      <c r="T287" s="36">
        <v>0</v>
      </c>
      <c r="U287" s="11">
        <v>27617.975999999999</v>
      </c>
      <c r="V287" s="11">
        <v>46029.96</v>
      </c>
      <c r="W287" s="21">
        <v>0.12</v>
      </c>
      <c r="X287" s="21">
        <v>0.2</v>
      </c>
      <c r="Y287" s="21">
        <f t="shared" si="35"/>
        <v>0</v>
      </c>
      <c r="Z287" s="21">
        <f t="shared" si="36"/>
        <v>0</v>
      </c>
      <c r="AA287" s="11">
        <v>0</v>
      </c>
      <c r="AB287" s="11">
        <v>0</v>
      </c>
      <c r="AC287" s="11"/>
    </row>
    <row r="288" spans="1:31" hidden="1" x14ac:dyDescent="0.35">
      <c r="A288" t="s">
        <v>1365</v>
      </c>
      <c r="B288" t="s">
        <v>1366</v>
      </c>
      <c r="C288" t="s">
        <v>1597</v>
      </c>
      <c r="D288" s="15">
        <v>45652</v>
      </c>
      <c r="E288" s="15"/>
      <c r="F288" t="s">
        <v>237</v>
      </c>
      <c r="H288" t="s">
        <v>1710</v>
      </c>
      <c r="I288" t="s">
        <v>1631</v>
      </c>
      <c r="J288" t="s">
        <v>1700</v>
      </c>
      <c r="K288" s="11">
        <v>4888017.84</v>
      </c>
      <c r="L288" s="11">
        <v>91</v>
      </c>
      <c r="M288" s="11">
        <f t="shared" si="30"/>
        <v>4888017.84</v>
      </c>
      <c r="N288" s="21">
        <v>1.4999999999999999E-2</v>
      </c>
      <c r="O288" s="21">
        <f t="shared" si="31"/>
        <v>1.5000002019740475E-2</v>
      </c>
      <c r="P288" s="25">
        <f t="shared" si="32"/>
        <v>18279.849999999999</v>
      </c>
      <c r="Q288" s="11">
        <f t="shared" si="33"/>
        <v>12186.566666666666</v>
      </c>
      <c r="R288" s="21">
        <v>0</v>
      </c>
      <c r="S288" s="21">
        <f t="shared" si="34"/>
        <v>0.66666666666666663</v>
      </c>
      <c r="T288" s="36">
        <v>0.5</v>
      </c>
      <c r="U288" s="11">
        <v>12186.566666666666</v>
      </c>
      <c r="V288" s="11">
        <v>18279.849999999999</v>
      </c>
      <c r="W288" s="21">
        <v>0</v>
      </c>
      <c r="X288" s="21">
        <v>0</v>
      </c>
      <c r="Y288" s="21">
        <f t="shared" si="35"/>
        <v>0</v>
      </c>
      <c r="Z288" s="21">
        <f t="shared" si="36"/>
        <v>0</v>
      </c>
      <c r="AA288" s="11">
        <v>0</v>
      </c>
      <c r="AB288" s="11">
        <v>0</v>
      </c>
      <c r="AC288" s="11"/>
    </row>
    <row r="289" spans="1:30" hidden="1" x14ac:dyDescent="0.35">
      <c r="A289" t="s">
        <v>1199</v>
      </c>
      <c r="B289" t="s">
        <v>1200</v>
      </c>
      <c r="C289" t="s">
        <v>1597</v>
      </c>
      <c r="D289" s="15">
        <v>45576</v>
      </c>
      <c r="E289" s="15"/>
      <c r="F289" t="s">
        <v>1600</v>
      </c>
      <c r="G289" s="11" t="s">
        <v>1732</v>
      </c>
      <c r="H289" t="s">
        <v>1710</v>
      </c>
      <c r="I289" t="s">
        <v>1638</v>
      </c>
      <c r="J289" t="s">
        <v>1701</v>
      </c>
      <c r="K289" s="11">
        <v>4843988.88</v>
      </c>
      <c r="L289" s="11">
        <v>91</v>
      </c>
      <c r="M289" s="11">
        <f t="shared" si="30"/>
        <v>4843988.88</v>
      </c>
      <c r="N289" s="21">
        <v>1.4999999999999999E-2</v>
      </c>
      <c r="O289" s="21">
        <f t="shared" si="31"/>
        <v>1.4999998931041727E-2</v>
      </c>
      <c r="P289" s="25">
        <f t="shared" si="32"/>
        <v>18115.189999999999</v>
      </c>
      <c r="Q289" s="11">
        <f t="shared" si="33"/>
        <v>10869.114</v>
      </c>
      <c r="R289" s="21">
        <v>0</v>
      </c>
      <c r="S289" s="21">
        <f t="shared" si="34"/>
        <v>0.6</v>
      </c>
      <c r="T289" s="36">
        <v>0.6</v>
      </c>
      <c r="U289" s="11">
        <v>10869.114</v>
      </c>
      <c r="V289" s="11">
        <v>18115.189999999999</v>
      </c>
      <c r="W289" s="21">
        <v>0.12</v>
      </c>
      <c r="X289" s="21">
        <v>0.15</v>
      </c>
      <c r="Y289" s="21">
        <f t="shared" si="35"/>
        <v>0</v>
      </c>
      <c r="Z289" s="21">
        <f t="shared" si="36"/>
        <v>0</v>
      </c>
      <c r="AA289" s="11">
        <v>0</v>
      </c>
      <c r="AB289" s="11">
        <v>0</v>
      </c>
      <c r="AC289" s="11"/>
    </row>
    <row r="290" spans="1:30" hidden="1" x14ac:dyDescent="0.35">
      <c r="A290" t="s">
        <v>1552</v>
      </c>
      <c r="B290" t="s">
        <v>1580</v>
      </c>
      <c r="C290" t="s">
        <v>1597</v>
      </c>
      <c r="D290" s="15">
        <v>45797</v>
      </c>
      <c r="E290" s="15"/>
      <c r="F290" t="s">
        <v>1601</v>
      </c>
      <c r="G290" s="11"/>
      <c r="H290" t="s">
        <v>1710</v>
      </c>
      <c r="I290" t="s">
        <v>1631</v>
      </c>
      <c r="J290" t="s">
        <v>1700</v>
      </c>
      <c r="K290" s="11">
        <v>5106321</v>
      </c>
      <c r="L290" s="11">
        <v>42</v>
      </c>
      <c r="M290" s="11">
        <f t="shared" si="30"/>
        <v>2356763.5384615385</v>
      </c>
      <c r="N290" s="21">
        <v>1.7500000000000002E-2</v>
      </c>
      <c r="O290" s="21">
        <f t="shared" si="31"/>
        <v>1.7499980253232548E-2</v>
      </c>
      <c r="P290" s="25">
        <f t="shared" si="32"/>
        <v>10282.58</v>
      </c>
      <c r="Q290" s="11">
        <f t="shared" si="33"/>
        <v>6169.5479999999998</v>
      </c>
      <c r="R290" s="21">
        <v>0</v>
      </c>
      <c r="S290" s="21">
        <f t="shared" si="34"/>
        <v>0.6</v>
      </c>
      <c r="T290" s="36">
        <v>0</v>
      </c>
      <c r="U290" s="11">
        <v>6169.5479999999998</v>
      </c>
      <c r="V290" s="11">
        <v>10282.58</v>
      </c>
      <c r="W290" s="21">
        <v>0</v>
      </c>
      <c r="X290" s="21">
        <v>0</v>
      </c>
      <c r="Y290" s="21">
        <f t="shared" si="35"/>
        <v>0</v>
      </c>
      <c r="Z290" s="21">
        <f t="shared" si="36"/>
        <v>0</v>
      </c>
      <c r="AA290" s="11">
        <v>0</v>
      </c>
      <c r="AB290" s="11">
        <v>0</v>
      </c>
      <c r="AC290" s="11"/>
    </row>
    <row r="291" spans="1:30" hidden="1" x14ac:dyDescent="0.35">
      <c r="A291" t="s">
        <v>1553</v>
      </c>
      <c r="B291" t="s">
        <v>1581</v>
      </c>
      <c r="C291" t="s">
        <v>1597</v>
      </c>
      <c r="D291" s="15">
        <v>45796</v>
      </c>
      <c r="E291" s="15"/>
      <c r="F291" t="s">
        <v>1601</v>
      </c>
      <c r="G291" s="11"/>
      <c r="H291" t="s">
        <v>1710</v>
      </c>
      <c r="I291" t="s">
        <v>1631</v>
      </c>
      <c r="J291" t="s">
        <v>1700</v>
      </c>
      <c r="K291" s="11">
        <v>5092329.8600000003</v>
      </c>
      <c r="L291" s="11">
        <v>43</v>
      </c>
      <c r="M291" s="11">
        <f t="shared" si="30"/>
        <v>2406265.7580219782</v>
      </c>
      <c r="N291" s="21">
        <v>1.7500000000000002E-2</v>
      </c>
      <c r="O291" s="21">
        <f t="shared" si="31"/>
        <v>1.7499999225236984E-2</v>
      </c>
      <c r="P291" s="25">
        <f t="shared" si="32"/>
        <v>10498.57</v>
      </c>
      <c r="Q291" s="11">
        <f t="shared" si="33"/>
        <v>6299.1419999999998</v>
      </c>
      <c r="R291" s="21">
        <v>0</v>
      </c>
      <c r="S291" s="21">
        <f t="shared" si="34"/>
        <v>0.6</v>
      </c>
      <c r="T291" s="36">
        <v>0</v>
      </c>
      <c r="U291" s="11">
        <v>6299.1419999999998</v>
      </c>
      <c r="V291" s="11">
        <v>10498.57</v>
      </c>
      <c r="W291" s="21">
        <v>0</v>
      </c>
      <c r="X291" s="21">
        <v>0</v>
      </c>
      <c r="Y291" s="21">
        <f t="shared" si="35"/>
        <v>0</v>
      </c>
      <c r="Z291" s="21">
        <f t="shared" si="36"/>
        <v>0</v>
      </c>
      <c r="AA291" s="11">
        <v>0</v>
      </c>
      <c r="AB291" s="11">
        <v>0</v>
      </c>
      <c r="AC291" s="11"/>
    </row>
    <row r="292" spans="1:30" hidden="1" x14ac:dyDescent="0.35">
      <c r="A292" t="s">
        <v>643</v>
      </c>
      <c r="B292" t="s">
        <v>644</v>
      </c>
      <c r="C292" t="s">
        <v>1597</v>
      </c>
      <c r="D292" s="15">
        <v>45299</v>
      </c>
      <c r="E292" s="15"/>
      <c r="F292" t="s">
        <v>1600</v>
      </c>
      <c r="G292" s="11" t="s">
        <v>1725</v>
      </c>
      <c r="H292" t="s">
        <v>1710</v>
      </c>
      <c r="I292" t="s">
        <v>1650</v>
      </c>
      <c r="J292" t="s">
        <v>1701</v>
      </c>
      <c r="K292" s="11">
        <v>4367390.8899999997</v>
      </c>
      <c r="L292" s="11">
        <v>91</v>
      </c>
      <c r="M292" s="11">
        <f t="shared" si="30"/>
        <v>4367390.8899999997</v>
      </c>
      <c r="N292" s="21">
        <v>1.4999999999999999E-2</v>
      </c>
      <c r="O292" s="21">
        <f t="shared" si="31"/>
        <v>1.5000004240090327E-2</v>
      </c>
      <c r="P292" s="25">
        <f t="shared" si="32"/>
        <v>16332.85</v>
      </c>
      <c r="Q292" s="11">
        <f t="shared" si="33"/>
        <v>9799.7099999999991</v>
      </c>
      <c r="R292" s="21">
        <v>0</v>
      </c>
      <c r="S292" s="21">
        <f t="shared" si="34"/>
        <v>0.6</v>
      </c>
      <c r="T292" s="36">
        <v>0.6</v>
      </c>
      <c r="U292" s="11">
        <v>9799.7099999999991</v>
      </c>
      <c r="V292" s="11">
        <v>16332.85</v>
      </c>
      <c r="W292" s="21">
        <v>0.12</v>
      </c>
      <c r="X292" s="21">
        <v>0.15</v>
      </c>
      <c r="Y292" s="21">
        <f t="shared" si="35"/>
        <v>0</v>
      </c>
      <c r="Z292" s="21">
        <f t="shared" si="36"/>
        <v>0</v>
      </c>
      <c r="AA292" s="11">
        <v>0</v>
      </c>
      <c r="AB292" s="11">
        <v>0</v>
      </c>
      <c r="AC292" s="11"/>
    </row>
    <row r="293" spans="1:30" hidden="1" x14ac:dyDescent="0.35">
      <c r="A293" t="s">
        <v>703</v>
      </c>
      <c r="B293" t="s">
        <v>704</v>
      </c>
      <c r="C293" t="s">
        <v>1598</v>
      </c>
      <c r="D293" s="15">
        <v>45343</v>
      </c>
      <c r="E293" s="15">
        <v>45803</v>
      </c>
      <c r="F293" t="s">
        <v>338</v>
      </c>
      <c r="G293" s="11"/>
      <c r="H293" t="s">
        <v>1710</v>
      </c>
      <c r="I293" t="s">
        <v>1631</v>
      </c>
      <c r="J293" t="s">
        <v>1700</v>
      </c>
      <c r="K293" s="11">
        <v>7719675.9000000004</v>
      </c>
      <c r="L293" s="11">
        <v>56</v>
      </c>
      <c r="M293" s="11">
        <f t="shared" si="30"/>
        <v>4750569.7846153853</v>
      </c>
      <c r="N293" s="21">
        <v>1.7000000000000001E-2</v>
      </c>
      <c r="O293" s="21">
        <f t="shared" si="31"/>
        <v>1.6999994316933876E-2</v>
      </c>
      <c r="P293" s="25">
        <f t="shared" si="32"/>
        <v>20134.599999999999</v>
      </c>
      <c r="Q293" s="11">
        <f t="shared" si="33"/>
        <v>14094.219999999998</v>
      </c>
      <c r="R293" s="21">
        <v>0</v>
      </c>
      <c r="S293" s="21">
        <f t="shared" si="34"/>
        <v>0.7</v>
      </c>
      <c r="T293" s="36">
        <v>0</v>
      </c>
      <c r="U293" s="11">
        <v>14094.219999999998</v>
      </c>
      <c r="V293" s="11">
        <v>20134.599999999999</v>
      </c>
      <c r="W293" s="21">
        <v>0</v>
      </c>
      <c r="X293" s="21">
        <v>0</v>
      </c>
      <c r="Y293" s="21">
        <f t="shared" si="35"/>
        <v>0</v>
      </c>
      <c r="Z293" s="21">
        <f t="shared" si="36"/>
        <v>0</v>
      </c>
      <c r="AA293" s="11">
        <v>0</v>
      </c>
      <c r="AB293" s="11">
        <v>0</v>
      </c>
      <c r="AC293" s="11"/>
    </row>
    <row r="294" spans="1:30" hidden="1" x14ac:dyDescent="0.35">
      <c r="A294" t="s">
        <v>1107</v>
      </c>
      <c r="B294" t="s">
        <v>1108</v>
      </c>
      <c r="C294" t="s">
        <v>1597</v>
      </c>
      <c r="D294" s="15">
        <v>45545</v>
      </c>
      <c r="E294" s="15"/>
      <c r="F294" t="s">
        <v>1600</v>
      </c>
      <c r="G294" s="11" t="s">
        <v>1733</v>
      </c>
      <c r="H294" t="s">
        <v>1710</v>
      </c>
      <c r="I294" t="s">
        <v>1638</v>
      </c>
      <c r="J294" t="s">
        <v>1701</v>
      </c>
      <c r="K294" s="11">
        <v>5754411.2300000004</v>
      </c>
      <c r="L294" s="11">
        <v>91</v>
      </c>
      <c r="M294" s="11">
        <f t="shared" si="30"/>
        <v>5754411.2300000004</v>
      </c>
      <c r="N294" s="21">
        <v>1.4999999999999999E-2</v>
      </c>
      <c r="O294" s="21">
        <f t="shared" si="31"/>
        <v>1.4999998989881476E-2</v>
      </c>
      <c r="P294" s="25">
        <f t="shared" si="32"/>
        <v>21519.919999999998</v>
      </c>
      <c r="Q294" s="11">
        <f t="shared" si="33"/>
        <v>12911.951999999999</v>
      </c>
      <c r="R294" s="21">
        <v>0</v>
      </c>
      <c r="S294" s="21">
        <f t="shared" si="34"/>
        <v>0.6</v>
      </c>
      <c r="T294" s="36">
        <v>0.6</v>
      </c>
      <c r="U294" s="11">
        <v>12911.951999999999</v>
      </c>
      <c r="V294" s="11">
        <v>21519.919999999998</v>
      </c>
      <c r="W294" s="21">
        <v>0.12</v>
      </c>
      <c r="X294" s="21">
        <v>0.15</v>
      </c>
      <c r="Y294" s="21">
        <f t="shared" si="35"/>
        <v>0</v>
      </c>
      <c r="Z294" s="21">
        <f t="shared" si="36"/>
        <v>0</v>
      </c>
      <c r="AA294" s="11">
        <v>0</v>
      </c>
      <c r="AB294" s="11">
        <v>0</v>
      </c>
      <c r="AC294" s="11"/>
    </row>
    <row r="295" spans="1:30" hidden="1" x14ac:dyDescent="0.35">
      <c r="A295" t="s">
        <v>1113</v>
      </c>
      <c r="B295" t="s">
        <v>1114</v>
      </c>
      <c r="C295" t="s">
        <v>1597</v>
      </c>
      <c r="D295" s="15">
        <v>45538</v>
      </c>
      <c r="E295" s="15"/>
      <c r="F295" t="s">
        <v>1599</v>
      </c>
      <c r="G295" s="11" t="s">
        <v>1692</v>
      </c>
      <c r="H295" t="s">
        <v>1654</v>
      </c>
      <c r="I295" t="s">
        <v>1634</v>
      </c>
      <c r="J295" t="s">
        <v>1701</v>
      </c>
      <c r="K295" s="11">
        <v>4371163.9000000004</v>
      </c>
      <c r="L295" s="11">
        <v>91</v>
      </c>
      <c r="M295" s="11">
        <f t="shared" si="30"/>
        <v>4371163.9000000004</v>
      </c>
      <c r="N295" s="21">
        <v>1.4999999999999999E-2</v>
      </c>
      <c r="O295" s="21">
        <f t="shared" si="31"/>
        <v>1.500000421468454E-2</v>
      </c>
      <c r="P295" s="25">
        <f t="shared" si="32"/>
        <v>16346.96</v>
      </c>
      <c r="Q295" s="11">
        <f t="shared" si="33"/>
        <v>0</v>
      </c>
      <c r="R295" s="21">
        <v>0</v>
      </c>
      <c r="S295" s="21">
        <f t="shared" si="34"/>
        <v>0</v>
      </c>
      <c r="T295" s="36">
        <v>0</v>
      </c>
      <c r="U295" s="11">
        <v>0</v>
      </c>
      <c r="V295" s="11">
        <v>16346.96</v>
      </c>
      <c r="W295" s="21">
        <v>0.12</v>
      </c>
      <c r="X295" s="21">
        <v>0.15</v>
      </c>
      <c r="Y295" s="21">
        <f t="shared" si="35"/>
        <v>0</v>
      </c>
      <c r="Z295" s="21">
        <f t="shared" si="36"/>
        <v>0</v>
      </c>
      <c r="AA295" s="11">
        <v>0</v>
      </c>
      <c r="AB295" s="11">
        <v>0</v>
      </c>
      <c r="AC295" s="11"/>
    </row>
    <row r="296" spans="1:30" hidden="1" x14ac:dyDescent="0.35">
      <c r="A296" t="s">
        <v>1189</v>
      </c>
      <c r="B296" t="s">
        <v>1190</v>
      </c>
      <c r="C296" t="s">
        <v>1597</v>
      </c>
      <c r="D296" s="15">
        <v>45574</v>
      </c>
      <c r="E296" s="15"/>
      <c r="F296" t="s">
        <v>237</v>
      </c>
      <c r="H296" t="s">
        <v>1710</v>
      </c>
      <c r="I296" t="s">
        <v>1631</v>
      </c>
      <c r="J296" t="s">
        <v>1700</v>
      </c>
      <c r="K296" s="11">
        <v>4645299.4000000004</v>
      </c>
      <c r="L296" s="11">
        <v>91</v>
      </c>
      <c r="M296" s="11">
        <f t="shared" si="30"/>
        <v>4645299.4000000004</v>
      </c>
      <c r="N296" s="21">
        <v>2.5000000000000001E-2</v>
      </c>
      <c r="O296" s="21">
        <f t="shared" si="31"/>
        <v>2.5000001336575036E-2</v>
      </c>
      <c r="P296" s="25">
        <f t="shared" si="32"/>
        <v>28953.58</v>
      </c>
      <c r="Q296" s="11">
        <f t="shared" si="33"/>
        <v>23162.864000000001</v>
      </c>
      <c r="R296" s="21">
        <v>0</v>
      </c>
      <c r="S296" s="21">
        <f t="shared" si="34"/>
        <v>0.8</v>
      </c>
      <c r="T296" s="36">
        <v>0.5</v>
      </c>
      <c r="U296" s="11">
        <v>23162.864000000001</v>
      </c>
      <c r="V296" s="11">
        <v>28953.58</v>
      </c>
      <c r="W296" s="21">
        <v>0</v>
      </c>
      <c r="X296" s="21">
        <v>0</v>
      </c>
      <c r="Y296" s="21">
        <f t="shared" si="35"/>
        <v>0</v>
      </c>
      <c r="Z296" s="21">
        <f t="shared" si="36"/>
        <v>0</v>
      </c>
      <c r="AA296" s="11">
        <v>0</v>
      </c>
      <c r="AB296" s="11">
        <v>0</v>
      </c>
      <c r="AC296" s="11"/>
    </row>
    <row r="297" spans="1:30" hidden="1" x14ac:dyDescent="0.35">
      <c r="A297" t="s">
        <v>1419</v>
      </c>
      <c r="B297" t="s">
        <v>1481</v>
      </c>
      <c r="C297" t="s">
        <v>1597</v>
      </c>
      <c r="D297" s="15">
        <v>45741</v>
      </c>
      <c r="E297" s="15"/>
      <c r="F297" t="s">
        <v>1599</v>
      </c>
      <c r="G297" s="11"/>
      <c r="H297" t="s">
        <v>1654</v>
      </c>
      <c r="I297" t="s">
        <v>1631</v>
      </c>
      <c r="J297" t="s">
        <v>1701</v>
      </c>
      <c r="K297" s="11">
        <v>6260286.3300000001</v>
      </c>
      <c r="L297" s="11">
        <v>91</v>
      </c>
      <c r="M297" s="11">
        <f t="shared" si="30"/>
        <v>6260286.3300000001</v>
      </c>
      <c r="N297" s="21">
        <v>1.2500000000000001E-2</v>
      </c>
      <c r="O297" s="21">
        <f t="shared" si="31"/>
        <v>1.2500002281300349E-2</v>
      </c>
      <c r="P297" s="25">
        <f t="shared" si="32"/>
        <v>19509.8</v>
      </c>
      <c r="Q297" s="11">
        <f t="shared" si="33"/>
        <v>0</v>
      </c>
      <c r="R297" s="21">
        <v>0</v>
      </c>
      <c r="S297" s="21">
        <f t="shared" si="34"/>
        <v>0</v>
      </c>
      <c r="T297" s="36">
        <v>0</v>
      </c>
      <c r="U297" s="11">
        <v>0</v>
      </c>
      <c r="V297" s="11">
        <v>19509.8</v>
      </c>
      <c r="W297" s="21">
        <v>0.1</v>
      </c>
      <c r="X297" s="21">
        <v>0.15</v>
      </c>
      <c r="Y297" s="21">
        <f t="shared" si="35"/>
        <v>0</v>
      </c>
      <c r="Z297" s="21">
        <f t="shared" si="36"/>
        <v>0</v>
      </c>
      <c r="AA297" s="11">
        <v>0</v>
      </c>
      <c r="AB297" s="11">
        <v>0</v>
      </c>
      <c r="AC297" s="11"/>
    </row>
    <row r="298" spans="1:30" hidden="1" x14ac:dyDescent="0.35">
      <c r="A298" t="s">
        <v>957</v>
      </c>
      <c r="B298" t="s">
        <v>958</v>
      </c>
      <c r="C298" t="s">
        <v>1597</v>
      </c>
      <c r="D298" s="15">
        <v>45497</v>
      </c>
      <c r="E298" s="15"/>
      <c r="F298" t="s">
        <v>1612</v>
      </c>
      <c r="G298" s="11"/>
      <c r="H298" t="s">
        <v>1710</v>
      </c>
      <c r="I298" t="s">
        <v>1631</v>
      </c>
      <c r="J298" t="s">
        <v>1700</v>
      </c>
      <c r="K298" s="11">
        <v>4297533.3499999996</v>
      </c>
      <c r="L298" s="11">
        <v>91</v>
      </c>
      <c r="M298" s="11">
        <f t="shared" si="30"/>
        <v>4297533.3499999996</v>
      </c>
      <c r="N298" s="21">
        <v>2.5000000000000001E-2</v>
      </c>
      <c r="O298" s="21">
        <f t="shared" si="31"/>
        <v>2.5000004164796454E-2</v>
      </c>
      <c r="P298" s="25">
        <f t="shared" si="32"/>
        <v>26786</v>
      </c>
      <c r="Q298" s="11">
        <f t="shared" si="33"/>
        <v>13393</v>
      </c>
      <c r="R298" s="21">
        <v>0</v>
      </c>
      <c r="S298" s="21">
        <f t="shared" si="34"/>
        <v>0.5</v>
      </c>
      <c r="T298" s="36">
        <v>0</v>
      </c>
      <c r="U298" s="11">
        <v>13393</v>
      </c>
      <c r="V298" s="11">
        <v>26786</v>
      </c>
      <c r="W298" s="21">
        <v>0</v>
      </c>
      <c r="X298" s="21">
        <v>0</v>
      </c>
      <c r="Y298" s="21">
        <f t="shared" si="35"/>
        <v>0</v>
      </c>
      <c r="Z298" s="21">
        <f t="shared" si="36"/>
        <v>0</v>
      </c>
      <c r="AA298" s="11">
        <v>0</v>
      </c>
      <c r="AB298" s="11">
        <v>0</v>
      </c>
      <c r="AC298" s="11"/>
    </row>
    <row r="299" spans="1:30" hidden="1" x14ac:dyDescent="0.35">
      <c r="A299" t="s">
        <v>407</v>
      </c>
      <c r="B299" t="s">
        <v>408</v>
      </c>
      <c r="C299" t="s">
        <v>1597</v>
      </c>
      <c r="D299" s="15">
        <v>45098</v>
      </c>
      <c r="E299" s="15"/>
      <c r="F299" t="s">
        <v>234</v>
      </c>
      <c r="G299" s="11" t="s">
        <v>1745</v>
      </c>
      <c r="H299" t="s">
        <v>1710</v>
      </c>
      <c r="I299" t="s">
        <v>1659</v>
      </c>
      <c r="J299" t="s">
        <v>1700</v>
      </c>
      <c r="K299" s="11">
        <v>20288327.539999999</v>
      </c>
      <c r="L299" s="11">
        <v>91</v>
      </c>
      <c r="M299" s="11">
        <f t="shared" si="30"/>
        <v>20288327.539999999</v>
      </c>
      <c r="N299" s="21">
        <v>0.02</v>
      </c>
      <c r="O299" s="21">
        <f t="shared" si="31"/>
        <v>2.000000090844202E-2</v>
      </c>
      <c r="P299" s="25">
        <f t="shared" si="32"/>
        <v>101163.72</v>
      </c>
      <c r="Q299" s="11">
        <f t="shared" si="33"/>
        <v>70814.603999999992</v>
      </c>
      <c r="R299" s="21">
        <v>0</v>
      </c>
      <c r="S299" s="21">
        <f t="shared" si="34"/>
        <v>0.6</v>
      </c>
      <c r="T299" s="36">
        <v>0</v>
      </c>
      <c r="U299" s="11">
        <v>60698.231999999996</v>
      </c>
      <c r="V299" s="11">
        <v>101163.72</v>
      </c>
      <c r="W299" s="21">
        <v>0</v>
      </c>
      <c r="X299" s="21">
        <v>0</v>
      </c>
      <c r="Y299" s="21">
        <f t="shared" si="35"/>
        <v>0</v>
      </c>
      <c r="Z299" s="21">
        <f t="shared" si="36"/>
        <v>0</v>
      </c>
      <c r="AA299" s="11">
        <v>0</v>
      </c>
      <c r="AB299" s="11">
        <v>0</v>
      </c>
      <c r="AC299" s="21">
        <f>IFERROR(AD299/V299,0)</f>
        <v>0.1</v>
      </c>
      <c r="AD299" s="11">
        <v>10116.372000000001</v>
      </c>
    </row>
    <row r="300" spans="1:30" hidden="1" x14ac:dyDescent="0.35">
      <c r="A300" t="s">
        <v>745</v>
      </c>
      <c r="B300" t="s">
        <v>746</v>
      </c>
      <c r="C300" t="s">
        <v>1597</v>
      </c>
      <c r="D300" s="15">
        <v>45364</v>
      </c>
      <c r="E300" s="15"/>
      <c r="F300" t="s">
        <v>30</v>
      </c>
      <c r="G300" t="s">
        <v>1505</v>
      </c>
      <c r="H300" t="s">
        <v>1710</v>
      </c>
      <c r="I300" t="s">
        <v>1631</v>
      </c>
      <c r="J300" t="s">
        <v>1700</v>
      </c>
      <c r="K300" s="11">
        <v>25202648.920000002</v>
      </c>
      <c r="L300" s="11">
        <v>91</v>
      </c>
      <c r="M300" s="11">
        <f t="shared" si="30"/>
        <v>25202648.920000002</v>
      </c>
      <c r="N300" s="21">
        <v>2.5000000000000001E-2</v>
      </c>
      <c r="O300" s="21">
        <f t="shared" si="31"/>
        <v>2.4999999436218341E-2</v>
      </c>
      <c r="P300" s="25">
        <f t="shared" si="32"/>
        <v>157085</v>
      </c>
      <c r="Q300" s="11">
        <f t="shared" si="33"/>
        <v>115850.1875</v>
      </c>
      <c r="R300" s="21">
        <v>0</v>
      </c>
      <c r="S300" s="21">
        <f t="shared" si="34"/>
        <v>0.65</v>
      </c>
      <c r="T300" s="36">
        <v>0</v>
      </c>
      <c r="U300" s="11">
        <v>102105.25</v>
      </c>
      <c r="V300" s="11">
        <v>157085</v>
      </c>
      <c r="W300" s="21">
        <v>0</v>
      </c>
      <c r="X300" s="21">
        <v>0</v>
      </c>
      <c r="Y300" s="21">
        <f t="shared" si="35"/>
        <v>0</v>
      </c>
      <c r="Z300" s="21">
        <f t="shared" si="36"/>
        <v>0</v>
      </c>
      <c r="AA300" s="11">
        <v>0</v>
      </c>
      <c r="AB300" s="11">
        <v>0</v>
      </c>
      <c r="AC300" s="21">
        <f>IFERROR(AD300/(V300-U300),0)</f>
        <v>0.25</v>
      </c>
      <c r="AD300" s="11">
        <v>13744.9375</v>
      </c>
    </row>
    <row r="301" spans="1:30" hidden="1" x14ac:dyDescent="0.35">
      <c r="A301" t="s">
        <v>1421</v>
      </c>
      <c r="B301" t="s">
        <v>1482</v>
      </c>
      <c r="C301" t="s">
        <v>1597</v>
      </c>
      <c r="D301" s="15">
        <v>45687</v>
      </c>
      <c r="E301" s="15"/>
      <c r="F301" t="s">
        <v>237</v>
      </c>
      <c r="G301" s="11"/>
      <c r="H301" t="s">
        <v>1710</v>
      </c>
      <c r="I301" t="s">
        <v>1631</v>
      </c>
      <c r="J301" t="s">
        <v>1700</v>
      </c>
      <c r="K301" s="11">
        <v>4990343.13</v>
      </c>
      <c r="L301" s="11">
        <v>91</v>
      </c>
      <c r="M301" s="11">
        <f t="shared" si="30"/>
        <v>4990343.13</v>
      </c>
      <c r="N301" s="21">
        <v>2.5000000000000001E-2</v>
      </c>
      <c r="O301" s="21">
        <f t="shared" si="31"/>
        <v>2.4999997201738369E-2</v>
      </c>
      <c r="P301" s="25">
        <f t="shared" si="32"/>
        <v>31104.19</v>
      </c>
      <c r="Q301" s="11">
        <f t="shared" si="33"/>
        <v>24883.351999999999</v>
      </c>
      <c r="R301" s="21">
        <v>0</v>
      </c>
      <c r="S301" s="21">
        <f t="shared" si="34"/>
        <v>0.8</v>
      </c>
      <c r="T301" s="36">
        <v>0.5</v>
      </c>
      <c r="U301" s="11">
        <v>24883.351999999999</v>
      </c>
      <c r="V301" s="11">
        <v>31104.19</v>
      </c>
      <c r="W301" s="21">
        <v>0</v>
      </c>
      <c r="X301" s="21">
        <v>0</v>
      </c>
      <c r="Y301" s="21">
        <f t="shared" si="35"/>
        <v>0</v>
      </c>
      <c r="Z301" s="21">
        <f t="shared" si="36"/>
        <v>0</v>
      </c>
      <c r="AA301" s="11">
        <v>0</v>
      </c>
      <c r="AB301" s="11">
        <v>0</v>
      </c>
      <c r="AC301" s="11"/>
    </row>
    <row r="302" spans="1:30" hidden="1" x14ac:dyDescent="0.35">
      <c r="A302" t="s">
        <v>1139</v>
      </c>
      <c r="B302" t="s">
        <v>1140</v>
      </c>
      <c r="C302" t="s">
        <v>1597</v>
      </c>
      <c r="D302" s="15">
        <v>45554</v>
      </c>
      <c r="E302" s="15"/>
      <c r="F302" t="s">
        <v>1600</v>
      </c>
      <c r="G302" s="11" t="s">
        <v>1734</v>
      </c>
      <c r="H302" t="s">
        <v>1710</v>
      </c>
      <c r="I302" t="s">
        <v>1671</v>
      </c>
      <c r="J302" t="s">
        <v>1700</v>
      </c>
      <c r="K302" s="11">
        <v>4096827.75</v>
      </c>
      <c r="L302" s="11">
        <v>91</v>
      </c>
      <c r="M302" s="11">
        <f t="shared" si="30"/>
        <v>4096827.75</v>
      </c>
      <c r="N302" s="21">
        <v>0.02</v>
      </c>
      <c r="O302" s="21">
        <f t="shared" si="31"/>
        <v>2.0000002132445946E-2</v>
      </c>
      <c r="P302" s="25">
        <f t="shared" si="32"/>
        <v>20428.02</v>
      </c>
      <c r="Q302" s="11">
        <f t="shared" si="33"/>
        <v>10214.01</v>
      </c>
      <c r="R302" s="21">
        <v>0</v>
      </c>
      <c r="S302" s="21">
        <f t="shared" si="34"/>
        <v>0.5</v>
      </c>
      <c r="T302" s="36">
        <v>1</v>
      </c>
      <c r="U302" s="11">
        <v>10214.01</v>
      </c>
      <c r="V302" s="11">
        <v>20428.02</v>
      </c>
      <c r="W302" s="21">
        <v>0</v>
      </c>
      <c r="X302" s="21">
        <v>0</v>
      </c>
      <c r="Y302" s="21">
        <f t="shared" si="35"/>
        <v>0</v>
      </c>
      <c r="Z302" s="21">
        <f t="shared" si="36"/>
        <v>0</v>
      </c>
      <c r="AA302" s="11">
        <v>0</v>
      </c>
      <c r="AB302" s="11">
        <v>0</v>
      </c>
      <c r="AC302" s="11"/>
    </row>
    <row r="303" spans="1:30" hidden="1" x14ac:dyDescent="0.35">
      <c r="A303" t="s">
        <v>1299</v>
      </c>
      <c r="B303" t="s">
        <v>1300</v>
      </c>
      <c r="C303" t="s">
        <v>1597</v>
      </c>
      <c r="D303" s="15">
        <v>45617</v>
      </c>
      <c r="E303" s="15"/>
      <c r="F303" t="s">
        <v>1600</v>
      </c>
      <c r="G303" s="11" t="s">
        <v>1735</v>
      </c>
      <c r="H303" t="s">
        <v>1710</v>
      </c>
      <c r="I303" t="s">
        <v>1632</v>
      </c>
      <c r="J303" t="s">
        <v>1700</v>
      </c>
      <c r="K303" s="11">
        <v>4475782.5</v>
      </c>
      <c r="L303" s="11">
        <v>91</v>
      </c>
      <c r="M303" s="11">
        <f t="shared" si="30"/>
        <v>4475782.5</v>
      </c>
      <c r="N303" s="21">
        <v>2.5000000000000001E-2</v>
      </c>
      <c r="O303" s="21">
        <f t="shared" si="31"/>
        <v>2.4999999539647075E-2</v>
      </c>
      <c r="P303" s="25">
        <f t="shared" si="32"/>
        <v>27897</v>
      </c>
      <c r="Q303" s="11">
        <f t="shared" si="33"/>
        <v>16738.2</v>
      </c>
      <c r="R303" s="21">
        <v>0</v>
      </c>
      <c r="S303" s="21">
        <f t="shared" si="34"/>
        <v>0.6</v>
      </c>
      <c r="T303" s="36">
        <v>1</v>
      </c>
      <c r="U303" s="11">
        <v>16738.2</v>
      </c>
      <c r="V303" s="11">
        <v>27897</v>
      </c>
      <c r="W303" s="21">
        <v>0</v>
      </c>
      <c r="X303" s="21">
        <v>0</v>
      </c>
      <c r="Y303" s="21">
        <f t="shared" si="35"/>
        <v>0</v>
      </c>
      <c r="Z303" s="21">
        <f t="shared" si="36"/>
        <v>0</v>
      </c>
      <c r="AA303" s="11">
        <v>0</v>
      </c>
      <c r="AB303" s="11">
        <v>0</v>
      </c>
      <c r="AC303" s="11"/>
    </row>
    <row r="304" spans="1:30" hidden="1" x14ac:dyDescent="0.35">
      <c r="A304" t="s">
        <v>808</v>
      </c>
      <c r="B304" t="s">
        <v>809</v>
      </c>
      <c r="C304" t="s">
        <v>1597</v>
      </c>
      <c r="D304" s="15">
        <v>45415</v>
      </c>
      <c r="E304" s="15"/>
      <c r="F304" t="s">
        <v>1607</v>
      </c>
      <c r="G304" s="11"/>
      <c r="H304" t="s">
        <v>1654</v>
      </c>
      <c r="I304" t="s">
        <v>1643</v>
      </c>
      <c r="J304" t="s">
        <v>1700</v>
      </c>
      <c r="K304" s="11">
        <v>9888572.4900000002</v>
      </c>
      <c r="L304" s="11">
        <v>91</v>
      </c>
      <c r="M304" s="11">
        <f t="shared" si="30"/>
        <v>9888572.4900000002</v>
      </c>
      <c r="N304" s="21">
        <v>0.02</v>
      </c>
      <c r="O304" s="21">
        <f t="shared" si="31"/>
        <v>1.9999998964505702E-2</v>
      </c>
      <c r="P304" s="25">
        <f t="shared" si="32"/>
        <v>49307.4</v>
      </c>
      <c r="Q304" s="11">
        <f t="shared" si="33"/>
        <v>30817.125</v>
      </c>
      <c r="R304" s="21">
        <v>0</v>
      </c>
      <c r="S304" s="21">
        <f t="shared" si="34"/>
        <v>0.625</v>
      </c>
      <c r="T304" s="36">
        <v>0.75</v>
      </c>
      <c r="U304" s="11">
        <v>30817.125</v>
      </c>
      <c r="V304" s="11">
        <v>49307.4</v>
      </c>
      <c r="W304" s="21">
        <v>0</v>
      </c>
      <c r="X304" s="21">
        <v>0</v>
      </c>
      <c r="Y304" s="21">
        <f t="shared" si="35"/>
        <v>0</v>
      </c>
      <c r="Z304" s="21">
        <f t="shared" si="36"/>
        <v>0</v>
      </c>
      <c r="AA304" s="11">
        <v>0</v>
      </c>
      <c r="AB304" s="11">
        <v>0</v>
      </c>
      <c r="AC304" s="11"/>
    </row>
    <row r="305" spans="1:30" hidden="1" x14ac:dyDescent="0.35">
      <c r="A305" t="s">
        <v>747</v>
      </c>
      <c r="B305" t="s">
        <v>748</v>
      </c>
      <c r="C305" t="s">
        <v>1597</v>
      </c>
      <c r="D305" s="15">
        <v>45366</v>
      </c>
      <c r="E305" s="15"/>
      <c r="F305" t="s">
        <v>1599</v>
      </c>
      <c r="G305" s="11"/>
      <c r="H305" t="s">
        <v>1654</v>
      </c>
      <c r="I305" t="s">
        <v>1631</v>
      </c>
      <c r="J305" t="s">
        <v>1700</v>
      </c>
      <c r="K305" s="11">
        <v>5297576.2300000004</v>
      </c>
      <c r="L305" s="11">
        <v>91</v>
      </c>
      <c r="M305" s="11">
        <f t="shared" si="30"/>
        <v>5297576.2300000004</v>
      </c>
      <c r="N305" s="21">
        <v>2.5000000000000001E-2</v>
      </c>
      <c r="O305" s="21">
        <f t="shared" si="31"/>
        <v>2.5000000366640816E-2</v>
      </c>
      <c r="P305" s="25">
        <f t="shared" si="32"/>
        <v>33019.14</v>
      </c>
      <c r="Q305" s="11">
        <f t="shared" si="33"/>
        <v>0</v>
      </c>
      <c r="R305" s="21">
        <v>0</v>
      </c>
      <c r="S305" s="21">
        <f t="shared" si="34"/>
        <v>0</v>
      </c>
      <c r="T305" s="36">
        <v>0</v>
      </c>
      <c r="U305" s="11">
        <v>0</v>
      </c>
      <c r="V305" s="11">
        <v>33019.14</v>
      </c>
      <c r="W305" s="21">
        <v>0</v>
      </c>
      <c r="X305" s="21">
        <v>0</v>
      </c>
      <c r="Y305" s="21">
        <f t="shared" si="35"/>
        <v>0</v>
      </c>
      <c r="Z305" s="21">
        <f t="shared" si="36"/>
        <v>0</v>
      </c>
      <c r="AA305" s="11">
        <v>0</v>
      </c>
      <c r="AB305" s="11">
        <v>0</v>
      </c>
      <c r="AC305" s="11"/>
    </row>
    <row r="306" spans="1:30" hidden="1" x14ac:dyDescent="0.35">
      <c r="A306" t="s">
        <v>1091</v>
      </c>
      <c r="B306" t="s">
        <v>1092</v>
      </c>
      <c r="C306" t="s">
        <v>1598</v>
      </c>
      <c r="D306" s="15">
        <v>45539</v>
      </c>
      <c r="E306" s="15">
        <v>45825</v>
      </c>
      <c r="F306" t="s">
        <v>121</v>
      </c>
      <c r="G306" s="11"/>
      <c r="H306" t="s">
        <v>1710</v>
      </c>
      <c r="I306" t="s">
        <v>1631</v>
      </c>
      <c r="J306" t="s">
        <v>1700</v>
      </c>
      <c r="K306" s="11">
        <v>4068232.35</v>
      </c>
      <c r="L306" s="11">
        <v>78</v>
      </c>
      <c r="M306" s="11">
        <f t="shared" si="30"/>
        <v>3487056.3000000003</v>
      </c>
      <c r="N306" s="21">
        <v>2.5000000000000001E-2</v>
      </c>
      <c r="O306" s="21">
        <f t="shared" si="31"/>
        <v>2.4999997691620136E-2</v>
      </c>
      <c r="P306" s="25">
        <f t="shared" si="32"/>
        <v>21734.39</v>
      </c>
      <c r="Q306" s="11">
        <f t="shared" si="33"/>
        <v>13040.634</v>
      </c>
      <c r="R306" s="21">
        <v>0</v>
      </c>
      <c r="S306" s="21">
        <f t="shared" si="34"/>
        <v>0.6</v>
      </c>
      <c r="T306" s="36">
        <v>0</v>
      </c>
      <c r="U306" s="11">
        <v>13040.634</v>
      </c>
      <c r="V306" s="11">
        <v>21734.39</v>
      </c>
      <c r="W306" s="21">
        <v>0</v>
      </c>
      <c r="X306" s="21">
        <v>0</v>
      </c>
      <c r="Y306" s="21">
        <f t="shared" si="35"/>
        <v>0</v>
      </c>
      <c r="Z306" s="21">
        <f t="shared" si="36"/>
        <v>0</v>
      </c>
      <c r="AA306" s="11">
        <v>0</v>
      </c>
      <c r="AB306" s="11">
        <v>0</v>
      </c>
      <c r="AC306" s="11"/>
    </row>
    <row r="307" spans="1:30" hidden="1" x14ac:dyDescent="0.35">
      <c r="A307" t="s">
        <v>1289</v>
      </c>
      <c r="B307" t="s">
        <v>1290</v>
      </c>
      <c r="C307" t="s">
        <v>1597</v>
      </c>
      <c r="D307" s="15">
        <v>45614</v>
      </c>
      <c r="E307" s="15"/>
      <c r="F307" t="s">
        <v>1599</v>
      </c>
      <c r="G307" s="11"/>
      <c r="H307" t="s">
        <v>1654</v>
      </c>
      <c r="I307" t="s">
        <v>1637</v>
      </c>
      <c r="J307" t="s">
        <v>1700</v>
      </c>
      <c r="K307" s="11">
        <v>4562235.51</v>
      </c>
      <c r="L307" s="11">
        <v>91</v>
      </c>
      <c r="M307" s="11">
        <f t="shared" si="30"/>
        <v>4562235.51</v>
      </c>
      <c r="N307" s="21">
        <v>2.5000000000000001E-2</v>
      </c>
      <c r="O307" s="21">
        <f t="shared" si="31"/>
        <v>2.4999998710748685E-2</v>
      </c>
      <c r="P307" s="25">
        <f t="shared" si="32"/>
        <v>28435.85</v>
      </c>
      <c r="Q307" s="11">
        <f t="shared" si="33"/>
        <v>0</v>
      </c>
      <c r="R307" s="21">
        <v>0</v>
      </c>
      <c r="S307" s="21">
        <f t="shared" si="34"/>
        <v>0</v>
      </c>
      <c r="T307" s="36">
        <v>0</v>
      </c>
      <c r="U307" s="11">
        <v>0</v>
      </c>
      <c r="V307" s="11">
        <v>28435.85</v>
      </c>
      <c r="W307" s="21">
        <v>0</v>
      </c>
      <c r="X307" s="21">
        <v>0</v>
      </c>
      <c r="Y307" s="21">
        <f t="shared" si="35"/>
        <v>0</v>
      </c>
      <c r="Z307" s="21">
        <f t="shared" si="36"/>
        <v>0</v>
      </c>
      <c r="AA307" s="11">
        <v>0</v>
      </c>
      <c r="AB307" s="11">
        <v>0</v>
      </c>
      <c r="AC307" s="11"/>
    </row>
    <row r="308" spans="1:30" hidden="1" x14ac:dyDescent="0.35">
      <c r="A308" t="s">
        <v>923</v>
      </c>
      <c r="B308" t="s">
        <v>924</v>
      </c>
      <c r="C308" t="s">
        <v>1597</v>
      </c>
      <c r="D308" s="15">
        <v>45488</v>
      </c>
      <c r="E308" s="15"/>
      <c r="F308" t="s">
        <v>260</v>
      </c>
      <c r="G308" t="s">
        <v>1505</v>
      </c>
      <c r="H308" t="s">
        <v>1710</v>
      </c>
      <c r="I308" t="s">
        <v>1631</v>
      </c>
      <c r="J308" t="s">
        <v>1701</v>
      </c>
      <c r="K308" s="11">
        <v>4272269.9400000004</v>
      </c>
      <c r="L308" s="11">
        <v>91</v>
      </c>
      <c r="M308" s="11">
        <f t="shared" si="30"/>
        <v>4272269.9400000004</v>
      </c>
      <c r="N308" s="21">
        <v>1.4999999999999999E-2</v>
      </c>
      <c r="O308" s="21">
        <f t="shared" si="31"/>
        <v>1.500000085370372E-2</v>
      </c>
      <c r="P308" s="25">
        <f t="shared" si="32"/>
        <v>15977.12</v>
      </c>
      <c r="Q308" s="11">
        <f t="shared" si="33"/>
        <v>9985.7000000000007</v>
      </c>
      <c r="R308" s="21">
        <v>0</v>
      </c>
      <c r="S308" s="21">
        <f t="shared" si="34"/>
        <v>0.5</v>
      </c>
      <c r="T308" s="36">
        <v>0</v>
      </c>
      <c r="U308" s="11">
        <v>7988.56</v>
      </c>
      <c r="V308" s="11">
        <v>15977.12</v>
      </c>
      <c r="W308" s="21">
        <v>0.12</v>
      </c>
      <c r="X308" s="21">
        <v>0.15</v>
      </c>
      <c r="Y308" s="21">
        <f t="shared" si="35"/>
        <v>0</v>
      </c>
      <c r="Z308" s="21">
        <f t="shared" si="36"/>
        <v>0</v>
      </c>
      <c r="AA308" s="11">
        <v>0</v>
      </c>
      <c r="AB308" s="11">
        <v>0</v>
      </c>
      <c r="AC308" s="21">
        <f>IFERROR(AD308/(V308-U308),0)</f>
        <v>0.25</v>
      </c>
      <c r="AD308" s="11">
        <v>1997.14</v>
      </c>
    </row>
    <row r="309" spans="1:30" hidden="1" x14ac:dyDescent="0.35">
      <c r="A309" t="s">
        <v>533</v>
      </c>
      <c r="B309" t="s">
        <v>534</v>
      </c>
      <c r="C309" t="s">
        <v>1597</v>
      </c>
      <c r="D309" s="15">
        <v>45217</v>
      </c>
      <c r="E309" s="15"/>
      <c r="F309" t="s">
        <v>1599</v>
      </c>
      <c r="H309" t="s">
        <v>1654</v>
      </c>
      <c r="I309" t="s">
        <v>1631</v>
      </c>
      <c r="J309" t="s">
        <v>1700</v>
      </c>
      <c r="K309" s="11">
        <v>6064282.25</v>
      </c>
      <c r="L309" s="11">
        <v>91</v>
      </c>
      <c r="M309" s="11">
        <f t="shared" si="30"/>
        <v>6064282.25</v>
      </c>
      <c r="N309" s="21">
        <v>2.2499999999999999E-2</v>
      </c>
      <c r="O309" s="21">
        <f t="shared" si="31"/>
        <v>2.2499999172102454E-2</v>
      </c>
      <c r="P309" s="25">
        <f t="shared" si="32"/>
        <v>34018.129999999997</v>
      </c>
      <c r="Q309" s="11">
        <f t="shared" si="33"/>
        <v>0</v>
      </c>
      <c r="R309" s="21">
        <v>0</v>
      </c>
      <c r="S309" s="21">
        <f t="shared" si="34"/>
        <v>0</v>
      </c>
      <c r="T309" s="36">
        <v>0</v>
      </c>
      <c r="U309" s="11">
        <v>0</v>
      </c>
      <c r="V309" s="11">
        <v>34018.129999999997</v>
      </c>
      <c r="W309" s="21">
        <v>0</v>
      </c>
      <c r="X309" s="21">
        <v>0</v>
      </c>
      <c r="Y309" s="21">
        <f t="shared" si="35"/>
        <v>0</v>
      </c>
      <c r="Z309" s="21">
        <f t="shared" si="36"/>
        <v>0</v>
      </c>
      <c r="AA309" s="11">
        <v>0</v>
      </c>
      <c r="AB309" s="11">
        <v>0</v>
      </c>
      <c r="AC309" s="11"/>
    </row>
    <row r="310" spans="1:30" hidden="1" x14ac:dyDescent="0.35">
      <c r="A310" t="s">
        <v>1442</v>
      </c>
      <c r="B310" t="s">
        <v>1502</v>
      </c>
      <c r="C310" t="s">
        <v>1597</v>
      </c>
      <c r="D310" s="15">
        <v>45688</v>
      </c>
      <c r="E310" s="15"/>
      <c r="F310" t="s">
        <v>1621</v>
      </c>
      <c r="G310" s="11"/>
      <c r="H310" t="s">
        <v>1710</v>
      </c>
      <c r="I310" t="s">
        <v>1637</v>
      </c>
      <c r="J310" t="s">
        <v>1699</v>
      </c>
      <c r="K310" s="11">
        <v>4973883.93</v>
      </c>
      <c r="L310" s="11">
        <v>91</v>
      </c>
      <c r="M310" s="11">
        <f t="shared" si="30"/>
        <v>4973883.93</v>
      </c>
      <c r="N310" s="21">
        <v>0</v>
      </c>
      <c r="O310" s="21">
        <f t="shared" si="31"/>
        <v>0</v>
      </c>
      <c r="P310" s="25">
        <f t="shared" si="32"/>
        <v>0</v>
      </c>
      <c r="Q310" s="11">
        <f t="shared" si="33"/>
        <v>0</v>
      </c>
      <c r="R310" s="21">
        <v>0</v>
      </c>
      <c r="S310" s="21">
        <f t="shared" si="34"/>
        <v>0</v>
      </c>
      <c r="T310" s="36">
        <v>0</v>
      </c>
      <c r="U310" s="11">
        <v>0</v>
      </c>
      <c r="V310" s="11">
        <v>0</v>
      </c>
      <c r="W310" s="21">
        <v>0</v>
      </c>
      <c r="X310" s="21">
        <v>0.25</v>
      </c>
      <c r="Y310" s="21">
        <f t="shared" si="35"/>
        <v>0</v>
      </c>
      <c r="Z310" s="21">
        <f t="shared" si="36"/>
        <v>0</v>
      </c>
      <c r="AA310" s="11">
        <v>0</v>
      </c>
      <c r="AB310" s="11">
        <v>0</v>
      </c>
      <c r="AC310" s="11"/>
    </row>
    <row r="311" spans="1:30" hidden="1" x14ac:dyDescent="0.35">
      <c r="A311" t="s">
        <v>1357</v>
      </c>
      <c r="B311" t="s">
        <v>1358</v>
      </c>
      <c r="C311" t="s">
        <v>1597</v>
      </c>
      <c r="D311" s="15">
        <v>45650</v>
      </c>
      <c r="E311" s="15"/>
      <c r="F311" t="s">
        <v>1599</v>
      </c>
      <c r="G311" s="11" t="s">
        <v>1653</v>
      </c>
      <c r="H311" t="s">
        <v>1654</v>
      </c>
      <c r="I311" t="s">
        <v>1632</v>
      </c>
      <c r="J311" t="s">
        <v>1700</v>
      </c>
      <c r="K311" s="11">
        <v>4362451.4400000004</v>
      </c>
      <c r="L311" s="11">
        <v>91</v>
      </c>
      <c r="M311" s="11">
        <f t="shared" si="30"/>
        <v>4362451.4400000004</v>
      </c>
      <c r="N311" s="21">
        <v>1.4999999999999999E-2</v>
      </c>
      <c r="O311" s="21">
        <f t="shared" si="31"/>
        <v>1.4999987869508223E-2</v>
      </c>
      <c r="P311" s="25">
        <f t="shared" si="32"/>
        <v>16314.36</v>
      </c>
      <c r="Q311" s="11">
        <f t="shared" si="33"/>
        <v>0</v>
      </c>
      <c r="R311" s="21">
        <v>0</v>
      </c>
      <c r="S311" s="21">
        <f t="shared" si="34"/>
        <v>0</v>
      </c>
      <c r="T311" s="36">
        <v>0</v>
      </c>
      <c r="U311" s="11">
        <v>0</v>
      </c>
      <c r="V311" s="11">
        <v>16314.36</v>
      </c>
      <c r="W311" s="21">
        <v>0</v>
      </c>
      <c r="X311" s="21">
        <v>0</v>
      </c>
      <c r="Y311" s="21">
        <f t="shared" si="35"/>
        <v>0</v>
      </c>
      <c r="Z311" s="21">
        <f t="shared" si="36"/>
        <v>0</v>
      </c>
      <c r="AA311" s="11">
        <v>0</v>
      </c>
      <c r="AB311" s="11">
        <v>0</v>
      </c>
      <c r="AC311" s="11"/>
    </row>
    <row r="312" spans="1:30" hidden="1" x14ac:dyDescent="0.35">
      <c r="A312" t="s">
        <v>1554</v>
      </c>
      <c r="B312" t="s">
        <v>1582</v>
      </c>
      <c r="C312" t="s">
        <v>1597</v>
      </c>
      <c r="D312" s="15">
        <v>45769</v>
      </c>
      <c r="E312" s="15"/>
      <c r="F312" t="s">
        <v>279</v>
      </c>
      <c r="G312" s="11" t="s">
        <v>1745</v>
      </c>
      <c r="H312" t="s">
        <v>1710</v>
      </c>
      <c r="I312" t="s">
        <v>1633</v>
      </c>
      <c r="J312" t="s">
        <v>1701</v>
      </c>
      <c r="K312" s="11">
        <v>5142621.7699999996</v>
      </c>
      <c r="L312" s="11">
        <v>70</v>
      </c>
      <c r="M312" s="11">
        <f t="shared" si="30"/>
        <v>3955862.9</v>
      </c>
      <c r="N312" s="21">
        <v>1.4999999999999999E-2</v>
      </c>
      <c r="O312" s="21">
        <f t="shared" si="31"/>
        <v>1.5000006643359603E-2</v>
      </c>
      <c r="P312" s="25">
        <f t="shared" si="32"/>
        <v>14793.85</v>
      </c>
      <c r="Q312" s="11">
        <f t="shared" si="33"/>
        <v>10355.695</v>
      </c>
      <c r="R312" s="21">
        <v>0</v>
      </c>
      <c r="S312" s="21">
        <f t="shared" si="34"/>
        <v>0.6</v>
      </c>
      <c r="T312" s="36">
        <v>0</v>
      </c>
      <c r="U312" s="11">
        <v>8876.31</v>
      </c>
      <c r="V312" s="11">
        <v>14793.85</v>
      </c>
      <c r="W312" s="21">
        <v>0.12</v>
      </c>
      <c r="X312" s="21">
        <v>0.15</v>
      </c>
      <c r="Y312" s="21">
        <f t="shared" si="35"/>
        <v>0</v>
      </c>
      <c r="Z312" s="21">
        <f t="shared" si="36"/>
        <v>0</v>
      </c>
      <c r="AA312" s="11">
        <v>0</v>
      </c>
      <c r="AB312" s="11">
        <v>0</v>
      </c>
      <c r="AC312" s="21">
        <f>IFERROR(AD312/V312,0)</f>
        <v>0.1</v>
      </c>
      <c r="AD312" s="11">
        <v>1479.3850000000002</v>
      </c>
    </row>
    <row r="313" spans="1:30" hidden="1" x14ac:dyDescent="0.35">
      <c r="A313" t="s">
        <v>1229</v>
      </c>
      <c r="B313" t="s">
        <v>1230</v>
      </c>
      <c r="C313" t="s">
        <v>1597</v>
      </c>
      <c r="D313" s="15">
        <v>45588</v>
      </c>
      <c r="E313" s="15"/>
      <c r="F313" t="s">
        <v>237</v>
      </c>
      <c r="G313" s="11"/>
      <c r="H313" t="s">
        <v>1710</v>
      </c>
      <c r="I313" t="s">
        <v>1631</v>
      </c>
      <c r="J313" t="s">
        <v>1700</v>
      </c>
      <c r="K313" s="11">
        <v>4358883.8899999997</v>
      </c>
      <c r="L313" s="11">
        <v>91</v>
      </c>
      <c r="M313" s="11">
        <f t="shared" si="30"/>
        <v>4358883.8899999997</v>
      </c>
      <c r="N313" s="21">
        <v>1.4999999999999999E-2</v>
      </c>
      <c r="O313" s="21">
        <f t="shared" si="31"/>
        <v>1.4999998588584154E-2</v>
      </c>
      <c r="P313" s="25">
        <f t="shared" si="32"/>
        <v>16301.03</v>
      </c>
      <c r="Q313" s="11">
        <f t="shared" si="33"/>
        <v>10867.353333333333</v>
      </c>
      <c r="R313" s="21">
        <v>0</v>
      </c>
      <c r="S313" s="21">
        <f t="shared" si="34"/>
        <v>0.66666666666666663</v>
      </c>
      <c r="T313" s="36">
        <v>0.5</v>
      </c>
      <c r="U313" s="11">
        <v>10867.353333333333</v>
      </c>
      <c r="V313" s="11">
        <v>16301.03</v>
      </c>
      <c r="W313" s="21">
        <v>0</v>
      </c>
      <c r="X313" s="21">
        <v>0</v>
      </c>
      <c r="Y313" s="21">
        <f t="shared" si="35"/>
        <v>0</v>
      </c>
      <c r="Z313" s="21">
        <f t="shared" si="36"/>
        <v>0</v>
      </c>
      <c r="AA313" s="11">
        <v>0</v>
      </c>
      <c r="AB313" s="11">
        <v>0</v>
      </c>
      <c r="AC313" s="11"/>
    </row>
    <row r="314" spans="1:30" hidden="1" x14ac:dyDescent="0.35">
      <c r="A314" t="s">
        <v>1379</v>
      </c>
      <c r="B314" t="s">
        <v>1380</v>
      </c>
      <c r="C314" t="s">
        <v>1597</v>
      </c>
      <c r="D314" s="15">
        <v>45657</v>
      </c>
      <c r="E314" s="15"/>
      <c r="F314" t="s">
        <v>1606</v>
      </c>
      <c r="G314" s="11" t="s">
        <v>1745</v>
      </c>
      <c r="H314" t="s">
        <v>1710</v>
      </c>
      <c r="I314" t="s">
        <v>1640</v>
      </c>
      <c r="J314" t="s">
        <v>1700</v>
      </c>
      <c r="K314" s="11">
        <v>4550366.92</v>
      </c>
      <c r="L314" s="11">
        <v>91</v>
      </c>
      <c r="M314" s="11">
        <f t="shared" si="30"/>
        <v>4550366.92</v>
      </c>
      <c r="N314" s="21">
        <v>2.5000000000000001E-2</v>
      </c>
      <c r="O314" s="21">
        <f t="shared" si="31"/>
        <v>2.5000003518614936E-2</v>
      </c>
      <c r="P314" s="25">
        <f t="shared" si="32"/>
        <v>28361.88</v>
      </c>
      <c r="Q314" s="11">
        <f t="shared" si="33"/>
        <v>21271.410000000003</v>
      </c>
      <c r="R314" s="21">
        <v>0</v>
      </c>
      <c r="S314" s="21">
        <f t="shared" si="34"/>
        <v>0.65</v>
      </c>
      <c r="T314" s="36">
        <v>0</v>
      </c>
      <c r="U314" s="11">
        <v>18435.222000000002</v>
      </c>
      <c r="V314" s="11">
        <v>28361.88</v>
      </c>
      <c r="W314" s="21">
        <v>0</v>
      </c>
      <c r="X314" s="21">
        <v>0</v>
      </c>
      <c r="Y314" s="21">
        <f t="shared" si="35"/>
        <v>0</v>
      </c>
      <c r="Z314" s="21">
        <f t="shared" si="36"/>
        <v>0</v>
      </c>
      <c r="AA314" s="11">
        <v>0</v>
      </c>
      <c r="AB314" s="11">
        <v>0</v>
      </c>
      <c r="AC314" s="21">
        <f>IFERROR(AD314/V314,0)</f>
        <v>0.1</v>
      </c>
      <c r="AD314" s="11">
        <v>2836.1880000000001</v>
      </c>
    </row>
    <row r="315" spans="1:30" hidden="1" x14ac:dyDescent="0.35">
      <c r="A315" t="s">
        <v>659</v>
      </c>
      <c r="B315" t="s">
        <v>660</v>
      </c>
      <c r="C315" t="s">
        <v>1597</v>
      </c>
      <c r="D315" s="15">
        <v>45310</v>
      </c>
      <c r="E315" s="15"/>
      <c r="F315" t="s">
        <v>1600</v>
      </c>
      <c r="G315" s="11"/>
      <c r="H315" t="s">
        <v>1654</v>
      </c>
      <c r="I315" t="s">
        <v>1672</v>
      </c>
      <c r="J315" t="s">
        <v>1701</v>
      </c>
      <c r="K315" s="11">
        <v>5017281.18</v>
      </c>
      <c r="L315" s="11">
        <v>91</v>
      </c>
      <c r="M315" s="11">
        <f t="shared" si="30"/>
        <v>5017281.18</v>
      </c>
      <c r="N315" s="21">
        <v>1.4999999999999999E-2</v>
      </c>
      <c r="O315" s="21">
        <f t="shared" si="31"/>
        <v>1.4999994391472309E-2</v>
      </c>
      <c r="P315" s="25">
        <f t="shared" si="32"/>
        <v>18763.25</v>
      </c>
      <c r="Q315" s="11">
        <f t="shared" si="33"/>
        <v>11257.949999999999</v>
      </c>
      <c r="R315" s="21">
        <v>0</v>
      </c>
      <c r="S315" s="21">
        <f t="shared" si="34"/>
        <v>0.6</v>
      </c>
      <c r="T315" s="36">
        <v>0.6</v>
      </c>
      <c r="U315" s="11">
        <v>11257.949999999999</v>
      </c>
      <c r="V315" s="11">
        <v>18763.25</v>
      </c>
      <c r="W315" s="21">
        <v>0.12</v>
      </c>
      <c r="X315" s="21">
        <v>0.15</v>
      </c>
      <c r="Y315" s="21">
        <f t="shared" si="35"/>
        <v>0</v>
      </c>
      <c r="Z315" s="21">
        <f t="shared" si="36"/>
        <v>0</v>
      </c>
      <c r="AA315" s="11">
        <v>0</v>
      </c>
      <c r="AB315" s="11">
        <v>0</v>
      </c>
      <c r="AC315" s="11"/>
    </row>
    <row r="316" spans="1:30" hidden="1" x14ac:dyDescent="0.35">
      <c r="A316" t="s">
        <v>450</v>
      </c>
      <c r="B316" t="s">
        <v>451</v>
      </c>
      <c r="C316" t="s">
        <v>1597</v>
      </c>
      <c r="D316" s="15">
        <v>45208</v>
      </c>
      <c r="E316" s="15"/>
      <c r="F316" t="s">
        <v>1622</v>
      </c>
      <c r="G316" t="s">
        <v>1505</v>
      </c>
      <c r="H316" t="s">
        <v>1710</v>
      </c>
      <c r="I316" t="s">
        <v>1631</v>
      </c>
      <c r="J316" t="s">
        <v>1699</v>
      </c>
      <c r="K316" s="11">
        <v>6170071.3700000001</v>
      </c>
      <c r="L316" s="11">
        <v>91</v>
      </c>
      <c r="M316" s="11">
        <f t="shared" si="30"/>
        <v>6170071.3699999992</v>
      </c>
      <c r="N316" s="21">
        <v>0</v>
      </c>
      <c r="O316" s="21">
        <f t="shared" si="31"/>
        <v>0</v>
      </c>
      <c r="P316" s="25">
        <f t="shared" si="32"/>
        <v>0</v>
      </c>
      <c r="Q316" s="11">
        <f t="shared" si="33"/>
        <v>0</v>
      </c>
      <c r="R316" s="21">
        <v>0</v>
      </c>
      <c r="S316" s="21">
        <f t="shared" si="34"/>
        <v>0</v>
      </c>
      <c r="T316" s="36">
        <v>0</v>
      </c>
      <c r="U316" s="11">
        <v>0</v>
      </c>
      <c r="V316" s="11">
        <v>0</v>
      </c>
      <c r="W316" s="21">
        <v>0.12</v>
      </c>
      <c r="X316" s="21">
        <v>0.2</v>
      </c>
      <c r="Y316" s="21">
        <f t="shared" si="35"/>
        <v>0</v>
      </c>
      <c r="Z316" s="21">
        <f t="shared" si="36"/>
        <v>0</v>
      </c>
      <c r="AA316" s="11">
        <v>0</v>
      </c>
      <c r="AB316" s="11">
        <v>0</v>
      </c>
      <c r="AC316" s="21">
        <f>IFERROR(AD316/(V316-U316),0)</f>
        <v>0</v>
      </c>
      <c r="AD316" s="11">
        <v>0</v>
      </c>
    </row>
    <row r="317" spans="1:30" hidden="1" x14ac:dyDescent="0.35">
      <c r="A317" t="s">
        <v>828</v>
      </c>
      <c r="B317" t="s">
        <v>829</v>
      </c>
      <c r="C317" t="s">
        <v>1597</v>
      </c>
      <c r="D317" s="15">
        <v>45435</v>
      </c>
      <c r="E317" s="15"/>
      <c r="F317" t="s">
        <v>1599</v>
      </c>
      <c r="G317" s="11"/>
      <c r="H317" t="s">
        <v>1654</v>
      </c>
      <c r="I317" t="s">
        <v>1631</v>
      </c>
      <c r="J317" t="s">
        <v>1700</v>
      </c>
      <c r="K317" s="11">
        <v>4505106.01</v>
      </c>
      <c r="L317" s="11">
        <v>91</v>
      </c>
      <c r="M317" s="11">
        <f t="shared" si="30"/>
        <v>4505106.01</v>
      </c>
      <c r="N317" s="21">
        <v>1.2500000000000001E-2</v>
      </c>
      <c r="O317" s="21">
        <f t="shared" si="31"/>
        <v>1.250000430189533E-2</v>
      </c>
      <c r="P317" s="25">
        <f t="shared" si="32"/>
        <v>14039.89</v>
      </c>
      <c r="Q317" s="11">
        <f t="shared" si="33"/>
        <v>0</v>
      </c>
      <c r="R317" s="21">
        <v>0</v>
      </c>
      <c r="S317" s="21">
        <f t="shared" si="34"/>
        <v>0</v>
      </c>
      <c r="T317" s="36">
        <v>0</v>
      </c>
      <c r="U317" s="11">
        <v>0</v>
      </c>
      <c r="V317" s="11">
        <v>14039.89</v>
      </c>
      <c r="W317" s="21">
        <v>0</v>
      </c>
      <c r="X317" s="21">
        <v>0</v>
      </c>
      <c r="Y317" s="21">
        <f t="shared" si="35"/>
        <v>0</v>
      </c>
      <c r="Z317" s="21">
        <f t="shared" si="36"/>
        <v>0</v>
      </c>
      <c r="AA317" s="11">
        <v>0</v>
      </c>
      <c r="AB317" s="11">
        <v>0</v>
      </c>
      <c r="AC317" s="11"/>
    </row>
    <row r="318" spans="1:30" hidden="1" x14ac:dyDescent="0.35">
      <c r="A318" t="s">
        <v>341</v>
      </c>
      <c r="B318" t="s">
        <v>900</v>
      </c>
      <c r="C318" t="s">
        <v>1597</v>
      </c>
      <c r="D318" s="15">
        <v>45482</v>
      </c>
      <c r="E318" s="15"/>
      <c r="F318" t="s">
        <v>1599</v>
      </c>
      <c r="G318" s="11"/>
      <c r="H318" t="s">
        <v>1654</v>
      </c>
      <c r="I318" t="s">
        <v>1631</v>
      </c>
      <c r="J318" t="s">
        <v>1699</v>
      </c>
      <c r="K318" s="11">
        <v>13568185.060000001</v>
      </c>
      <c r="L318" s="11">
        <v>91</v>
      </c>
      <c r="M318" s="11">
        <f t="shared" si="30"/>
        <v>13568185.060000001</v>
      </c>
      <c r="N318" s="21">
        <v>0</v>
      </c>
      <c r="O318" s="21">
        <f t="shared" si="31"/>
        <v>0</v>
      </c>
      <c r="P318" s="25">
        <f t="shared" si="32"/>
        <v>0</v>
      </c>
      <c r="Q318" s="11">
        <f t="shared" si="33"/>
        <v>0</v>
      </c>
      <c r="R318" s="21">
        <v>0</v>
      </c>
      <c r="S318" s="21">
        <f t="shared" si="34"/>
        <v>0</v>
      </c>
      <c r="T318" s="36">
        <v>0</v>
      </c>
      <c r="U318" s="11">
        <v>0</v>
      </c>
      <c r="V318" s="11">
        <v>0</v>
      </c>
      <c r="W318" s="21">
        <v>0.12</v>
      </c>
      <c r="X318" s="21">
        <v>0.3</v>
      </c>
      <c r="Y318" s="21">
        <f t="shared" si="35"/>
        <v>0</v>
      </c>
      <c r="Z318" s="21">
        <f t="shared" si="36"/>
        <v>0</v>
      </c>
      <c r="AA318" s="11">
        <v>0</v>
      </c>
      <c r="AB318" s="11">
        <v>0</v>
      </c>
      <c r="AC318" s="11"/>
    </row>
    <row r="319" spans="1:30" hidden="1" x14ac:dyDescent="0.35">
      <c r="A319" t="s">
        <v>1083</v>
      </c>
      <c r="B319" t="s">
        <v>1084</v>
      </c>
      <c r="C319" t="s">
        <v>1597</v>
      </c>
      <c r="D319" s="15">
        <v>45538</v>
      </c>
      <c r="E319" s="15"/>
      <c r="F319" t="s">
        <v>1599</v>
      </c>
      <c r="G319" s="11"/>
      <c r="H319" t="s">
        <v>1654</v>
      </c>
      <c r="I319" t="s">
        <v>1634</v>
      </c>
      <c r="J319" t="s">
        <v>1701</v>
      </c>
      <c r="K319" s="11">
        <v>4140835.68</v>
      </c>
      <c r="L319" s="11">
        <v>91</v>
      </c>
      <c r="M319" s="11">
        <f t="shared" si="30"/>
        <v>4140835.68</v>
      </c>
      <c r="N319" s="21">
        <v>0.01</v>
      </c>
      <c r="O319" s="21">
        <f t="shared" si="31"/>
        <v>1.0000002603923076E-2</v>
      </c>
      <c r="P319" s="25">
        <f t="shared" si="32"/>
        <v>10323.73</v>
      </c>
      <c r="Q319" s="11">
        <f t="shared" si="33"/>
        <v>0</v>
      </c>
      <c r="R319" s="21">
        <v>0</v>
      </c>
      <c r="S319" s="21">
        <f t="shared" si="34"/>
        <v>0</v>
      </c>
      <c r="T319" s="36">
        <v>0</v>
      </c>
      <c r="U319" s="11">
        <v>0</v>
      </c>
      <c r="V319" s="11">
        <v>10323.73</v>
      </c>
      <c r="W319" s="21">
        <v>0.12</v>
      </c>
      <c r="X319" s="21">
        <v>0.15</v>
      </c>
      <c r="Y319" s="21">
        <f t="shared" si="35"/>
        <v>0</v>
      </c>
      <c r="Z319" s="21">
        <f t="shared" si="36"/>
        <v>0</v>
      </c>
      <c r="AA319" s="11">
        <v>0</v>
      </c>
      <c r="AB319" s="11">
        <v>0</v>
      </c>
      <c r="AC319" s="11"/>
    </row>
    <row r="320" spans="1:30" hidden="1" x14ac:dyDescent="0.35">
      <c r="A320" t="s">
        <v>1301</v>
      </c>
      <c r="B320" t="s">
        <v>1302</v>
      </c>
      <c r="C320" t="s">
        <v>1597</v>
      </c>
      <c r="D320" s="15">
        <v>45618</v>
      </c>
      <c r="E320" s="15"/>
      <c r="F320" t="s">
        <v>237</v>
      </c>
      <c r="G320" s="11"/>
      <c r="H320" t="s">
        <v>1710</v>
      </c>
      <c r="I320" t="s">
        <v>1631</v>
      </c>
      <c r="J320" t="s">
        <v>1700</v>
      </c>
      <c r="K320" s="11">
        <v>4673674.6399999997</v>
      </c>
      <c r="L320" s="11">
        <v>91</v>
      </c>
      <c r="M320" s="11">
        <f t="shared" si="30"/>
        <v>4673674.6399999997</v>
      </c>
      <c r="N320" s="21">
        <v>1.7500000000000002E-2</v>
      </c>
      <c r="O320" s="21">
        <f t="shared" si="31"/>
        <v>1.7500003023246467E-2</v>
      </c>
      <c r="P320" s="25">
        <f t="shared" si="32"/>
        <v>20391.310000000001</v>
      </c>
      <c r="Q320" s="11">
        <f t="shared" si="33"/>
        <v>14565.221428571429</v>
      </c>
      <c r="R320" s="21">
        <v>0</v>
      </c>
      <c r="S320" s="21">
        <f t="shared" si="34"/>
        <v>0.7142857142857143</v>
      </c>
      <c r="T320" s="36">
        <v>0.5</v>
      </c>
      <c r="U320" s="11">
        <v>14565.221428571429</v>
      </c>
      <c r="V320" s="11">
        <v>20391.310000000001</v>
      </c>
      <c r="W320" s="21">
        <v>0</v>
      </c>
      <c r="X320" s="21">
        <v>0</v>
      </c>
      <c r="Y320" s="21">
        <f t="shared" si="35"/>
        <v>0</v>
      </c>
      <c r="Z320" s="21">
        <f t="shared" si="36"/>
        <v>0</v>
      </c>
      <c r="AA320" s="11">
        <v>0</v>
      </c>
      <c r="AB320" s="11">
        <v>0</v>
      </c>
      <c r="AC320" s="11"/>
    </row>
    <row r="321" spans="1:30" hidden="1" x14ac:dyDescent="0.35">
      <c r="A321" t="s">
        <v>1363</v>
      </c>
      <c r="B321" t="s">
        <v>1364</v>
      </c>
      <c r="C321" t="s">
        <v>1597</v>
      </c>
      <c r="D321" s="15">
        <v>45652</v>
      </c>
      <c r="E321" s="15"/>
      <c r="F321" t="s">
        <v>1599</v>
      </c>
      <c r="G321" s="11" t="s">
        <v>1694</v>
      </c>
      <c r="H321" t="s">
        <v>1654</v>
      </c>
      <c r="I321" t="s">
        <v>1631</v>
      </c>
      <c r="J321" t="s">
        <v>1701</v>
      </c>
      <c r="K321" s="11">
        <v>16141466.369999999</v>
      </c>
      <c r="L321" s="11">
        <v>91</v>
      </c>
      <c r="M321" s="11">
        <f t="shared" si="30"/>
        <v>16141466.369999997</v>
      </c>
      <c r="N321" s="21">
        <v>1.4999999999999999E-2</v>
      </c>
      <c r="O321" s="21">
        <f t="shared" si="31"/>
        <v>1.4999999526814238E-2</v>
      </c>
      <c r="P321" s="25">
        <f t="shared" si="32"/>
        <v>60364.66</v>
      </c>
      <c r="Q321" s="11">
        <f t="shared" si="33"/>
        <v>0</v>
      </c>
      <c r="R321" s="21">
        <v>0</v>
      </c>
      <c r="S321" s="21">
        <f t="shared" si="34"/>
        <v>0</v>
      </c>
      <c r="T321" s="36">
        <v>0</v>
      </c>
      <c r="U321" s="11">
        <v>0</v>
      </c>
      <c r="V321" s="11">
        <v>60364.66</v>
      </c>
      <c r="W321" s="21">
        <v>0.12</v>
      </c>
      <c r="X321" s="21">
        <v>0.15</v>
      </c>
      <c r="Y321" s="21">
        <f t="shared" si="35"/>
        <v>0</v>
      </c>
      <c r="Z321" s="21">
        <f t="shared" si="36"/>
        <v>0</v>
      </c>
      <c r="AA321" s="11">
        <v>0</v>
      </c>
      <c r="AB321" s="11">
        <v>0</v>
      </c>
      <c r="AC321" s="11"/>
    </row>
    <row r="322" spans="1:30" hidden="1" x14ac:dyDescent="0.35">
      <c r="A322" t="s">
        <v>733</v>
      </c>
      <c r="B322" t="s">
        <v>734</v>
      </c>
      <c r="C322" t="s">
        <v>1597</v>
      </c>
      <c r="D322" s="15">
        <v>45358</v>
      </c>
      <c r="E322" s="15"/>
      <c r="F322" t="s">
        <v>134</v>
      </c>
      <c r="G322" s="11"/>
      <c r="H322" t="s">
        <v>1710</v>
      </c>
      <c r="I322" t="s">
        <v>1631</v>
      </c>
      <c r="J322" t="s">
        <v>1700</v>
      </c>
      <c r="K322" s="11">
        <v>5200991.74</v>
      </c>
      <c r="L322" s="11">
        <v>91</v>
      </c>
      <c r="M322" s="11">
        <f t="shared" si="30"/>
        <v>5200991.74</v>
      </c>
      <c r="N322" s="21">
        <v>2.5000000000000001E-2</v>
      </c>
      <c r="O322" s="21">
        <f t="shared" si="31"/>
        <v>2.4999999770753779E-2</v>
      </c>
      <c r="P322" s="25">
        <f t="shared" si="32"/>
        <v>32417.14</v>
      </c>
      <c r="Q322" s="11">
        <f t="shared" si="33"/>
        <v>19450.284</v>
      </c>
      <c r="R322" s="21">
        <v>0</v>
      </c>
      <c r="S322" s="21">
        <f t="shared" si="34"/>
        <v>0.6</v>
      </c>
      <c r="T322" s="36">
        <v>0</v>
      </c>
      <c r="U322" s="11">
        <v>19450.284</v>
      </c>
      <c r="V322" s="11">
        <v>32417.14</v>
      </c>
      <c r="W322" s="21">
        <v>0</v>
      </c>
      <c r="X322" s="21">
        <v>0</v>
      </c>
      <c r="Y322" s="21">
        <f t="shared" si="35"/>
        <v>0</v>
      </c>
      <c r="Z322" s="21">
        <f t="shared" si="36"/>
        <v>0</v>
      </c>
      <c r="AA322" s="11">
        <v>0</v>
      </c>
      <c r="AB322" s="11">
        <v>0</v>
      </c>
      <c r="AC322" s="11"/>
    </row>
    <row r="323" spans="1:30" hidden="1" x14ac:dyDescent="0.35">
      <c r="A323" t="s">
        <v>1555</v>
      </c>
      <c r="B323" t="s">
        <v>1583</v>
      </c>
      <c r="C323" t="s">
        <v>1597</v>
      </c>
      <c r="D323" s="15">
        <v>45775</v>
      </c>
      <c r="E323" s="15"/>
      <c r="F323" t="s">
        <v>237</v>
      </c>
      <c r="G323" s="11"/>
      <c r="H323" t="s">
        <v>1710</v>
      </c>
      <c r="I323" t="s">
        <v>1631</v>
      </c>
      <c r="J323" t="s">
        <v>1700</v>
      </c>
      <c r="K323" s="11">
        <v>5076745.34</v>
      </c>
      <c r="L323" s="11">
        <v>64</v>
      </c>
      <c r="M323" s="11">
        <f t="shared" ref="M323:M386" si="37">K323*L323/91</f>
        <v>3570458.2610989008</v>
      </c>
      <c r="N323" s="21">
        <v>2.5000000000000001E-2</v>
      </c>
      <c r="O323" s="21">
        <f t="shared" ref="O323:O386" si="38">(V323/K323)*365/L323</f>
        <v>2.5000004327329524E-2</v>
      </c>
      <c r="P323" s="25">
        <f t="shared" ref="P323:P386" si="39">V323+AB323</f>
        <v>22254.23</v>
      </c>
      <c r="Q323" s="11">
        <f t="shared" ref="Q323:Q386" si="40">+U323+AA323+AD323</f>
        <v>17803.383999999998</v>
      </c>
      <c r="R323" s="21">
        <v>0</v>
      </c>
      <c r="S323" s="21">
        <f t="shared" ref="S323:S386" si="41">IFERROR(U323/V323,0)</f>
        <v>0.79999999999999993</v>
      </c>
      <c r="T323" s="36">
        <v>0.5</v>
      </c>
      <c r="U323" s="11">
        <v>17803.383999999998</v>
      </c>
      <c r="V323" s="11">
        <v>22254.23</v>
      </c>
      <c r="W323" s="21">
        <v>0</v>
      </c>
      <c r="X323" s="21">
        <v>0</v>
      </c>
      <c r="Y323" s="21">
        <f t="shared" ref="Y323:Y386" si="42">(AB323/K323)*365/90</f>
        <v>0</v>
      </c>
      <c r="Z323" s="21">
        <f t="shared" ref="Z323:Z386" si="43">IFERROR(AA323/AB323,0)</f>
        <v>0</v>
      </c>
      <c r="AA323" s="11">
        <v>0</v>
      </c>
      <c r="AB323" s="11">
        <v>0</v>
      </c>
      <c r="AC323" s="11"/>
    </row>
    <row r="324" spans="1:30" hidden="1" x14ac:dyDescent="0.35">
      <c r="A324" t="s">
        <v>719</v>
      </c>
      <c r="B324" t="s">
        <v>720</v>
      </c>
      <c r="C324" t="s">
        <v>1597</v>
      </c>
      <c r="D324" s="15">
        <v>45344</v>
      </c>
      <c r="E324" s="15"/>
      <c r="F324" t="s">
        <v>201</v>
      </c>
      <c r="G324" t="s">
        <v>1505</v>
      </c>
      <c r="H324" t="s">
        <v>1710</v>
      </c>
      <c r="I324" t="s">
        <v>1631</v>
      </c>
      <c r="J324" t="s">
        <v>1700</v>
      </c>
      <c r="K324" s="11">
        <v>4483119.91</v>
      </c>
      <c r="L324" s="11">
        <v>91</v>
      </c>
      <c r="M324" s="11">
        <f t="shared" si="37"/>
        <v>4483119.91</v>
      </c>
      <c r="N324" s="21">
        <v>2.5000000000000001E-2</v>
      </c>
      <c r="O324" s="21">
        <f t="shared" si="38"/>
        <v>2.499999670252696E-2</v>
      </c>
      <c r="P324" s="25">
        <f t="shared" si="39"/>
        <v>27942.73</v>
      </c>
      <c r="Q324" s="11">
        <f t="shared" si="40"/>
        <v>17464.206249999999</v>
      </c>
      <c r="R324" s="21">
        <v>0</v>
      </c>
      <c r="S324" s="21">
        <f t="shared" si="41"/>
        <v>0.5</v>
      </c>
      <c r="T324" s="36">
        <v>0</v>
      </c>
      <c r="U324" s="11">
        <v>13971.365</v>
      </c>
      <c r="V324" s="11">
        <v>27942.73</v>
      </c>
      <c r="W324" s="21">
        <v>0</v>
      </c>
      <c r="X324" s="21">
        <v>0</v>
      </c>
      <c r="Y324" s="21">
        <f t="shared" si="42"/>
        <v>0</v>
      </c>
      <c r="Z324" s="21">
        <f t="shared" si="43"/>
        <v>0</v>
      </c>
      <c r="AA324" s="11">
        <v>0</v>
      </c>
      <c r="AB324" s="11">
        <v>0</v>
      </c>
      <c r="AC324" s="21">
        <f t="shared" ref="AC324:AC325" si="44">IFERROR(AD324/(V324-U324),0)</f>
        <v>0.25</v>
      </c>
      <c r="AD324" s="11">
        <v>3492.8412499999999</v>
      </c>
    </row>
    <row r="325" spans="1:30" hidden="1" x14ac:dyDescent="0.35">
      <c r="A325" t="s">
        <v>1422</v>
      </c>
      <c r="B325" t="s">
        <v>1483</v>
      </c>
      <c r="C325" t="s">
        <v>1597</v>
      </c>
      <c r="D325" s="15">
        <v>45740</v>
      </c>
      <c r="E325" s="15"/>
      <c r="F325" t="s">
        <v>260</v>
      </c>
      <c r="G325" t="s">
        <v>1505</v>
      </c>
      <c r="H325" t="s">
        <v>1710</v>
      </c>
      <c r="I325" t="s">
        <v>1631</v>
      </c>
      <c r="J325" t="s">
        <v>1700</v>
      </c>
      <c r="K325" s="11">
        <v>5032690.91</v>
      </c>
      <c r="L325" s="11">
        <v>91</v>
      </c>
      <c r="M325" s="11">
        <f t="shared" si="37"/>
        <v>5032690.91</v>
      </c>
      <c r="N325" s="21">
        <v>2.5000000000000001E-2</v>
      </c>
      <c r="O325" s="21">
        <f t="shared" si="38"/>
        <v>2.4999998427315463E-2</v>
      </c>
      <c r="P325" s="25">
        <f t="shared" si="39"/>
        <v>31368.14</v>
      </c>
      <c r="Q325" s="11">
        <f t="shared" si="40"/>
        <v>19605.087500000001</v>
      </c>
      <c r="R325" s="21">
        <v>0</v>
      </c>
      <c r="S325" s="21">
        <f t="shared" si="41"/>
        <v>0.5</v>
      </c>
      <c r="T325" s="36">
        <v>0</v>
      </c>
      <c r="U325" s="11">
        <v>15684.07</v>
      </c>
      <c r="V325" s="11">
        <v>31368.14</v>
      </c>
      <c r="W325" s="21">
        <v>0</v>
      </c>
      <c r="X325" s="21">
        <v>0</v>
      </c>
      <c r="Y325" s="21">
        <f t="shared" si="42"/>
        <v>0</v>
      </c>
      <c r="Z325" s="21">
        <f t="shared" si="43"/>
        <v>0</v>
      </c>
      <c r="AA325" s="11">
        <v>0</v>
      </c>
      <c r="AB325" s="11">
        <v>0</v>
      </c>
      <c r="AC325" s="21">
        <f t="shared" si="44"/>
        <v>0.25</v>
      </c>
      <c r="AD325" s="11">
        <v>3921.0174999999999</v>
      </c>
    </row>
    <row r="326" spans="1:30" hidden="1" x14ac:dyDescent="0.35">
      <c r="A326" t="s">
        <v>625</v>
      </c>
      <c r="B326" t="s">
        <v>626</v>
      </c>
      <c r="C326" t="s">
        <v>1597</v>
      </c>
      <c r="D326" s="15">
        <v>45292</v>
      </c>
      <c r="E326" s="15"/>
      <c r="F326" t="s">
        <v>1607</v>
      </c>
      <c r="G326" s="11"/>
      <c r="H326" t="s">
        <v>1654</v>
      </c>
      <c r="I326" t="s">
        <v>1642</v>
      </c>
      <c r="J326" t="s">
        <v>1700</v>
      </c>
      <c r="K326" s="11">
        <v>5131673.2699999996</v>
      </c>
      <c r="L326" s="11">
        <v>91</v>
      </c>
      <c r="M326" s="11">
        <f t="shared" si="37"/>
        <v>5131673.2699999996</v>
      </c>
      <c r="N326" s="21">
        <v>2.5000000000000001E-2</v>
      </c>
      <c r="O326" s="21">
        <f t="shared" si="38"/>
        <v>2.5000002485640424E-2</v>
      </c>
      <c r="P326" s="25">
        <f t="shared" si="39"/>
        <v>31985.09</v>
      </c>
      <c r="Q326" s="11">
        <f t="shared" si="40"/>
        <v>22389.563000000002</v>
      </c>
      <c r="R326" s="21">
        <v>0</v>
      </c>
      <c r="S326" s="21">
        <f t="shared" si="41"/>
        <v>0.70000000000000007</v>
      </c>
      <c r="T326" s="36">
        <v>0.75</v>
      </c>
      <c r="U326" s="11">
        <v>22389.563000000002</v>
      </c>
      <c r="V326" s="11">
        <v>31985.09</v>
      </c>
      <c r="W326" s="21">
        <v>0</v>
      </c>
      <c r="X326" s="21">
        <v>0</v>
      </c>
      <c r="Y326" s="21">
        <f t="shared" si="42"/>
        <v>0</v>
      </c>
      <c r="Z326" s="21">
        <f t="shared" si="43"/>
        <v>0</v>
      </c>
      <c r="AA326" s="11">
        <v>0</v>
      </c>
      <c r="AB326" s="11">
        <v>0</v>
      </c>
      <c r="AC326" s="11"/>
    </row>
    <row r="327" spans="1:30" hidden="1" x14ac:dyDescent="0.35">
      <c r="A327" t="s">
        <v>1187</v>
      </c>
      <c r="B327" t="s">
        <v>1188</v>
      </c>
      <c r="C327" t="s">
        <v>1597</v>
      </c>
      <c r="D327" s="15">
        <v>45575</v>
      </c>
      <c r="E327" s="15"/>
      <c r="F327" t="s">
        <v>237</v>
      </c>
      <c r="G327" s="11"/>
      <c r="H327" t="s">
        <v>1710</v>
      </c>
      <c r="I327" t="s">
        <v>1631</v>
      </c>
      <c r="J327" t="s">
        <v>1700</v>
      </c>
      <c r="K327" s="11">
        <v>4152830.58</v>
      </c>
      <c r="L327" s="11">
        <v>91</v>
      </c>
      <c r="M327" s="11">
        <f t="shared" si="37"/>
        <v>4152830.5800000005</v>
      </c>
      <c r="N327" s="21">
        <v>2.5000000000000001E-2</v>
      </c>
      <c r="O327" s="21">
        <f t="shared" si="38"/>
        <v>2.4999999022247723E-2</v>
      </c>
      <c r="P327" s="25">
        <f t="shared" si="39"/>
        <v>25884.080000000002</v>
      </c>
      <c r="Q327" s="11">
        <f t="shared" si="40"/>
        <v>20707.264000000003</v>
      </c>
      <c r="R327" s="21">
        <v>0</v>
      </c>
      <c r="S327" s="21">
        <f t="shared" si="41"/>
        <v>0.8</v>
      </c>
      <c r="T327" s="36">
        <v>0.5</v>
      </c>
      <c r="U327" s="11">
        <v>20707.264000000003</v>
      </c>
      <c r="V327" s="11">
        <v>25884.080000000002</v>
      </c>
      <c r="W327" s="21">
        <v>0</v>
      </c>
      <c r="X327" s="21">
        <v>0</v>
      </c>
      <c r="Y327" s="21">
        <f t="shared" si="42"/>
        <v>0</v>
      </c>
      <c r="Z327" s="21">
        <f t="shared" si="43"/>
        <v>0</v>
      </c>
      <c r="AA327" s="11">
        <v>0</v>
      </c>
      <c r="AB327" s="11">
        <v>0</v>
      </c>
      <c r="AC327" s="11"/>
    </row>
    <row r="328" spans="1:30" hidden="1" x14ac:dyDescent="0.35">
      <c r="A328" t="s">
        <v>1263</v>
      </c>
      <c r="B328" t="s">
        <v>1264</v>
      </c>
      <c r="C328" t="s">
        <v>1597</v>
      </c>
      <c r="D328" s="15">
        <v>45596</v>
      </c>
      <c r="E328" s="15"/>
      <c r="F328" t="s">
        <v>1613</v>
      </c>
      <c r="G328" s="11"/>
      <c r="H328" t="s">
        <v>1710</v>
      </c>
      <c r="I328" t="s">
        <v>1637</v>
      </c>
      <c r="J328" t="s">
        <v>1700</v>
      </c>
      <c r="K328" s="11">
        <v>4371145.8600000003</v>
      </c>
      <c r="L328" s="11">
        <v>91</v>
      </c>
      <c r="M328" s="11">
        <f t="shared" si="37"/>
        <v>4371145.8600000003</v>
      </c>
      <c r="N328" s="21">
        <v>0.02</v>
      </c>
      <c r="O328" s="21">
        <f t="shared" si="38"/>
        <v>2.0000008635048142E-2</v>
      </c>
      <c r="P328" s="25">
        <f t="shared" si="39"/>
        <v>21795.86</v>
      </c>
      <c r="Q328" s="11">
        <f t="shared" si="40"/>
        <v>10897.93</v>
      </c>
      <c r="R328" s="21">
        <v>0</v>
      </c>
      <c r="S328" s="21">
        <f t="shared" si="41"/>
        <v>0.5</v>
      </c>
      <c r="T328" s="36">
        <v>0</v>
      </c>
      <c r="U328" s="11">
        <v>10897.93</v>
      </c>
      <c r="V328" s="11">
        <v>21795.86</v>
      </c>
      <c r="W328" s="21">
        <v>0</v>
      </c>
      <c r="X328" s="21">
        <v>0</v>
      </c>
      <c r="Y328" s="21">
        <f t="shared" si="42"/>
        <v>0</v>
      </c>
      <c r="Z328" s="21">
        <f t="shared" si="43"/>
        <v>0</v>
      </c>
      <c r="AA328" s="11">
        <v>0</v>
      </c>
      <c r="AB328" s="11">
        <v>0</v>
      </c>
      <c r="AC328" s="11"/>
    </row>
    <row r="329" spans="1:30" hidden="1" x14ac:dyDescent="0.35">
      <c r="A329" t="s">
        <v>943</v>
      </c>
      <c r="B329" t="s">
        <v>944</v>
      </c>
      <c r="C329" t="s">
        <v>1597</v>
      </c>
      <c r="D329" s="15">
        <v>45496</v>
      </c>
      <c r="E329" s="15"/>
      <c r="F329" t="s">
        <v>1599</v>
      </c>
      <c r="G329" s="11"/>
      <c r="H329" t="s">
        <v>1654</v>
      </c>
      <c r="I329" t="s">
        <v>1631</v>
      </c>
      <c r="J329" t="s">
        <v>1701</v>
      </c>
      <c r="K329" s="11">
        <v>4351191.57</v>
      </c>
      <c r="L329" s="11">
        <v>91</v>
      </c>
      <c r="M329" s="11">
        <f t="shared" si="37"/>
        <v>4351191.57</v>
      </c>
      <c r="N329" s="21">
        <v>1.4999999999999999E-2</v>
      </c>
      <c r="O329" s="21">
        <f t="shared" si="38"/>
        <v>1.499999597672415E-2</v>
      </c>
      <c r="P329" s="25">
        <f t="shared" si="39"/>
        <v>16272.26</v>
      </c>
      <c r="Q329" s="11">
        <f t="shared" si="40"/>
        <v>0</v>
      </c>
      <c r="R329" s="21">
        <v>0</v>
      </c>
      <c r="S329" s="21">
        <f t="shared" si="41"/>
        <v>0</v>
      </c>
      <c r="T329" s="36">
        <v>0</v>
      </c>
      <c r="U329" s="11">
        <v>0</v>
      </c>
      <c r="V329" s="11">
        <v>16272.26</v>
      </c>
      <c r="W329" s="21">
        <v>0.12</v>
      </c>
      <c r="X329" s="21">
        <v>0.15</v>
      </c>
      <c r="Y329" s="21">
        <f t="shared" si="42"/>
        <v>0</v>
      </c>
      <c r="Z329" s="21">
        <f t="shared" si="43"/>
        <v>0</v>
      </c>
      <c r="AA329" s="11">
        <v>0</v>
      </c>
      <c r="AB329" s="11">
        <v>0</v>
      </c>
      <c r="AC329" s="11"/>
    </row>
    <row r="330" spans="1:30" hidden="1" x14ac:dyDescent="0.35">
      <c r="A330" t="s">
        <v>342</v>
      </c>
      <c r="B330" t="s">
        <v>783</v>
      </c>
      <c r="C330" t="s">
        <v>1597</v>
      </c>
      <c r="D330" s="15">
        <v>45401</v>
      </c>
      <c r="E330" s="15"/>
      <c r="F330" t="s">
        <v>1600</v>
      </c>
      <c r="G330" s="11"/>
      <c r="H330" t="s">
        <v>1654</v>
      </c>
      <c r="I330" t="s">
        <v>1639</v>
      </c>
      <c r="J330" t="s">
        <v>1701</v>
      </c>
      <c r="K330" s="11">
        <v>4988247.3</v>
      </c>
      <c r="L330" s="11">
        <v>91</v>
      </c>
      <c r="M330" s="11">
        <f t="shared" si="37"/>
        <v>4988247.3</v>
      </c>
      <c r="N330" s="21">
        <v>0.02</v>
      </c>
      <c r="O330" s="21">
        <f t="shared" si="38"/>
        <v>1.9999996506073103E-2</v>
      </c>
      <c r="P330" s="25">
        <f t="shared" si="39"/>
        <v>24872.9</v>
      </c>
      <c r="Q330" s="11">
        <f t="shared" si="40"/>
        <v>14923.74</v>
      </c>
      <c r="R330" s="21">
        <v>0</v>
      </c>
      <c r="S330" s="21">
        <f t="shared" si="41"/>
        <v>0.6</v>
      </c>
      <c r="T330" s="36">
        <v>0.6</v>
      </c>
      <c r="U330" s="11">
        <v>14923.74</v>
      </c>
      <c r="V330" s="11">
        <v>24872.9</v>
      </c>
      <c r="W330" s="21">
        <v>0.12</v>
      </c>
      <c r="X330" s="21">
        <v>0.2</v>
      </c>
      <c r="Y330" s="21">
        <f t="shared" si="42"/>
        <v>0</v>
      </c>
      <c r="Z330" s="21">
        <f t="shared" si="43"/>
        <v>0</v>
      </c>
      <c r="AA330" s="11">
        <v>0</v>
      </c>
      <c r="AB330" s="11">
        <v>0</v>
      </c>
      <c r="AC330" s="11"/>
    </row>
    <row r="331" spans="1:30" hidden="1" x14ac:dyDescent="0.35">
      <c r="A331" t="s">
        <v>1185</v>
      </c>
      <c r="B331" t="s">
        <v>1186</v>
      </c>
      <c r="C331" t="s">
        <v>1597</v>
      </c>
      <c r="D331" s="15">
        <v>45573</v>
      </c>
      <c r="E331" s="15"/>
      <c r="F331" t="s">
        <v>237</v>
      </c>
      <c r="G331" s="11"/>
      <c r="H331" t="s">
        <v>1710</v>
      </c>
      <c r="I331" t="s">
        <v>1631</v>
      </c>
      <c r="J331" t="s">
        <v>1700</v>
      </c>
      <c r="K331" s="11">
        <v>4585336.9800000004</v>
      </c>
      <c r="L331" s="11">
        <v>91</v>
      </c>
      <c r="M331" s="11">
        <f t="shared" si="37"/>
        <v>4585336.9800000004</v>
      </c>
      <c r="N331" s="21">
        <v>2.5000000000000001E-2</v>
      </c>
      <c r="O331" s="21">
        <f t="shared" si="38"/>
        <v>2.5000008676726363E-2</v>
      </c>
      <c r="P331" s="25">
        <f t="shared" si="39"/>
        <v>28579.85</v>
      </c>
      <c r="Q331" s="11">
        <f t="shared" si="40"/>
        <v>22863.879999999997</v>
      </c>
      <c r="R331" s="21">
        <v>0</v>
      </c>
      <c r="S331" s="21">
        <f t="shared" si="41"/>
        <v>0.79999999999999993</v>
      </c>
      <c r="T331" s="36">
        <v>0.5</v>
      </c>
      <c r="U331" s="11">
        <v>22863.879999999997</v>
      </c>
      <c r="V331" s="11">
        <v>28579.85</v>
      </c>
      <c r="W331" s="21">
        <v>0</v>
      </c>
      <c r="X331" s="21">
        <v>0</v>
      </c>
      <c r="Y331" s="21">
        <f t="shared" si="42"/>
        <v>0</v>
      </c>
      <c r="Z331" s="21">
        <f t="shared" si="43"/>
        <v>0</v>
      </c>
      <c r="AA331" s="11">
        <v>0</v>
      </c>
      <c r="AB331" s="11">
        <v>0</v>
      </c>
      <c r="AC331" s="11"/>
    </row>
    <row r="332" spans="1:30" hidden="1" x14ac:dyDescent="0.35">
      <c r="A332" t="s">
        <v>846</v>
      </c>
      <c r="B332" t="s">
        <v>847</v>
      </c>
      <c r="C332" t="s">
        <v>1597</v>
      </c>
      <c r="D332" s="15">
        <v>45443</v>
      </c>
      <c r="E332" s="15"/>
      <c r="F332" t="s">
        <v>1599</v>
      </c>
      <c r="G332" s="11"/>
      <c r="H332" t="s">
        <v>1654</v>
      </c>
      <c r="I332" t="s">
        <v>1631</v>
      </c>
      <c r="J332" t="s">
        <v>1701</v>
      </c>
      <c r="K332" s="11">
        <v>4515789.97</v>
      </c>
      <c r="L332" s="11">
        <v>91</v>
      </c>
      <c r="M332" s="11">
        <f t="shared" si="37"/>
        <v>4515789.97</v>
      </c>
      <c r="N332" s="21">
        <v>1.4999999999999999E-2</v>
      </c>
      <c r="O332" s="21">
        <f t="shared" si="38"/>
        <v>1.5000002411440859E-2</v>
      </c>
      <c r="P332" s="25">
        <f t="shared" si="39"/>
        <v>16887.82</v>
      </c>
      <c r="Q332" s="11">
        <f t="shared" si="40"/>
        <v>0</v>
      </c>
      <c r="R332" s="21">
        <v>0</v>
      </c>
      <c r="S332" s="21">
        <f t="shared" si="41"/>
        <v>0</v>
      </c>
      <c r="T332" s="36">
        <v>0</v>
      </c>
      <c r="U332" s="11">
        <v>0</v>
      </c>
      <c r="V332" s="11">
        <v>16887.82</v>
      </c>
      <c r="W332" s="21">
        <v>0.12</v>
      </c>
      <c r="X332" s="21">
        <v>0.2</v>
      </c>
      <c r="Y332" s="21">
        <f t="shared" si="42"/>
        <v>0</v>
      </c>
      <c r="Z332" s="21">
        <f t="shared" si="43"/>
        <v>0</v>
      </c>
      <c r="AA332" s="11">
        <v>0</v>
      </c>
      <c r="AB332" s="11">
        <v>0</v>
      </c>
      <c r="AC332" s="11"/>
    </row>
    <row r="333" spans="1:30" hidden="1" x14ac:dyDescent="0.35">
      <c r="A333" t="s">
        <v>1373</v>
      </c>
      <c r="B333" t="s">
        <v>1374</v>
      </c>
      <c r="C333" t="s">
        <v>1597</v>
      </c>
      <c r="D333" s="15">
        <v>45656</v>
      </c>
      <c r="E333" s="15"/>
      <c r="F333" t="s">
        <v>1599</v>
      </c>
      <c r="G333" s="11"/>
      <c r="H333" t="s">
        <v>1654</v>
      </c>
      <c r="I333" t="s">
        <v>1637</v>
      </c>
      <c r="J333" t="s">
        <v>1700</v>
      </c>
      <c r="K333" s="11">
        <v>26294777.370000001</v>
      </c>
      <c r="L333" s="11">
        <v>91</v>
      </c>
      <c r="M333" s="11">
        <f t="shared" si="37"/>
        <v>26294777.370000001</v>
      </c>
      <c r="N333" s="21">
        <v>1.4999999999999999E-2</v>
      </c>
      <c r="O333" s="21">
        <f t="shared" si="38"/>
        <v>1.4999999494300616E-2</v>
      </c>
      <c r="P333" s="25">
        <f t="shared" si="39"/>
        <v>98335.26</v>
      </c>
      <c r="Q333" s="11">
        <f t="shared" si="40"/>
        <v>0</v>
      </c>
      <c r="R333" s="21">
        <v>0</v>
      </c>
      <c r="S333" s="21">
        <f t="shared" si="41"/>
        <v>0</v>
      </c>
      <c r="T333" s="36">
        <v>0</v>
      </c>
      <c r="U333" s="11">
        <v>0</v>
      </c>
      <c r="V333" s="11">
        <v>98335.26</v>
      </c>
      <c r="W333" s="21">
        <v>0</v>
      </c>
      <c r="X333" s="21">
        <v>0</v>
      </c>
      <c r="Y333" s="21">
        <f t="shared" si="42"/>
        <v>0</v>
      </c>
      <c r="Z333" s="21">
        <f t="shared" si="43"/>
        <v>0</v>
      </c>
      <c r="AA333" s="11">
        <v>0</v>
      </c>
      <c r="AB333" s="11">
        <v>0</v>
      </c>
      <c r="AC333" s="11"/>
    </row>
    <row r="334" spans="1:30" hidden="1" x14ac:dyDescent="0.35">
      <c r="A334" t="s">
        <v>1293</v>
      </c>
      <c r="B334" t="s">
        <v>1294</v>
      </c>
      <c r="C334" t="s">
        <v>1597</v>
      </c>
      <c r="D334" s="15">
        <v>45617</v>
      </c>
      <c r="E334" s="15"/>
      <c r="F334" t="s">
        <v>338</v>
      </c>
      <c r="G334" s="11"/>
      <c r="H334" t="s">
        <v>1710</v>
      </c>
      <c r="I334" t="s">
        <v>1631</v>
      </c>
      <c r="J334" t="s">
        <v>1700</v>
      </c>
      <c r="K334" s="11">
        <v>4473123.99</v>
      </c>
      <c r="L334" s="11">
        <v>91</v>
      </c>
      <c r="M334" s="11">
        <f t="shared" si="37"/>
        <v>4473123.99</v>
      </c>
      <c r="N334" s="21">
        <v>2.5000000000000001E-2</v>
      </c>
      <c r="O334" s="21">
        <f t="shared" si="38"/>
        <v>2.4999999687388128E-2</v>
      </c>
      <c r="P334" s="25">
        <f t="shared" si="39"/>
        <v>27880.43</v>
      </c>
      <c r="Q334" s="11">
        <f t="shared" si="40"/>
        <v>19516.300999999999</v>
      </c>
      <c r="R334" s="21">
        <v>0</v>
      </c>
      <c r="S334" s="21">
        <f t="shared" si="41"/>
        <v>0.7</v>
      </c>
      <c r="T334" s="36">
        <v>0</v>
      </c>
      <c r="U334" s="11">
        <v>19516.300999999999</v>
      </c>
      <c r="V334" s="11">
        <v>27880.43</v>
      </c>
      <c r="W334" s="21">
        <v>0</v>
      </c>
      <c r="X334" s="21">
        <v>0</v>
      </c>
      <c r="Y334" s="21">
        <f t="shared" si="42"/>
        <v>0</v>
      </c>
      <c r="Z334" s="21">
        <f t="shared" si="43"/>
        <v>0</v>
      </c>
      <c r="AA334" s="11">
        <v>0</v>
      </c>
      <c r="AB334" s="11">
        <v>0</v>
      </c>
      <c r="AC334" s="11"/>
    </row>
    <row r="335" spans="1:30" hidden="1" x14ac:dyDescent="0.35">
      <c r="A335" t="s">
        <v>1556</v>
      </c>
      <c r="B335" t="s">
        <v>1584</v>
      </c>
      <c r="C335" t="s">
        <v>1597</v>
      </c>
      <c r="D335" s="15">
        <v>45763</v>
      </c>
      <c r="E335" s="15"/>
      <c r="F335" t="s">
        <v>1623</v>
      </c>
      <c r="G335" s="11"/>
      <c r="H335" t="s">
        <v>1710</v>
      </c>
      <c r="I335" t="s">
        <v>1631</v>
      </c>
      <c r="J335" t="s">
        <v>1700</v>
      </c>
      <c r="K335" s="11">
        <v>5068166.67</v>
      </c>
      <c r="L335" s="11">
        <v>76</v>
      </c>
      <c r="M335" s="11">
        <f t="shared" si="37"/>
        <v>4232754.5815384621</v>
      </c>
      <c r="N335" s="21">
        <v>0.02</v>
      </c>
      <c r="O335" s="21">
        <f t="shared" si="38"/>
        <v>2.000000003011574E-2</v>
      </c>
      <c r="P335" s="25">
        <f t="shared" si="39"/>
        <v>21105.79</v>
      </c>
      <c r="Q335" s="11">
        <f t="shared" si="40"/>
        <v>10552.895</v>
      </c>
      <c r="R335" s="21">
        <v>0</v>
      </c>
      <c r="S335" s="21">
        <f t="shared" si="41"/>
        <v>0.5</v>
      </c>
      <c r="T335" s="36">
        <v>0</v>
      </c>
      <c r="U335" s="11">
        <v>10552.895</v>
      </c>
      <c r="V335" s="11">
        <v>21105.79</v>
      </c>
      <c r="W335" s="21">
        <v>0</v>
      </c>
      <c r="X335" s="21">
        <v>0</v>
      </c>
      <c r="Y335" s="21">
        <f t="shared" si="42"/>
        <v>0</v>
      </c>
      <c r="Z335" s="21">
        <f t="shared" si="43"/>
        <v>0</v>
      </c>
      <c r="AA335" s="11">
        <v>0</v>
      </c>
      <c r="AB335" s="11">
        <v>0</v>
      </c>
      <c r="AC335" s="11"/>
    </row>
    <row r="336" spans="1:30" hidden="1" x14ac:dyDescent="0.35">
      <c r="A336" t="s">
        <v>1071</v>
      </c>
      <c r="B336" t="s">
        <v>1072</v>
      </c>
      <c r="C336" t="s">
        <v>1597</v>
      </c>
      <c r="D336" s="15">
        <v>45533</v>
      </c>
      <c r="E336" s="15"/>
      <c r="F336" t="s">
        <v>1600</v>
      </c>
      <c r="G336" s="11"/>
      <c r="H336" t="s">
        <v>1654</v>
      </c>
      <c r="I336" t="s">
        <v>1656</v>
      </c>
      <c r="J336" t="s">
        <v>1700</v>
      </c>
      <c r="K336" s="11">
        <v>16662536.9</v>
      </c>
      <c r="L336" s="11">
        <v>91</v>
      </c>
      <c r="M336" s="11">
        <f t="shared" si="37"/>
        <v>16662536.9</v>
      </c>
      <c r="N336" s="21">
        <v>1.8000000000000002E-2</v>
      </c>
      <c r="O336" s="21">
        <f t="shared" si="38"/>
        <v>1.8000000598697798E-2</v>
      </c>
      <c r="P336" s="25">
        <f t="shared" si="39"/>
        <v>74775.990000000005</v>
      </c>
      <c r="Q336" s="11">
        <f t="shared" si="40"/>
        <v>33233.773333333338</v>
      </c>
      <c r="R336" s="21">
        <v>0</v>
      </c>
      <c r="S336" s="21">
        <f t="shared" si="41"/>
        <v>0.44444444444444448</v>
      </c>
      <c r="T336" s="36">
        <v>1</v>
      </c>
      <c r="U336" s="11">
        <v>33233.773333333338</v>
      </c>
      <c r="V336" s="11">
        <v>74775.990000000005</v>
      </c>
      <c r="W336" s="21">
        <v>0</v>
      </c>
      <c r="X336" s="21">
        <v>0</v>
      </c>
      <c r="Y336" s="21">
        <f t="shared" si="42"/>
        <v>0</v>
      </c>
      <c r="Z336" s="21">
        <f t="shared" si="43"/>
        <v>0</v>
      </c>
      <c r="AA336" s="11">
        <v>0</v>
      </c>
      <c r="AB336" s="11">
        <v>0</v>
      </c>
      <c r="AC336" s="11"/>
    </row>
    <row r="337" spans="1:31" hidden="1" x14ac:dyDescent="0.35">
      <c r="A337" t="s">
        <v>1343</v>
      </c>
      <c r="B337" t="s">
        <v>1344</v>
      </c>
      <c r="C337" t="s">
        <v>1597</v>
      </c>
      <c r="D337" s="15">
        <v>45650</v>
      </c>
      <c r="E337" s="15"/>
      <c r="F337" t="s">
        <v>1600</v>
      </c>
      <c r="G337" s="11" t="s">
        <v>1713</v>
      </c>
      <c r="H337" t="s">
        <v>1710</v>
      </c>
      <c r="I337" t="s">
        <v>1633</v>
      </c>
      <c r="J337" t="s">
        <v>1701</v>
      </c>
      <c r="K337" s="11">
        <v>4330794.49</v>
      </c>
      <c r="L337" s="11">
        <v>91</v>
      </c>
      <c r="M337" s="11">
        <f t="shared" si="37"/>
        <v>4330794.49</v>
      </c>
      <c r="N337" s="21">
        <v>1.4999999999999999E-2</v>
      </c>
      <c r="O337" s="21">
        <f t="shared" si="38"/>
        <v>1.4999995486324221E-2</v>
      </c>
      <c r="P337" s="25">
        <f t="shared" si="39"/>
        <v>16195.98</v>
      </c>
      <c r="Q337" s="11">
        <f t="shared" si="40"/>
        <v>9717.5879999999997</v>
      </c>
      <c r="R337" s="21">
        <v>0</v>
      </c>
      <c r="S337" s="21">
        <f t="shared" si="41"/>
        <v>0.6</v>
      </c>
      <c r="T337" s="36">
        <v>0.6</v>
      </c>
      <c r="U337" s="11">
        <v>9717.5879999999997</v>
      </c>
      <c r="V337" s="11">
        <v>16195.98</v>
      </c>
      <c r="W337" s="21">
        <v>0.12</v>
      </c>
      <c r="X337" s="21">
        <v>0.15</v>
      </c>
      <c r="Y337" s="21">
        <f t="shared" si="42"/>
        <v>0</v>
      </c>
      <c r="Z337" s="21">
        <f t="shared" si="43"/>
        <v>0</v>
      </c>
      <c r="AA337" s="11">
        <v>0</v>
      </c>
      <c r="AB337" s="11">
        <v>0</v>
      </c>
      <c r="AC337" s="11"/>
    </row>
    <row r="338" spans="1:31" hidden="1" x14ac:dyDescent="0.35">
      <c r="A338" t="s">
        <v>991</v>
      </c>
      <c r="B338" t="s">
        <v>992</v>
      </c>
      <c r="C338" t="s">
        <v>1597</v>
      </c>
      <c r="D338" s="15">
        <v>45510</v>
      </c>
      <c r="E338" s="15"/>
      <c r="F338" t="s">
        <v>237</v>
      </c>
      <c r="G338" s="11"/>
      <c r="H338" t="s">
        <v>1710</v>
      </c>
      <c r="I338" t="s">
        <v>1631</v>
      </c>
      <c r="J338" t="s">
        <v>1700</v>
      </c>
      <c r="K338" s="11">
        <v>4324791.04</v>
      </c>
      <c r="L338" s="11">
        <v>91</v>
      </c>
      <c r="M338" s="11">
        <f t="shared" si="37"/>
        <v>4324791.04</v>
      </c>
      <c r="N338" s="21">
        <v>2.5000000000000001E-2</v>
      </c>
      <c r="O338" s="21">
        <f t="shared" si="38"/>
        <v>2.5000000594578686E-2</v>
      </c>
      <c r="P338" s="25">
        <f t="shared" si="39"/>
        <v>26955.89</v>
      </c>
      <c r="Q338" s="11">
        <f t="shared" si="40"/>
        <v>21564.712</v>
      </c>
      <c r="R338" s="21">
        <v>0</v>
      </c>
      <c r="S338" s="21">
        <f t="shared" si="41"/>
        <v>0.8</v>
      </c>
      <c r="T338" s="36">
        <v>0.5</v>
      </c>
      <c r="U338" s="11">
        <v>21564.712</v>
      </c>
      <c r="V338" s="11">
        <v>26955.89</v>
      </c>
      <c r="W338" s="21">
        <v>0</v>
      </c>
      <c r="X338" s="21">
        <v>0</v>
      </c>
      <c r="Y338" s="21">
        <f t="shared" si="42"/>
        <v>0</v>
      </c>
      <c r="Z338" s="21">
        <f t="shared" si="43"/>
        <v>0</v>
      </c>
      <c r="AA338" s="11">
        <v>0</v>
      </c>
      <c r="AB338" s="11">
        <v>0</v>
      </c>
      <c r="AC338" s="11"/>
    </row>
    <row r="339" spans="1:31" hidden="1" x14ac:dyDescent="0.35">
      <c r="A339" t="s">
        <v>1169</v>
      </c>
      <c r="B339" t="s">
        <v>1170</v>
      </c>
      <c r="C339" t="s">
        <v>1597</v>
      </c>
      <c r="D339" s="15">
        <v>45565</v>
      </c>
      <c r="E339" s="15"/>
      <c r="F339" t="s">
        <v>1608</v>
      </c>
      <c r="G339" s="11"/>
      <c r="H339" t="s">
        <v>1710</v>
      </c>
      <c r="I339" t="s">
        <v>1631</v>
      </c>
      <c r="J339" t="s">
        <v>1700</v>
      </c>
      <c r="K339" s="11">
        <v>4158837.59</v>
      </c>
      <c r="L339" s="11">
        <v>91</v>
      </c>
      <c r="M339" s="11">
        <f t="shared" si="37"/>
        <v>4158837.59</v>
      </c>
      <c r="N339" s="21">
        <v>2.5000000000000001E-2</v>
      </c>
      <c r="O339" s="21">
        <f t="shared" si="38"/>
        <v>2.4999998104790592E-2</v>
      </c>
      <c r="P339" s="25">
        <f t="shared" si="39"/>
        <v>25921.52</v>
      </c>
      <c r="Q339" s="11">
        <f t="shared" si="40"/>
        <v>18145.063999999998</v>
      </c>
      <c r="R339" s="21">
        <v>0</v>
      </c>
      <c r="S339" s="21">
        <f t="shared" si="41"/>
        <v>0.7</v>
      </c>
      <c r="T339" s="36">
        <v>0</v>
      </c>
      <c r="U339" s="11">
        <v>18145.063999999998</v>
      </c>
      <c r="V339" s="11">
        <v>25921.52</v>
      </c>
      <c r="W339" s="21">
        <v>0</v>
      </c>
      <c r="X339" s="21">
        <v>0</v>
      </c>
      <c r="Y339" s="21">
        <f t="shared" si="42"/>
        <v>0</v>
      </c>
      <c r="Z339" s="21">
        <f t="shared" si="43"/>
        <v>0</v>
      </c>
      <c r="AA339" s="11">
        <v>0</v>
      </c>
      <c r="AB339" s="11">
        <v>0</v>
      </c>
      <c r="AC339" s="11"/>
    </row>
    <row r="340" spans="1:31" hidden="1" x14ac:dyDescent="0.35">
      <c r="A340" t="s">
        <v>1367</v>
      </c>
      <c r="B340" t="s">
        <v>1368</v>
      </c>
      <c r="C340" t="s">
        <v>1597</v>
      </c>
      <c r="D340" s="15">
        <v>45652</v>
      </c>
      <c r="E340" s="15"/>
      <c r="F340" t="s">
        <v>1606</v>
      </c>
      <c r="G340" s="11" t="s">
        <v>1745</v>
      </c>
      <c r="H340" t="s">
        <v>1710</v>
      </c>
      <c r="I340" t="s">
        <v>1640</v>
      </c>
      <c r="J340" t="s">
        <v>1700</v>
      </c>
      <c r="K340" s="11">
        <v>14431490.91</v>
      </c>
      <c r="L340" s="11">
        <v>91</v>
      </c>
      <c r="M340" s="11">
        <f t="shared" si="37"/>
        <v>14431490.91</v>
      </c>
      <c r="N340" s="21">
        <v>2.5000000000000001E-2</v>
      </c>
      <c r="O340" s="21">
        <f t="shared" si="38"/>
        <v>2.4999998994681707E-2</v>
      </c>
      <c r="P340" s="25">
        <f t="shared" si="39"/>
        <v>89949.7</v>
      </c>
      <c r="Q340" s="11">
        <f t="shared" si="40"/>
        <v>67462.274999999994</v>
      </c>
      <c r="R340" s="21">
        <v>0</v>
      </c>
      <c r="S340" s="21">
        <f t="shared" si="41"/>
        <v>0.65</v>
      </c>
      <c r="T340" s="36">
        <v>0</v>
      </c>
      <c r="U340" s="11">
        <v>58467.305</v>
      </c>
      <c r="V340" s="11">
        <v>89949.7</v>
      </c>
      <c r="W340" s="21">
        <v>0</v>
      </c>
      <c r="X340" s="21">
        <v>0</v>
      </c>
      <c r="Y340" s="21">
        <f t="shared" si="42"/>
        <v>0</v>
      </c>
      <c r="Z340" s="21">
        <f t="shared" si="43"/>
        <v>0</v>
      </c>
      <c r="AA340" s="11">
        <v>0</v>
      </c>
      <c r="AB340" s="11">
        <v>0</v>
      </c>
      <c r="AC340" s="21">
        <f t="shared" ref="AC340:AC341" si="45">IFERROR(AD340/V340,0)</f>
        <v>9.9999999999999992E-2</v>
      </c>
      <c r="AD340" s="11">
        <v>8994.9699999999993</v>
      </c>
    </row>
    <row r="341" spans="1:31" hidden="1" x14ac:dyDescent="0.35">
      <c r="A341" t="s">
        <v>1381</v>
      </c>
      <c r="B341" t="s">
        <v>1382</v>
      </c>
      <c r="C341" t="s">
        <v>1597</v>
      </c>
      <c r="D341" s="15">
        <v>45593</v>
      </c>
      <c r="E341" s="15"/>
      <c r="F341" t="s">
        <v>234</v>
      </c>
      <c r="G341" s="11" t="s">
        <v>1745</v>
      </c>
      <c r="H341" t="s">
        <v>1710</v>
      </c>
      <c r="I341" t="s">
        <v>1659</v>
      </c>
      <c r="J341" t="s">
        <v>1700</v>
      </c>
      <c r="K341" s="11">
        <v>4434737.3600000003</v>
      </c>
      <c r="L341" s="11">
        <v>91</v>
      </c>
      <c r="M341" s="11">
        <f t="shared" si="37"/>
        <v>4434737.3600000003</v>
      </c>
      <c r="N341" s="21">
        <v>0.02</v>
      </c>
      <c r="O341" s="21">
        <f t="shared" si="38"/>
        <v>2.0000002737627587E-2</v>
      </c>
      <c r="P341" s="25">
        <f t="shared" si="39"/>
        <v>22112.94</v>
      </c>
      <c r="Q341" s="11">
        <f t="shared" si="40"/>
        <v>15479.057999999999</v>
      </c>
      <c r="R341" s="21">
        <v>0</v>
      </c>
      <c r="S341" s="21">
        <f t="shared" si="41"/>
        <v>0.6</v>
      </c>
      <c r="T341" s="36">
        <v>0</v>
      </c>
      <c r="U341" s="11">
        <v>13267.763999999999</v>
      </c>
      <c r="V341" s="11">
        <v>22112.94</v>
      </c>
      <c r="W341" s="21">
        <v>0</v>
      </c>
      <c r="X341" s="21">
        <v>0</v>
      </c>
      <c r="Y341" s="21">
        <f t="shared" si="42"/>
        <v>0</v>
      </c>
      <c r="Z341" s="21">
        <f t="shared" si="43"/>
        <v>0</v>
      </c>
      <c r="AA341" s="11">
        <v>0</v>
      </c>
      <c r="AB341" s="11">
        <v>0</v>
      </c>
      <c r="AC341" s="21">
        <f t="shared" si="45"/>
        <v>0.1</v>
      </c>
      <c r="AD341" s="11">
        <v>2211.2939999999999</v>
      </c>
    </row>
    <row r="342" spans="1:31" hidden="1" x14ac:dyDescent="0.35">
      <c r="A342" t="s">
        <v>1125</v>
      </c>
      <c r="B342" t="s">
        <v>1126</v>
      </c>
      <c r="C342" t="s">
        <v>1597</v>
      </c>
      <c r="D342" s="15">
        <v>45547</v>
      </c>
      <c r="E342" s="15"/>
      <c r="F342" t="s">
        <v>1600</v>
      </c>
      <c r="G342" s="11" t="s">
        <v>1716</v>
      </c>
      <c r="H342" t="s">
        <v>1710</v>
      </c>
      <c r="I342" t="s">
        <v>1638</v>
      </c>
      <c r="J342" t="s">
        <v>1700</v>
      </c>
      <c r="K342" s="11">
        <v>4045990.93</v>
      </c>
      <c r="L342" s="11">
        <v>91</v>
      </c>
      <c r="M342" s="11">
        <f t="shared" si="37"/>
        <v>4045990.93</v>
      </c>
      <c r="N342" s="21">
        <v>2.5000000000000001E-2</v>
      </c>
      <c r="O342" s="21">
        <f t="shared" si="38"/>
        <v>2.499998746350935E-2</v>
      </c>
      <c r="P342" s="25">
        <f t="shared" si="39"/>
        <v>25218.15</v>
      </c>
      <c r="Q342" s="11">
        <f t="shared" si="40"/>
        <v>17652.705000000002</v>
      </c>
      <c r="R342" s="21">
        <v>0</v>
      </c>
      <c r="S342" s="21">
        <f t="shared" si="41"/>
        <v>0.6</v>
      </c>
      <c r="T342" s="36">
        <v>1</v>
      </c>
      <c r="U342" s="11">
        <v>15130.89</v>
      </c>
      <c r="V342" s="11">
        <v>25218.15</v>
      </c>
      <c r="W342" s="21">
        <v>0</v>
      </c>
      <c r="X342" s="21">
        <v>0</v>
      </c>
      <c r="Y342" s="21">
        <f t="shared" si="42"/>
        <v>0</v>
      </c>
      <c r="Z342" s="21">
        <f t="shared" si="43"/>
        <v>0</v>
      </c>
      <c r="AA342" s="11">
        <v>0</v>
      </c>
      <c r="AB342" s="11">
        <v>0</v>
      </c>
      <c r="AC342" s="11"/>
      <c r="AD342" s="11">
        <v>2521.8150000000005</v>
      </c>
      <c r="AE342" t="s">
        <v>1746</v>
      </c>
    </row>
    <row r="343" spans="1:31" hidden="1" x14ac:dyDescent="0.35">
      <c r="A343" t="s">
        <v>629</v>
      </c>
      <c r="B343" t="s">
        <v>630</v>
      </c>
      <c r="C343" t="s">
        <v>1597</v>
      </c>
      <c r="D343" s="15">
        <v>45289</v>
      </c>
      <c r="E343" s="15"/>
      <c r="F343" t="s">
        <v>1599</v>
      </c>
      <c r="G343" s="11"/>
      <c r="H343" t="s">
        <v>1654</v>
      </c>
      <c r="I343" t="s">
        <v>1631</v>
      </c>
      <c r="J343" t="s">
        <v>1700</v>
      </c>
      <c r="K343" s="11">
        <v>5168077.3600000003</v>
      </c>
      <c r="L343" s="11">
        <v>91</v>
      </c>
      <c r="M343" s="11">
        <f t="shared" si="37"/>
        <v>5168077.3600000003</v>
      </c>
      <c r="N343" s="21">
        <v>2.5000000000000001E-2</v>
      </c>
      <c r="O343" s="21">
        <f t="shared" si="38"/>
        <v>2.5000000756971622E-2</v>
      </c>
      <c r="P343" s="25">
        <f t="shared" si="39"/>
        <v>32211.99</v>
      </c>
      <c r="Q343" s="11">
        <f t="shared" si="40"/>
        <v>0</v>
      </c>
      <c r="R343" s="21">
        <v>0</v>
      </c>
      <c r="S343" s="21">
        <f t="shared" si="41"/>
        <v>0</v>
      </c>
      <c r="T343" s="36">
        <v>0</v>
      </c>
      <c r="U343" s="11">
        <v>0</v>
      </c>
      <c r="V343" s="11">
        <v>32211.99</v>
      </c>
      <c r="W343" s="21">
        <v>0</v>
      </c>
      <c r="X343" s="21">
        <v>0</v>
      </c>
      <c r="Y343" s="21">
        <f t="shared" si="42"/>
        <v>0</v>
      </c>
      <c r="Z343" s="21">
        <f t="shared" si="43"/>
        <v>0</v>
      </c>
      <c r="AA343" s="11">
        <v>0</v>
      </c>
      <c r="AB343" s="11">
        <v>0</v>
      </c>
      <c r="AC343" s="11"/>
    </row>
    <row r="344" spans="1:31" hidden="1" x14ac:dyDescent="0.35">
      <c r="A344" t="s">
        <v>1157</v>
      </c>
      <c r="B344" t="s">
        <v>1158</v>
      </c>
      <c r="C344" t="s">
        <v>1597</v>
      </c>
      <c r="D344" s="15">
        <v>45561</v>
      </c>
      <c r="E344" s="15"/>
      <c r="F344" t="s">
        <v>237</v>
      </c>
      <c r="G344" s="11"/>
      <c r="H344" t="s">
        <v>1710</v>
      </c>
      <c r="I344" t="s">
        <v>1631</v>
      </c>
      <c r="J344" t="s">
        <v>1700</v>
      </c>
      <c r="K344" s="11">
        <v>4092775.03</v>
      </c>
      <c r="L344" s="11">
        <v>91</v>
      </c>
      <c r="M344" s="11">
        <f t="shared" si="37"/>
        <v>4092775.0299999993</v>
      </c>
      <c r="N344" s="21">
        <v>2.5000000000000001E-2</v>
      </c>
      <c r="O344" s="21">
        <f t="shared" si="38"/>
        <v>2.4999997870141184E-2</v>
      </c>
      <c r="P344" s="25">
        <f t="shared" si="39"/>
        <v>25509.759999999998</v>
      </c>
      <c r="Q344" s="11">
        <f t="shared" si="40"/>
        <v>20407.807999999997</v>
      </c>
      <c r="R344" s="21">
        <v>0</v>
      </c>
      <c r="S344" s="21">
        <f t="shared" si="41"/>
        <v>0.79999999999999993</v>
      </c>
      <c r="T344" s="36">
        <v>0.5</v>
      </c>
      <c r="U344" s="11">
        <v>20407.807999999997</v>
      </c>
      <c r="V344" s="11">
        <v>25509.759999999998</v>
      </c>
      <c r="W344" s="21">
        <v>0</v>
      </c>
      <c r="X344" s="21">
        <v>0</v>
      </c>
      <c r="Y344" s="21">
        <f t="shared" si="42"/>
        <v>0</v>
      </c>
      <c r="Z344" s="21">
        <f t="shared" si="43"/>
        <v>0</v>
      </c>
      <c r="AA344" s="11">
        <v>0</v>
      </c>
      <c r="AB344" s="11">
        <v>0</v>
      </c>
      <c r="AC344" s="11"/>
    </row>
    <row r="345" spans="1:31" hidden="1" x14ac:dyDescent="0.35">
      <c r="A345" t="s">
        <v>862</v>
      </c>
      <c r="B345" t="s">
        <v>863</v>
      </c>
      <c r="C345" t="s">
        <v>1597</v>
      </c>
      <c r="D345" s="15">
        <v>45462</v>
      </c>
      <c r="E345" s="15"/>
      <c r="F345" t="s">
        <v>1599</v>
      </c>
      <c r="G345" s="11" t="s">
        <v>1647</v>
      </c>
      <c r="H345" t="s">
        <v>1654</v>
      </c>
      <c r="I345" t="s">
        <v>1634</v>
      </c>
      <c r="J345" t="s">
        <v>1701</v>
      </c>
      <c r="K345" s="11">
        <v>4379874.9400000004</v>
      </c>
      <c r="L345" s="11">
        <v>91</v>
      </c>
      <c r="M345" s="11">
        <f t="shared" si="37"/>
        <v>4379874.9400000004</v>
      </c>
      <c r="N345" s="21">
        <v>1.4999999999999999E-2</v>
      </c>
      <c r="O345" s="21">
        <f t="shared" si="38"/>
        <v>1.4999997884680429E-2</v>
      </c>
      <c r="P345" s="25">
        <f t="shared" si="39"/>
        <v>16379.53</v>
      </c>
      <c r="Q345" s="11">
        <f t="shared" si="40"/>
        <v>0</v>
      </c>
      <c r="R345" s="21">
        <v>0</v>
      </c>
      <c r="S345" s="21">
        <f t="shared" si="41"/>
        <v>0</v>
      </c>
      <c r="T345" s="36">
        <v>0</v>
      </c>
      <c r="U345" s="11">
        <v>0</v>
      </c>
      <c r="V345" s="11">
        <v>16379.53</v>
      </c>
      <c r="W345" s="21">
        <v>0.12</v>
      </c>
      <c r="X345" s="21">
        <v>0.15</v>
      </c>
      <c r="Y345" s="21">
        <f t="shared" si="42"/>
        <v>0</v>
      </c>
      <c r="Z345" s="21">
        <f t="shared" si="43"/>
        <v>0</v>
      </c>
      <c r="AA345" s="11">
        <v>0</v>
      </c>
      <c r="AB345" s="11">
        <v>0</v>
      </c>
      <c r="AC345" s="11"/>
    </row>
    <row r="346" spans="1:31" hidden="1" x14ac:dyDescent="0.35">
      <c r="A346" t="s">
        <v>1231</v>
      </c>
      <c r="B346" t="s">
        <v>1232</v>
      </c>
      <c r="C346" t="s">
        <v>1597</v>
      </c>
      <c r="D346" s="15">
        <v>45588</v>
      </c>
      <c r="E346" s="15"/>
      <c r="F346" t="s">
        <v>1600</v>
      </c>
      <c r="G346" s="11" t="s">
        <v>1736</v>
      </c>
      <c r="H346" t="s">
        <v>1710</v>
      </c>
      <c r="I346" t="s">
        <v>1644</v>
      </c>
      <c r="J346" t="s">
        <v>1700</v>
      </c>
      <c r="K346" s="11">
        <v>4334808.1399999997</v>
      </c>
      <c r="L346" s="11">
        <v>91</v>
      </c>
      <c r="M346" s="11">
        <f t="shared" si="37"/>
        <v>4334808.1399999997</v>
      </c>
      <c r="N346" s="21">
        <v>2.5000000000000001E-2</v>
      </c>
      <c r="O346" s="21">
        <f t="shared" si="38"/>
        <v>2.4999995643494529E-2</v>
      </c>
      <c r="P346" s="25">
        <f t="shared" si="39"/>
        <v>27018.32</v>
      </c>
      <c r="Q346" s="11">
        <f t="shared" si="40"/>
        <v>16210.991999999998</v>
      </c>
      <c r="R346" s="21">
        <v>0</v>
      </c>
      <c r="S346" s="21">
        <f t="shared" si="41"/>
        <v>0.6</v>
      </c>
      <c r="T346" s="36">
        <v>1</v>
      </c>
      <c r="U346" s="11">
        <v>16210.991999999998</v>
      </c>
      <c r="V346" s="11">
        <v>27018.32</v>
      </c>
      <c r="W346" s="21">
        <v>0</v>
      </c>
      <c r="X346" s="21">
        <v>0</v>
      </c>
      <c r="Y346" s="21">
        <f t="shared" si="42"/>
        <v>0</v>
      </c>
      <c r="Z346" s="21">
        <f t="shared" si="43"/>
        <v>0</v>
      </c>
      <c r="AA346" s="11">
        <v>0</v>
      </c>
      <c r="AB346" s="11">
        <v>0</v>
      </c>
      <c r="AC346" s="11"/>
    </row>
    <row r="347" spans="1:31" hidden="1" x14ac:dyDescent="0.35">
      <c r="A347" t="s">
        <v>1557</v>
      </c>
      <c r="B347" t="s">
        <v>1585</v>
      </c>
      <c r="C347" t="s">
        <v>1597</v>
      </c>
      <c r="D347" s="15">
        <v>45796</v>
      </c>
      <c r="E347" s="15"/>
      <c r="F347" t="s">
        <v>1601</v>
      </c>
      <c r="G347" s="11"/>
      <c r="H347" t="s">
        <v>1710</v>
      </c>
      <c r="I347" t="s">
        <v>1631</v>
      </c>
      <c r="J347" t="s">
        <v>1700</v>
      </c>
      <c r="K347" s="11">
        <v>5092324.63</v>
      </c>
      <c r="L347" s="11">
        <v>43</v>
      </c>
      <c r="M347" s="11">
        <f t="shared" si="37"/>
        <v>2406263.2867032969</v>
      </c>
      <c r="N347" s="21">
        <v>1.7500000000000002E-2</v>
      </c>
      <c r="O347" s="21">
        <f t="shared" si="38"/>
        <v>1.7500000529410521E-2</v>
      </c>
      <c r="P347" s="25">
        <f t="shared" si="39"/>
        <v>10498.56</v>
      </c>
      <c r="Q347" s="11">
        <f t="shared" si="40"/>
        <v>6299.1359999999995</v>
      </c>
      <c r="R347" s="21">
        <v>0</v>
      </c>
      <c r="S347" s="21">
        <f t="shared" si="41"/>
        <v>0.6</v>
      </c>
      <c r="T347" s="36">
        <v>0</v>
      </c>
      <c r="U347" s="11">
        <v>6299.1359999999995</v>
      </c>
      <c r="V347" s="11">
        <v>10498.56</v>
      </c>
      <c r="W347" s="21">
        <v>0</v>
      </c>
      <c r="X347" s="21">
        <v>0</v>
      </c>
      <c r="Y347" s="21">
        <f t="shared" si="42"/>
        <v>0</v>
      </c>
      <c r="Z347" s="21">
        <f t="shared" si="43"/>
        <v>0</v>
      </c>
      <c r="AA347" s="11">
        <v>0</v>
      </c>
      <c r="AB347" s="11">
        <v>0</v>
      </c>
      <c r="AC347" s="11"/>
    </row>
    <row r="348" spans="1:31" hidden="1" x14ac:dyDescent="0.35">
      <c r="A348" t="s">
        <v>482</v>
      </c>
      <c r="B348" t="s">
        <v>483</v>
      </c>
      <c r="C348" t="s">
        <v>1597</v>
      </c>
      <c r="D348" s="15">
        <v>45166</v>
      </c>
      <c r="E348" s="15"/>
      <c r="F348" t="s">
        <v>1599</v>
      </c>
      <c r="G348" s="11"/>
      <c r="H348" t="s">
        <v>1654</v>
      </c>
      <c r="I348" t="s">
        <v>1631</v>
      </c>
      <c r="J348" t="s">
        <v>1700</v>
      </c>
      <c r="K348" s="11">
        <v>9465164.4100000001</v>
      </c>
      <c r="L348" s="11">
        <v>91</v>
      </c>
      <c r="M348" s="11">
        <f t="shared" si="37"/>
        <v>9465164.4100000001</v>
      </c>
      <c r="N348" s="21">
        <v>2.5000000000000001E-2</v>
      </c>
      <c r="O348" s="21">
        <f t="shared" si="38"/>
        <v>2.4999998800982148E-2</v>
      </c>
      <c r="P348" s="25">
        <f t="shared" si="39"/>
        <v>58995.199999999997</v>
      </c>
      <c r="Q348" s="11">
        <f t="shared" si="40"/>
        <v>0</v>
      </c>
      <c r="R348" s="21">
        <v>0</v>
      </c>
      <c r="S348" s="21">
        <f t="shared" si="41"/>
        <v>0</v>
      </c>
      <c r="T348" s="36">
        <v>0</v>
      </c>
      <c r="U348" s="11">
        <v>0</v>
      </c>
      <c r="V348" s="11">
        <v>58995.199999999997</v>
      </c>
      <c r="W348" s="21">
        <v>0</v>
      </c>
      <c r="X348" s="21">
        <v>0</v>
      </c>
      <c r="Y348" s="21">
        <f t="shared" si="42"/>
        <v>0</v>
      </c>
      <c r="Z348" s="21">
        <f t="shared" si="43"/>
        <v>0</v>
      </c>
      <c r="AA348" s="11">
        <v>0</v>
      </c>
      <c r="AB348" s="11">
        <v>0</v>
      </c>
      <c r="AC348" s="11"/>
    </row>
    <row r="349" spans="1:31" hidden="1" x14ac:dyDescent="0.35">
      <c r="A349" t="s">
        <v>945</v>
      </c>
      <c r="B349" t="s">
        <v>946</v>
      </c>
      <c r="C349" t="s">
        <v>1597</v>
      </c>
      <c r="D349" s="15">
        <v>45496</v>
      </c>
      <c r="E349" s="15"/>
      <c r="F349" t="s">
        <v>237</v>
      </c>
      <c r="G349" s="11"/>
      <c r="H349" t="s">
        <v>1710</v>
      </c>
      <c r="I349" t="s">
        <v>1631</v>
      </c>
      <c r="J349" t="s">
        <v>1700</v>
      </c>
      <c r="K349" s="11">
        <v>4306260.46</v>
      </c>
      <c r="L349" s="11">
        <v>91</v>
      </c>
      <c r="M349" s="11">
        <f t="shared" si="37"/>
        <v>4306260.46</v>
      </c>
      <c r="N349" s="21">
        <v>2.5000000000000001E-2</v>
      </c>
      <c r="O349" s="21">
        <f t="shared" si="38"/>
        <v>2.4999999498557815E-2</v>
      </c>
      <c r="P349" s="25">
        <f t="shared" si="39"/>
        <v>26840.39</v>
      </c>
      <c r="Q349" s="11">
        <f t="shared" si="40"/>
        <v>21472.311999999998</v>
      </c>
      <c r="R349" s="21">
        <v>0</v>
      </c>
      <c r="S349" s="21">
        <f t="shared" si="41"/>
        <v>0.79999999999999993</v>
      </c>
      <c r="T349" s="36">
        <v>0.5</v>
      </c>
      <c r="U349" s="11">
        <v>21472.311999999998</v>
      </c>
      <c r="V349" s="11">
        <v>26840.39</v>
      </c>
      <c r="W349" s="21">
        <v>0</v>
      </c>
      <c r="X349" s="21">
        <v>0</v>
      </c>
      <c r="Y349" s="21">
        <f t="shared" si="42"/>
        <v>0</v>
      </c>
      <c r="Z349" s="21">
        <f t="shared" si="43"/>
        <v>0</v>
      </c>
      <c r="AA349" s="11">
        <v>0</v>
      </c>
      <c r="AB349" s="11">
        <v>0</v>
      </c>
      <c r="AC349" s="11"/>
    </row>
    <row r="350" spans="1:31" hidden="1" x14ac:dyDescent="0.35">
      <c r="A350" t="s">
        <v>387</v>
      </c>
      <c r="B350" t="s">
        <v>388</v>
      </c>
      <c r="C350" t="s">
        <v>1597</v>
      </c>
      <c r="D350" s="15">
        <v>45091</v>
      </c>
      <c r="E350" s="15"/>
      <c r="F350" t="s">
        <v>1601</v>
      </c>
      <c r="H350" t="s">
        <v>1710</v>
      </c>
      <c r="I350" t="s">
        <v>1631</v>
      </c>
      <c r="J350" t="s">
        <v>1701</v>
      </c>
      <c r="K350" s="11">
        <v>20644232.550000001</v>
      </c>
      <c r="L350" s="11">
        <v>91</v>
      </c>
      <c r="M350" s="11">
        <f t="shared" si="37"/>
        <v>20644232.550000001</v>
      </c>
      <c r="N350" s="21">
        <v>0.02</v>
      </c>
      <c r="O350" s="21">
        <f t="shared" si="38"/>
        <v>2.0000000962938237E-2</v>
      </c>
      <c r="P350" s="25">
        <f t="shared" si="39"/>
        <v>102938.37</v>
      </c>
      <c r="Q350" s="11">
        <f t="shared" si="40"/>
        <v>61763.021999999997</v>
      </c>
      <c r="R350" s="21">
        <v>0</v>
      </c>
      <c r="S350" s="21">
        <f t="shared" si="41"/>
        <v>0.6</v>
      </c>
      <c r="T350" s="36">
        <v>0</v>
      </c>
      <c r="U350" s="11">
        <v>61763.021999999997</v>
      </c>
      <c r="V350" s="11">
        <v>102938.37</v>
      </c>
      <c r="W350" s="21">
        <v>0.12</v>
      </c>
      <c r="X350" s="21">
        <v>0.2</v>
      </c>
      <c r="Y350" s="21">
        <f t="shared" si="42"/>
        <v>0</v>
      </c>
      <c r="Z350" s="21">
        <f t="shared" si="43"/>
        <v>0</v>
      </c>
      <c r="AA350" s="11">
        <v>0</v>
      </c>
      <c r="AB350" s="11">
        <v>0</v>
      </c>
      <c r="AC350" s="11"/>
    </row>
    <row r="351" spans="1:31" hidden="1" x14ac:dyDescent="0.35">
      <c r="A351" t="s">
        <v>1423</v>
      </c>
      <c r="B351" t="s">
        <v>1484</v>
      </c>
      <c r="C351" t="s">
        <v>1597</v>
      </c>
      <c r="D351" s="15">
        <v>45698</v>
      </c>
      <c r="E351" s="15"/>
      <c r="F351" t="s">
        <v>237</v>
      </c>
      <c r="G351" s="11"/>
      <c r="H351" t="s">
        <v>1710</v>
      </c>
      <c r="I351" t="s">
        <v>1631</v>
      </c>
      <c r="J351" t="s">
        <v>1700</v>
      </c>
      <c r="K351" s="11">
        <v>5543631.2300000004</v>
      </c>
      <c r="L351" s="11">
        <v>91</v>
      </c>
      <c r="M351" s="11">
        <f t="shared" si="37"/>
        <v>5543631.2300000004</v>
      </c>
      <c r="N351" s="21">
        <v>1.7500000000000002E-2</v>
      </c>
      <c r="O351" s="21">
        <f t="shared" si="38"/>
        <v>1.7500000725959277E-2</v>
      </c>
      <c r="P351" s="25">
        <f t="shared" si="39"/>
        <v>24186.94</v>
      </c>
      <c r="Q351" s="11">
        <f t="shared" si="40"/>
        <v>17276.385714285712</v>
      </c>
      <c r="R351" s="21">
        <v>0</v>
      </c>
      <c r="S351" s="21">
        <f t="shared" si="41"/>
        <v>0.71428571428571419</v>
      </c>
      <c r="T351" s="36">
        <v>0.5</v>
      </c>
      <c r="U351" s="11">
        <v>17276.385714285712</v>
      </c>
      <c r="V351" s="11">
        <v>24186.94</v>
      </c>
      <c r="W351" s="21">
        <v>0</v>
      </c>
      <c r="X351" s="21">
        <v>0</v>
      </c>
      <c r="Y351" s="21">
        <f t="shared" si="42"/>
        <v>0</v>
      </c>
      <c r="Z351" s="21">
        <f t="shared" si="43"/>
        <v>0</v>
      </c>
      <c r="AA351" s="11">
        <v>0</v>
      </c>
      <c r="AB351" s="11">
        <v>0</v>
      </c>
      <c r="AC351" s="11"/>
    </row>
    <row r="352" spans="1:31" hidden="1" x14ac:dyDescent="0.35">
      <c r="A352" t="s">
        <v>1003</v>
      </c>
      <c r="B352" t="s">
        <v>1004</v>
      </c>
      <c r="C352" t="s">
        <v>1597</v>
      </c>
      <c r="D352" s="15">
        <v>45512</v>
      </c>
      <c r="E352" s="15"/>
      <c r="F352" t="s">
        <v>237</v>
      </c>
      <c r="G352" s="11"/>
      <c r="H352" t="s">
        <v>1710</v>
      </c>
      <c r="I352" t="s">
        <v>1631</v>
      </c>
      <c r="J352" t="s">
        <v>1700</v>
      </c>
      <c r="K352" s="11">
        <v>4293492.5199999996</v>
      </c>
      <c r="L352" s="11">
        <v>91</v>
      </c>
      <c r="M352" s="11">
        <f t="shared" si="37"/>
        <v>4293492.5199999996</v>
      </c>
      <c r="N352" s="21">
        <v>2.5000000000000001E-2</v>
      </c>
      <c r="O352" s="21">
        <f t="shared" si="38"/>
        <v>2.5000000427429381E-2</v>
      </c>
      <c r="P352" s="25">
        <f t="shared" si="39"/>
        <v>26760.81</v>
      </c>
      <c r="Q352" s="11">
        <f t="shared" si="40"/>
        <v>21408.648000000001</v>
      </c>
      <c r="R352" s="21">
        <v>0</v>
      </c>
      <c r="S352" s="21">
        <f t="shared" si="41"/>
        <v>0.8</v>
      </c>
      <c r="T352" s="36">
        <v>0.5</v>
      </c>
      <c r="U352" s="11">
        <v>21408.648000000001</v>
      </c>
      <c r="V352" s="11">
        <v>26760.81</v>
      </c>
      <c r="W352" s="21">
        <v>0</v>
      </c>
      <c r="X352" s="21">
        <v>0</v>
      </c>
      <c r="Y352" s="21">
        <f t="shared" si="42"/>
        <v>0</v>
      </c>
      <c r="Z352" s="21">
        <f t="shared" si="43"/>
        <v>0</v>
      </c>
      <c r="AA352" s="11">
        <v>0</v>
      </c>
      <c r="AB352" s="11">
        <v>0</v>
      </c>
      <c r="AC352" s="11"/>
    </row>
    <row r="353" spans="1:29" hidden="1" x14ac:dyDescent="0.35">
      <c r="A353" t="s">
        <v>1073</v>
      </c>
      <c r="B353" t="s">
        <v>1074</v>
      </c>
      <c r="C353" t="s">
        <v>1597</v>
      </c>
      <c r="D353" s="15">
        <v>45534</v>
      </c>
      <c r="E353" s="15"/>
      <c r="F353" t="s">
        <v>237</v>
      </c>
      <c r="G353" s="11"/>
      <c r="H353" t="s">
        <v>1710</v>
      </c>
      <c r="I353" t="s">
        <v>1631</v>
      </c>
      <c r="J353" t="s">
        <v>1700</v>
      </c>
      <c r="K353" s="11">
        <v>5287458.5999999996</v>
      </c>
      <c r="L353" s="11">
        <v>91</v>
      </c>
      <c r="M353" s="11">
        <f t="shared" si="37"/>
        <v>5287458.5999999996</v>
      </c>
      <c r="N353" s="21">
        <v>2.5000000000000001E-2</v>
      </c>
      <c r="O353" s="21">
        <f t="shared" si="38"/>
        <v>2.5000001839309862E-2</v>
      </c>
      <c r="P353" s="25">
        <f t="shared" si="39"/>
        <v>32956.080000000002</v>
      </c>
      <c r="Q353" s="11">
        <f t="shared" si="40"/>
        <v>26364.864000000001</v>
      </c>
      <c r="R353" s="21">
        <v>0</v>
      </c>
      <c r="S353" s="21">
        <f t="shared" si="41"/>
        <v>0.8</v>
      </c>
      <c r="T353" s="36">
        <v>0.5</v>
      </c>
      <c r="U353" s="11">
        <v>26364.864000000001</v>
      </c>
      <c r="V353" s="11">
        <v>32956.080000000002</v>
      </c>
      <c r="W353" s="21">
        <v>0</v>
      </c>
      <c r="X353" s="21">
        <v>0</v>
      </c>
      <c r="Y353" s="21">
        <f t="shared" si="42"/>
        <v>0</v>
      </c>
      <c r="Z353" s="21">
        <f t="shared" si="43"/>
        <v>0</v>
      </c>
      <c r="AA353" s="11">
        <v>0</v>
      </c>
      <c r="AB353" s="11">
        <v>0</v>
      </c>
      <c r="AC353" s="11"/>
    </row>
    <row r="354" spans="1:29" hidden="1" x14ac:dyDescent="0.35">
      <c r="A354" t="s">
        <v>525</v>
      </c>
      <c r="B354" t="s">
        <v>526</v>
      </c>
      <c r="C354" t="s">
        <v>1597</v>
      </c>
      <c r="D354" s="15">
        <v>45204</v>
      </c>
      <c r="E354" s="15"/>
      <c r="F354" t="s">
        <v>1599</v>
      </c>
      <c r="G354" s="11" t="s">
        <v>1695</v>
      </c>
      <c r="H354" t="s">
        <v>1654</v>
      </c>
      <c r="I354" t="s">
        <v>1634</v>
      </c>
      <c r="J354" t="s">
        <v>1700</v>
      </c>
      <c r="K354" s="11">
        <v>22252913.57</v>
      </c>
      <c r="L354" s="11">
        <v>91</v>
      </c>
      <c r="M354" s="11">
        <f t="shared" si="37"/>
        <v>22252913.57</v>
      </c>
      <c r="N354" s="21">
        <v>0.01</v>
      </c>
      <c r="O354" s="21">
        <f t="shared" si="38"/>
        <v>1.0000000593230134E-2</v>
      </c>
      <c r="P354" s="25">
        <f t="shared" si="39"/>
        <v>55479.87</v>
      </c>
      <c r="Q354" s="11">
        <f t="shared" si="40"/>
        <v>0</v>
      </c>
      <c r="R354" s="21">
        <v>0</v>
      </c>
      <c r="S354" s="21">
        <f t="shared" si="41"/>
        <v>0</v>
      </c>
      <c r="T354" s="36">
        <v>0</v>
      </c>
      <c r="U354" s="11">
        <v>0</v>
      </c>
      <c r="V354" s="11">
        <v>55479.87</v>
      </c>
      <c r="W354" s="21">
        <v>0</v>
      </c>
      <c r="X354" s="21">
        <v>0</v>
      </c>
      <c r="Y354" s="21">
        <f t="shared" si="42"/>
        <v>0</v>
      </c>
      <c r="Z354" s="21">
        <f t="shared" si="43"/>
        <v>0</v>
      </c>
      <c r="AA354" s="11">
        <v>0</v>
      </c>
      <c r="AB354" s="11">
        <v>0</v>
      </c>
      <c r="AC354" s="11"/>
    </row>
    <row r="355" spans="1:29" hidden="1" x14ac:dyDescent="0.35">
      <c r="A355" t="s">
        <v>880</v>
      </c>
      <c r="B355" t="s">
        <v>881</v>
      </c>
      <c r="C355" t="s">
        <v>1597</v>
      </c>
      <c r="D355" s="15">
        <v>45464</v>
      </c>
      <c r="E355" s="15"/>
      <c r="F355" t="s">
        <v>1599</v>
      </c>
      <c r="G355" s="11"/>
      <c r="H355" t="s">
        <v>1654</v>
      </c>
      <c r="I355" t="s">
        <v>1631</v>
      </c>
      <c r="J355" t="s">
        <v>1701</v>
      </c>
      <c r="K355" s="11">
        <v>4411572.76</v>
      </c>
      <c r="L355" s="11">
        <v>91</v>
      </c>
      <c r="M355" s="11">
        <f t="shared" si="37"/>
        <v>4411572.76</v>
      </c>
      <c r="N355" s="21">
        <v>1.4999999999999999E-2</v>
      </c>
      <c r="O355" s="21">
        <f t="shared" si="38"/>
        <v>1.5000005934939536E-2</v>
      </c>
      <c r="P355" s="25">
        <f t="shared" si="39"/>
        <v>16498.080000000002</v>
      </c>
      <c r="Q355" s="11">
        <f t="shared" si="40"/>
        <v>0</v>
      </c>
      <c r="R355" s="21">
        <v>0</v>
      </c>
      <c r="S355" s="21">
        <f t="shared" si="41"/>
        <v>0</v>
      </c>
      <c r="T355" s="36">
        <v>0</v>
      </c>
      <c r="U355" s="11">
        <v>0</v>
      </c>
      <c r="V355" s="11">
        <v>16498.080000000002</v>
      </c>
      <c r="W355" s="21">
        <v>0.12</v>
      </c>
      <c r="X355" s="21">
        <v>0.15</v>
      </c>
      <c r="Y355" s="21">
        <f t="shared" si="42"/>
        <v>0</v>
      </c>
      <c r="Z355" s="21">
        <f t="shared" si="43"/>
        <v>0</v>
      </c>
      <c r="AA355" s="11">
        <v>0</v>
      </c>
      <c r="AB355" s="11">
        <v>0</v>
      </c>
      <c r="AC355" s="11"/>
    </row>
    <row r="356" spans="1:29" hidden="1" x14ac:dyDescent="0.35">
      <c r="A356" t="s">
        <v>1181</v>
      </c>
      <c r="B356" t="s">
        <v>1182</v>
      </c>
      <c r="C356" t="s">
        <v>1597</v>
      </c>
      <c r="D356" s="15">
        <v>45573</v>
      </c>
      <c r="E356" s="15"/>
      <c r="F356" t="s">
        <v>1599</v>
      </c>
      <c r="G356" s="11"/>
      <c r="H356" t="s">
        <v>1654</v>
      </c>
      <c r="I356" t="s">
        <v>1631</v>
      </c>
      <c r="J356" t="s">
        <v>1701</v>
      </c>
      <c r="K356" s="11">
        <v>4552905.93</v>
      </c>
      <c r="L356" s="11">
        <v>91</v>
      </c>
      <c r="M356" s="11">
        <f t="shared" si="37"/>
        <v>4552905.93</v>
      </c>
      <c r="N356" s="21">
        <v>1.4999999999999999E-2</v>
      </c>
      <c r="O356" s="21">
        <f t="shared" si="38"/>
        <v>1.5000008099041886E-2</v>
      </c>
      <c r="P356" s="25">
        <f t="shared" si="39"/>
        <v>17026.63</v>
      </c>
      <c r="Q356" s="11">
        <f t="shared" si="40"/>
        <v>0</v>
      </c>
      <c r="R356" s="21">
        <v>0</v>
      </c>
      <c r="S356" s="21">
        <f t="shared" si="41"/>
        <v>0</v>
      </c>
      <c r="T356" s="36">
        <v>0</v>
      </c>
      <c r="U356" s="11">
        <v>0</v>
      </c>
      <c r="V356" s="11">
        <v>17026.63</v>
      </c>
      <c r="W356" s="21">
        <v>0.12</v>
      </c>
      <c r="X356" s="21">
        <v>0.15</v>
      </c>
      <c r="Y356" s="21">
        <f t="shared" si="42"/>
        <v>0</v>
      </c>
      <c r="Z356" s="21">
        <f t="shared" si="43"/>
        <v>0</v>
      </c>
      <c r="AA356" s="11">
        <v>0</v>
      </c>
      <c r="AB356" s="11">
        <v>0</v>
      </c>
      <c r="AC356" s="11"/>
    </row>
    <row r="357" spans="1:29" hidden="1" x14ac:dyDescent="0.35">
      <c r="A357" t="s">
        <v>870</v>
      </c>
      <c r="B357" t="s">
        <v>871</v>
      </c>
      <c r="C357" t="s">
        <v>1597</v>
      </c>
      <c r="D357" s="15">
        <v>45462</v>
      </c>
      <c r="E357" s="15"/>
      <c r="F357" t="s">
        <v>1600</v>
      </c>
      <c r="G357" s="11"/>
      <c r="H357" t="s">
        <v>1654</v>
      </c>
      <c r="I357" t="s">
        <v>1673</v>
      </c>
      <c r="J357" t="s">
        <v>1700</v>
      </c>
      <c r="K357" s="11">
        <v>4346063.4000000004</v>
      </c>
      <c r="L357" s="11">
        <v>91</v>
      </c>
      <c r="M357" s="11">
        <f t="shared" si="37"/>
        <v>4346063.4000000004</v>
      </c>
      <c r="N357" s="21">
        <v>2.5000000000000001E-2</v>
      </c>
      <c r="O357" s="21">
        <f t="shared" si="38"/>
        <v>2.5000002440000207E-2</v>
      </c>
      <c r="P357" s="25">
        <f t="shared" si="39"/>
        <v>27088.48</v>
      </c>
      <c r="Q357" s="11">
        <f t="shared" si="40"/>
        <v>16253.088</v>
      </c>
      <c r="R357" s="21">
        <v>0</v>
      </c>
      <c r="S357" s="21">
        <f t="shared" si="41"/>
        <v>0.6</v>
      </c>
      <c r="T357" s="36">
        <v>1</v>
      </c>
      <c r="U357" s="11">
        <v>16253.088</v>
      </c>
      <c r="V357" s="11">
        <v>27088.48</v>
      </c>
      <c r="W357" s="21">
        <v>0</v>
      </c>
      <c r="X357" s="21">
        <v>0</v>
      </c>
      <c r="Y357" s="21">
        <f t="shared" si="42"/>
        <v>0</v>
      </c>
      <c r="Z357" s="21">
        <f t="shared" si="43"/>
        <v>0</v>
      </c>
      <c r="AA357" s="11">
        <v>0</v>
      </c>
      <c r="AB357" s="11">
        <v>0</v>
      </c>
      <c r="AC357" s="11"/>
    </row>
    <row r="358" spans="1:29" hidden="1" x14ac:dyDescent="0.35">
      <c r="A358" t="s">
        <v>1558</v>
      </c>
      <c r="B358" t="s">
        <v>1586</v>
      </c>
      <c r="C358" t="s">
        <v>1597</v>
      </c>
      <c r="D358" s="15">
        <v>45827</v>
      </c>
      <c r="E358" s="15"/>
      <c r="F358" t="s">
        <v>1603</v>
      </c>
      <c r="G358" s="11"/>
      <c r="H358" t="s">
        <v>1710</v>
      </c>
      <c r="I358" t="s">
        <v>1631</v>
      </c>
      <c r="J358" t="s">
        <v>1700</v>
      </c>
      <c r="K358" s="11">
        <v>5036176</v>
      </c>
      <c r="L358" s="11">
        <v>12</v>
      </c>
      <c r="M358" s="11">
        <f t="shared" si="37"/>
        <v>664111.12087912089</v>
      </c>
      <c r="N358" s="21">
        <v>0.02</v>
      </c>
      <c r="O358" s="21">
        <f t="shared" si="38"/>
        <v>2.0000010920984496E-2</v>
      </c>
      <c r="P358" s="25">
        <f t="shared" si="39"/>
        <v>3311.46</v>
      </c>
      <c r="Q358" s="11">
        <f t="shared" si="40"/>
        <v>1655.73</v>
      </c>
      <c r="R358" s="21">
        <v>0</v>
      </c>
      <c r="S358" s="21">
        <f t="shared" si="41"/>
        <v>0.5</v>
      </c>
      <c r="T358" s="36">
        <v>1</v>
      </c>
      <c r="U358" s="11">
        <v>1655.73</v>
      </c>
      <c r="V358" s="11">
        <v>3311.46</v>
      </c>
      <c r="W358" s="21">
        <v>0</v>
      </c>
      <c r="X358" s="21">
        <v>0</v>
      </c>
      <c r="Y358" s="21">
        <f t="shared" si="42"/>
        <v>0</v>
      </c>
      <c r="Z358" s="21">
        <f t="shared" si="43"/>
        <v>0</v>
      </c>
      <c r="AA358" s="11">
        <v>0</v>
      </c>
      <c r="AB358" s="11">
        <v>0</v>
      </c>
      <c r="AC358" s="11"/>
    </row>
    <row r="359" spans="1:29" hidden="1" x14ac:dyDescent="0.35">
      <c r="A359" t="s">
        <v>903</v>
      </c>
      <c r="B359" t="s">
        <v>904</v>
      </c>
      <c r="C359" t="s">
        <v>1597</v>
      </c>
      <c r="D359" s="15">
        <v>45483</v>
      </c>
      <c r="E359" s="15"/>
      <c r="F359" t="s">
        <v>1601</v>
      </c>
      <c r="G359" s="11"/>
      <c r="H359" t="s">
        <v>1710</v>
      </c>
      <c r="I359" t="s">
        <v>1631</v>
      </c>
      <c r="J359" t="s">
        <v>1700</v>
      </c>
      <c r="K359" s="11">
        <v>7908985.4400000004</v>
      </c>
      <c r="L359" s="11">
        <v>91</v>
      </c>
      <c r="M359" s="11">
        <f t="shared" si="37"/>
        <v>7908985.4400000013</v>
      </c>
      <c r="N359" s="21">
        <v>0.02</v>
      </c>
      <c r="O359" s="21">
        <f t="shared" si="38"/>
        <v>1.9999997497907773E-2</v>
      </c>
      <c r="P359" s="25">
        <f t="shared" si="39"/>
        <v>39436.58</v>
      </c>
      <c r="Q359" s="11">
        <f t="shared" si="40"/>
        <v>23661.948</v>
      </c>
      <c r="R359" s="21">
        <v>0</v>
      </c>
      <c r="S359" s="21">
        <f t="shared" si="41"/>
        <v>0.6</v>
      </c>
      <c r="T359" s="36">
        <v>0</v>
      </c>
      <c r="U359" s="11">
        <v>23661.948</v>
      </c>
      <c r="V359" s="11">
        <v>39436.58</v>
      </c>
      <c r="W359" s="21">
        <v>0</v>
      </c>
      <c r="X359" s="21">
        <v>0</v>
      </c>
      <c r="Y359" s="21">
        <f t="shared" si="42"/>
        <v>0</v>
      </c>
      <c r="Z359" s="21">
        <f t="shared" si="43"/>
        <v>0</v>
      </c>
      <c r="AA359" s="11">
        <v>0</v>
      </c>
      <c r="AB359" s="11">
        <v>0</v>
      </c>
      <c r="AC359" s="11"/>
    </row>
    <row r="360" spans="1:29" hidden="1" x14ac:dyDescent="0.35">
      <c r="A360" t="s">
        <v>1085</v>
      </c>
      <c r="B360" t="s">
        <v>1086</v>
      </c>
      <c r="C360" t="s">
        <v>1597</v>
      </c>
      <c r="D360" s="15">
        <v>45537</v>
      </c>
      <c r="E360" s="15"/>
      <c r="F360" t="s">
        <v>1599</v>
      </c>
      <c r="G360" s="11"/>
      <c r="H360" t="s">
        <v>1654</v>
      </c>
      <c r="I360" t="s">
        <v>1632</v>
      </c>
      <c r="J360" t="s">
        <v>1700</v>
      </c>
      <c r="K360" s="11">
        <v>4159232.51</v>
      </c>
      <c r="L360" s="11">
        <v>91</v>
      </c>
      <c r="M360" s="11">
        <f t="shared" si="37"/>
        <v>4159232.51</v>
      </c>
      <c r="N360" s="21">
        <v>1.4999999999999999E-2</v>
      </c>
      <c r="O360" s="21">
        <f t="shared" si="38"/>
        <v>1.5000009574489374E-2</v>
      </c>
      <c r="P360" s="25">
        <f t="shared" si="39"/>
        <v>15554.4</v>
      </c>
      <c r="Q360" s="11">
        <f t="shared" si="40"/>
        <v>0</v>
      </c>
      <c r="R360" s="21">
        <v>0</v>
      </c>
      <c r="S360" s="21">
        <f t="shared" si="41"/>
        <v>0</v>
      </c>
      <c r="T360" s="36">
        <v>0</v>
      </c>
      <c r="U360" s="11">
        <v>0</v>
      </c>
      <c r="V360" s="11">
        <v>15554.4</v>
      </c>
      <c r="W360" s="21">
        <v>0</v>
      </c>
      <c r="X360" s="21">
        <v>0</v>
      </c>
      <c r="Y360" s="21">
        <f t="shared" si="42"/>
        <v>0</v>
      </c>
      <c r="Z360" s="21">
        <f t="shared" si="43"/>
        <v>0</v>
      </c>
      <c r="AA360" s="11">
        <v>0</v>
      </c>
      <c r="AB360" s="11">
        <v>0</v>
      </c>
      <c r="AC360" s="11"/>
    </row>
    <row r="361" spans="1:29" hidden="1" x14ac:dyDescent="0.35">
      <c r="A361" t="s">
        <v>541</v>
      </c>
      <c r="B361" t="s">
        <v>542</v>
      </c>
      <c r="C361" t="s">
        <v>1597</v>
      </c>
      <c r="D361" s="15">
        <v>45217</v>
      </c>
      <c r="E361" s="15"/>
      <c r="F361" t="s">
        <v>1599</v>
      </c>
      <c r="G361" s="11"/>
      <c r="H361" t="s">
        <v>1654</v>
      </c>
      <c r="I361" t="s">
        <v>1645</v>
      </c>
      <c r="J361" t="s">
        <v>1701</v>
      </c>
      <c r="K361" s="11">
        <v>4568823.22</v>
      </c>
      <c r="L361" s="11">
        <v>91</v>
      </c>
      <c r="M361" s="11">
        <f t="shared" si="37"/>
        <v>4568823.22</v>
      </c>
      <c r="N361" s="21">
        <v>1.2500000000000001E-2</v>
      </c>
      <c r="O361" s="21">
        <f t="shared" si="38"/>
        <v>1.2500003577158889E-2</v>
      </c>
      <c r="P361" s="25">
        <f t="shared" si="39"/>
        <v>14238.46</v>
      </c>
      <c r="Q361" s="11">
        <f t="shared" si="40"/>
        <v>0</v>
      </c>
      <c r="R361" s="21">
        <v>0</v>
      </c>
      <c r="S361" s="21">
        <f t="shared" si="41"/>
        <v>0</v>
      </c>
      <c r="T361" s="36">
        <v>0</v>
      </c>
      <c r="U361" s="11">
        <v>0</v>
      </c>
      <c r="V361" s="11">
        <v>14238.46</v>
      </c>
      <c r="W361" s="21">
        <v>0.1</v>
      </c>
      <c r="X361" s="21">
        <v>0.15</v>
      </c>
      <c r="Y361" s="21">
        <f t="shared" si="42"/>
        <v>0</v>
      </c>
      <c r="Z361" s="21">
        <f t="shared" si="43"/>
        <v>0</v>
      </c>
      <c r="AA361" s="11">
        <v>0</v>
      </c>
      <c r="AB361" s="11">
        <v>0</v>
      </c>
      <c r="AC361" s="11"/>
    </row>
    <row r="362" spans="1:29" hidden="1" x14ac:dyDescent="0.35">
      <c r="A362" t="s">
        <v>1424</v>
      </c>
      <c r="B362" t="s">
        <v>1485</v>
      </c>
      <c r="C362" t="s">
        <v>1597</v>
      </c>
      <c r="D362" s="15">
        <v>45692</v>
      </c>
      <c r="E362" s="15"/>
      <c r="F362" t="s">
        <v>237</v>
      </c>
      <c r="G362" s="11"/>
      <c r="H362" t="s">
        <v>1710</v>
      </c>
      <c r="I362" t="s">
        <v>1631</v>
      </c>
      <c r="J362" t="s">
        <v>1700</v>
      </c>
      <c r="K362" s="11">
        <v>13938298.449999999</v>
      </c>
      <c r="L362" s="11">
        <v>91</v>
      </c>
      <c r="M362" s="11">
        <f t="shared" si="37"/>
        <v>13938298.450000001</v>
      </c>
      <c r="N362" s="21">
        <v>1.7500000000000002E-2</v>
      </c>
      <c r="O362" s="21">
        <f t="shared" si="38"/>
        <v>1.7500000842311184E-2</v>
      </c>
      <c r="P362" s="25">
        <f t="shared" si="39"/>
        <v>60812.99</v>
      </c>
      <c r="Q362" s="11">
        <f t="shared" si="40"/>
        <v>43437.85</v>
      </c>
      <c r="R362" s="21">
        <v>0</v>
      </c>
      <c r="S362" s="21">
        <f t="shared" si="41"/>
        <v>0.7142857142857143</v>
      </c>
      <c r="T362" s="36">
        <v>0.5</v>
      </c>
      <c r="U362" s="11">
        <v>43437.85</v>
      </c>
      <c r="V362" s="11">
        <v>60812.99</v>
      </c>
      <c r="W362" s="21">
        <v>0</v>
      </c>
      <c r="X362" s="21">
        <v>0</v>
      </c>
      <c r="Y362" s="21">
        <f t="shared" si="42"/>
        <v>0</v>
      </c>
      <c r="Z362" s="21">
        <f t="shared" si="43"/>
        <v>0</v>
      </c>
      <c r="AA362" s="11">
        <v>0</v>
      </c>
      <c r="AB362" s="11">
        <v>0</v>
      </c>
      <c r="AC362" s="11"/>
    </row>
    <row r="363" spans="1:29" hidden="1" x14ac:dyDescent="0.35">
      <c r="A363" t="s">
        <v>717</v>
      </c>
      <c r="B363" t="s">
        <v>718</v>
      </c>
      <c r="C363" t="s">
        <v>1597</v>
      </c>
      <c r="D363" s="15">
        <v>45344</v>
      </c>
      <c r="E363" s="15"/>
      <c r="F363" t="s">
        <v>1599</v>
      </c>
      <c r="G363" s="11"/>
      <c r="H363" t="s">
        <v>1654</v>
      </c>
      <c r="I363" t="s">
        <v>1634</v>
      </c>
      <c r="J363" t="s">
        <v>1700</v>
      </c>
      <c r="K363" s="11">
        <v>4463244.3099999996</v>
      </c>
      <c r="L363" s="11">
        <v>91</v>
      </c>
      <c r="M363" s="11">
        <f t="shared" si="37"/>
        <v>4463244.3099999996</v>
      </c>
      <c r="N363" s="21">
        <v>1.7500000000000002E-2</v>
      </c>
      <c r="O363" s="21">
        <f t="shared" si="38"/>
        <v>1.7500003536394183E-2</v>
      </c>
      <c r="P363" s="25">
        <f t="shared" si="39"/>
        <v>19473.2</v>
      </c>
      <c r="Q363" s="11">
        <f t="shared" si="40"/>
        <v>0</v>
      </c>
      <c r="R363" s="21">
        <v>0</v>
      </c>
      <c r="S363" s="21">
        <f t="shared" si="41"/>
        <v>0</v>
      </c>
      <c r="T363" s="36">
        <v>0</v>
      </c>
      <c r="U363" s="11">
        <v>0</v>
      </c>
      <c r="V363" s="11">
        <v>19473.2</v>
      </c>
      <c r="W363" s="21">
        <v>0</v>
      </c>
      <c r="X363" s="21">
        <v>0</v>
      </c>
      <c r="Y363" s="21">
        <f t="shared" si="42"/>
        <v>0</v>
      </c>
      <c r="Z363" s="21">
        <f t="shared" si="43"/>
        <v>0</v>
      </c>
      <c r="AA363" s="11">
        <v>0</v>
      </c>
      <c r="AB363" s="11">
        <v>0</v>
      </c>
      <c r="AC363" s="11"/>
    </row>
    <row r="364" spans="1:29" hidden="1" x14ac:dyDescent="0.35">
      <c r="A364" t="s">
        <v>413</v>
      </c>
      <c r="B364" t="s">
        <v>414</v>
      </c>
      <c r="C364" t="s">
        <v>1597</v>
      </c>
      <c r="D364" s="15">
        <v>45107</v>
      </c>
      <c r="E364" s="15"/>
      <c r="F364" t="s">
        <v>1599</v>
      </c>
      <c r="H364" t="s">
        <v>1654</v>
      </c>
      <c r="I364" t="s">
        <v>1631</v>
      </c>
      <c r="J364" t="s">
        <v>1701</v>
      </c>
      <c r="K364" s="11">
        <v>9583669.3300000001</v>
      </c>
      <c r="L364" s="11">
        <v>91</v>
      </c>
      <c r="M364" s="11">
        <f t="shared" si="37"/>
        <v>9583669.3300000001</v>
      </c>
      <c r="N364" s="21">
        <v>0.02</v>
      </c>
      <c r="O364" s="21">
        <f t="shared" si="38"/>
        <v>1.9999998531613831E-2</v>
      </c>
      <c r="P364" s="25">
        <f t="shared" si="39"/>
        <v>47787.06</v>
      </c>
      <c r="Q364" s="11">
        <f t="shared" si="40"/>
        <v>0</v>
      </c>
      <c r="R364" s="21">
        <v>0</v>
      </c>
      <c r="S364" s="21">
        <f t="shared" si="41"/>
        <v>0</v>
      </c>
      <c r="T364" s="36">
        <v>0</v>
      </c>
      <c r="U364" s="11">
        <v>0</v>
      </c>
      <c r="V364" s="11">
        <v>47787.06</v>
      </c>
      <c r="W364" s="21">
        <v>0.12</v>
      </c>
      <c r="X364" s="21">
        <v>0.2</v>
      </c>
      <c r="Y364" s="21">
        <f t="shared" si="42"/>
        <v>0</v>
      </c>
      <c r="Z364" s="21">
        <f t="shared" si="43"/>
        <v>0</v>
      </c>
      <c r="AA364" s="11">
        <v>0</v>
      </c>
      <c r="AB364" s="11">
        <v>0</v>
      </c>
      <c r="AC364" s="11"/>
    </row>
    <row r="365" spans="1:29" hidden="1" x14ac:dyDescent="0.35">
      <c r="A365" t="s">
        <v>383</v>
      </c>
      <c r="B365" t="s">
        <v>384</v>
      </c>
      <c r="C365" t="s">
        <v>1597</v>
      </c>
      <c r="D365" s="15">
        <v>45222</v>
      </c>
      <c r="E365" s="15"/>
      <c r="F365" t="s">
        <v>1599</v>
      </c>
      <c r="H365" t="s">
        <v>1654</v>
      </c>
      <c r="I365" t="s">
        <v>1631</v>
      </c>
      <c r="J365" t="s">
        <v>1699</v>
      </c>
      <c r="K365" s="11">
        <v>6134156.0899999999</v>
      </c>
      <c r="L365" s="11">
        <v>91</v>
      </c>
      <c r="M365" s="11">
        <f t="shared" si="37"/>
        <v>6134156.0899999989</v>
      </c>
      <c r="N365" s="21">
        <v>0</v>
      </c>
      <c r="O365" s="21">
        <f t="shared" si="38"/>
        <v>0</v>
      </c>
      <c r="P365" s="25">
        <f t="shared" si="39"/>
        <v>0</v>
      </c>
      <c r="Q365" s="11">
        <f t="shared" si="40"/>
        <v>0</v>
      </c>
      <c r="R365" s="21">
        <v>0</v>
      </c>
      <c r="S365" s="21">
        <f t="shared" si="41"/>
        <v>0</v>
      </c>
      <c r="T365" s="36">
        <v>0</v>
      </c>
      <c r="U365" s="11">
        <v>0</v>
      </c>
      <c r="V365" s="11">
        <v>0</v>
      </c>
      <c r="W365" s="21">
        <v>0.08</v>
      </c>
      <c r="X365" s="21">
        <v>0.2</v>
      </c>
      <c r="Y365" s="21">
        <f t="shared" si="42"/>
        <v>0</v>
      </c>
      <c r="Z365" s="21">
        <f t="shared" si="43"/>
        <v>0</v>
      </c>
      <c r="AA365" s="11">
        <v>0</v>
      </c>
      <c r="AB365" s="11">
        <v>0</v>
      </c>
      <c r="AC365" s="11"/>
    </row>
    <row r="366" spans="1:29" hidden="1" x14ac:dyDescent="0.35">
      <c r="A366" t="s">
        <v>856</v>
      </c>
      <c r="B366" t="s">
        <v>857</v>
      </c>
      <c r="C366" t="s">
        <v>1597</v>
      </c>
      <c r="D366" s="15">
        <v>45462</v>
      </c>
      <c r="E366" s="15"/>
      <c r="F366" t="s">
        <v>1603</v>
      </c>
      <c r="G366" s="11"/>
      <c r="H366" t="s">
        <v>1710</v>
      </c>
      <c r="I366" t="s">
        <v>1631</v>
      </c>
      <c r="J366" t="s">
        <v>1699</v>
      </c>
      <c r="K366" s="11">
        <v>6676472.5199999996</v>
      </c>
      <c r="L366" s="11">
        <v>91</v>
      </c>
      <c r="M366" s="11">
        <f t="shared" si="37"/>
        <v>6676472.5199999996</v>
      </c>
      <c r="N366" s="21">
        <v>0</v>
      </c>
      <c r="O366" s="21">
        <f t="shared" si="38"/>
        <v>0</v>
      </c>
      <c r="P366" s="25">
        <f t="shared" si="39"/>
        <v>0</v>
      </c>
      <c r="Q366" s="11">
        <f t="shared" si="40"/>
        <v>0</v>
      </c>
      <c r="R366" s="21">
        <v>0</v>
      </c>
      <c r="S366" s="21">
        <f t="shared" si="41"/>
        <v>0</v>
      </c>
      <c r="T366" s="36">
        <v>0</v>
      </c>
      <c r="U366" s="11">
        <v>0</v>
      </c>
      <c r="V366" s="11">
        <v>0</v>
      </c>
      <c r="W366" s="21">
        <v>0.12</v>
      </c>
      <c r="X366" s="21">
        <v>0.2</v>
      </c>
      <c r="Y366" s="21">
        <f t="shared" si="42"/>
        <v>0</v>
      </c>
      <c r="Z366" s="21">
        <f t="shared" si="43"/>
        <v>0</v>
      </c>
      <c r="AA366" s="11">
        <v>0</v>
      </c>
      <c r="AB366" s="11">
        <v>0</v>
      </c>
      <c r="AC366" s="11"/>
    </row>
    <row r="367" spans="1:29" hidden="1" x14ac:dyDescent="0.35">
      <c r="A367" t="s">
        <v>1225</v>
      </c>
      <c r="B367" t="s">
        <v>1226</v>
      </c>
      <c r="C367" t="s">
        <v>1597</v>
      </c>
      <c r="D367" s="15">
        <v>45587</v>
      </c>
      <c r="E367" s="15"/>
      <c r="F367" t="s">
        <v>1599</v>
      </c>
      <c r="G367" s="11"/>
      <c r="H367" t="s">
        <v>1654</v>
      </c>
      <c r="I367" t="s">
        <v>1674</v>
      </c>
      <c r="J367" t="s">
        <v>1701</v>
      </c>
      <c r="K367" s="11">
        <v>4487132.95</v>
      </c>
      <c r="L367" s="11">
        <v>91</v>
      </c>
      <c r="M367" s="11">
        <f t="shared" si="37"/>
        <v>4487132.95</v>
      </c>
      <c r="N367" s="21">
        <v>1.4999999999999999E-2</v>
      </c>
      <c r="O367" s="21">
        <f t="shared" si="38"/>
        <v>1.500000189369311E-2</v>
      </c>
      <c r="P367" s="25">
        <f t="shared" si="39"/>
        <v>16780.650000000001</v>
      </c>
      <c r="Q367" s="11">
        <f t="shared" si="40"/>
        <v>0</v>
      </c>
      <c r="R367" s="21">
        <v>0</v>
      </c>
      <c r="S367" s="21">
        <f t="shared" si="41"/>
        <v>0</v>
      </c>
      <c r="T367" s="36">
        <v>0</v>
      </c>
      <c r="U367" s="11">
        <v>0</v>
      </c>
      <c r="V367" s="11">
        <v>16780.650000000001</v>
      </c>
      <c r="W367" s="21">
        <v>0.12</v>
      </c>
      <c r="X367" s="21">
        <v>0.15</v>
      </c>
      <c r="Y367" s="21">
        <f t="shared" si="42"/>
        <v>0</v>
      </c>
      <c r="Z367" s="21">
        <f t="shared" si="43"/>
        <v>0</v>
      </c>
      <c r="AA367" s="11">
        <v>0</v>
      </c>
      <c r="AB367" s="11">
        <v>0</v>
      </c>
      <c r="AC367" s="11"/>
    </row>
    <row r="368" spans="1:29" hidden="1" x14ac:dyDescent="0.35">
      <c r="A368" t="s">
        <v>1559</v>
      </c>
      <c r="B368" t="s">
        <v>1587</v>
      </c>
      <c r="C368" t="s">
        <v>1597</v>
      </c>
      <c r="D368" s="15">
        <v>45804</v>
      </c>
      <c r="E368" s="15"/>
      <c r="F368" t="s">
        <v>1607</v>
      </c>
      <c r="G368" s="11" t="s">
        <v>1709</v>
      </c>
      <c r="H368" t="s">
        <v>1710</v>
      </c>
      <c r="I368" t="s">
        <v>1642</v>
      </c>
      <c r="J368" t="s">
        <v>1700</v>
      </c>
      <c r="K368" s="11">
        <v>5082903.83</v>
      </c>
      <c r="L368" s="11">
        <v>35</v>
      </c>
      <c r="M368" s="11">
        <f t="shared" si="37"/>
        <v>1954963.0115384618</v>
      </c>
      <c r="N368" s="21">
        <v>2.5000000000000001E-2</v>
      </c>
      <c r="O368" s="21">
        <f t="shared" si="38"/>
        <v>2.499999296661885E-2</v>
      </c>
      <c r="P368" s="25">
        <f t="shared" si="39"/>
        <v>12185.04</v>
      </c>
      <c r="Q368" s="11">
        <f t="shared" si="40"/>
        <v>8529.5280000000002</v>
      </c>
      <c r="R368" s="21">
        <v>0</v>
      </c>
      <c r="S368" s="21">
        <f t="shared" si="41"/>
        <v>0.7</v>
      </c>
      <c r="T368" s="36">
        <v>0.75</v>
      </c>
      <c r="U368" s="11">
        <v>8529.5280000000002</v>
      </c>
      <c r="V368" s="11">
        <v>12185.04</v>
      </c>
      <c r="W368" s="21">
        <v>0</v>
      </c>
      <c r="X368" s="21">
        <v>0</v>
      </c>
      <c r="Y368" s="21">
        <f t="shared" si="42"/>
        <v>0</v>
      </c>
      <c r="Z368" s="21">
        <f t="shared" si="43"/>
        <v>0</v>
      </c>
      <c r="AA368" s="11">
        <v>0</v>
      </c>
      <c r="AB368" s="11">
        <v>0</v>
      </c>
      <c r="AC368" s="11"/>
    </row>
    <row r="369" spans="1:31" hidden="1" x14ac:dyDescent="0.35">
      <c r="A369" t="s">
        <v>433</v>
      </c>
      <c r="B369" t="s">
        <v>434</v>
      </c>
      <c r="C369" t="s">
        <v>1597</v>
      </c>
      <c r="D369" s="15">
        <v>45127</v>
      </c>
      <c r="E369" s="15"/>
      <c r="F369" t="s">
        <v>1599</v>
      </c>
      <c r="G369" s="11"/>
      <c r="H369" t="s">
        <v>1654</v>
      </c>
      <c r="I369" t="s">
        <v>1631</v>
      </c>
      <c r="J369" t="s">
        <v>1699</v>
      </c>
      <c r="K369" s="11">
        <v>17001782.34</v>
      </c>
      <c r="L369" s="11">
        <v>91</v>
      </c>
      <c r="M369" s="11">
        <f t="shared" si="37"/>
        <v>17001782.34</v>
      </c>
      <c r="N369" s="21">
        <v>0</v>
      </c>
      <c r="O369" s="21">
        <f t="shared" si="38"/>
        <v>0</v>
      </c>
      <c r="P369" s="25">
        <f t="shared" si="39"/>
        <v>0</v>
      </c>
      <c r="Q369" s="11">
        <f t="shared" si="40"/>
        <v>0</v>
      </c>
      <c r="R369" s="21">
        <v>0</v>
      </c>
      <c r="S369" s="21">
        <f t="shared" si="41"/>
        <v>0</v>
      </c>
      <c r="T369" s="36">
        <v>0</v>
      </c>
      <c r="U369" s="11">
        <v>0</v>
      </c>
      <c r="V369" s="11">
        <v>0</v>
      </c>
      <c r="W369" s="21">
        <v>0.08</v>
      </c>
      <c r="X369" s="21">
        <v>0.2</v>
      </c>
      <c r="Y369" s="21">
        <f t="shared" si="42"/>
        <v>0</v>
      </c>
      <c r="Z369" s="21">
        <f t="shared" si="43"/>
        <v>0</v>
      </c>
      <c r="AA369" s="11">
        <v>0</v>
      </c>
      <c r="AB369" s="11">
        <v>0</v>
      </c>
      <c r="AC369" s="11"/>
    </row>
    <row r="370" spans="1:31" hidden="1" x14ac:dyDescent="0.35">
      <c r="A370" t="s">
        <v>444</v>
      </c>
      <c r="B370" t="s">
        <v>445</v>
      </c>
      <c r="C370" t="s">
        <v>1597</v>
      </c>
      <c r="D370" s="15">
        <v>45160</v>
      </c>
      <c r="E370" s="15"/>
      <c r="F370" t="s">
        <v>1599</v>
      </c>
      <c r="G370" s="11"/>
      <c r="H370" t="s">
        <v>1654</v>
      </c>
      <c r="I370" t="s">
        <v>1631</v>
      </c>
      <c r="J370" t="s">
        <v>1699</v>
      </c>
      <c r="K370" s="11">
        <v>8981155.9700000007</v>
      </c>
      <c r="L370" s="11">
        <v>91</v>
      </c>
      <c r="M370" s="11">
        <f t="shared" si="37"/>
        <v>8981155.9700000007</v>
      </c>
      <c r="N370" s="21">
        <v>0</v>
      </c>
      <c r="O370" s="21">
        <f t="shared" si="38"/>
        <v>0</v>
      </c>
      <c r="P370" s="25">
        <f t="shared" si="39"/>
        <v>0</v>
      </c>
      <c r="Q370" s="11">
        <f t="shared" si="40"/>
        <v>0</v>
      </c>
      <c r="R370" s="21">
        <v>0</v>
      </c>
      <c r="S370" s="21">
        <f t="shared" si="41"/>
        <v>0</v>
      </c>
      <c r="T370" s="36">
        <v>0</v>
      </c>
      <c r="U370" s="11">
        <v>0</v>
      </c>
      <c r="V370" s="11">
        <v>0</v>
      </c>
      <c r="W370" s="21">
        <v>0.08</v>
      </c>
      <c r="X370" s="21">
        <v>0.2</v>
      </c>
      <c r="Y370" s="21">
        <f t="shared" si="42"/>
        <v>0</v>
      </c>
      <c r="Z370" s="21">
        <f t="shared" si="43"/>
        <v>0</v>
      </c>
      <c r="AA370" s="11">
        <v>0</v>
      </c>
      <c r="AB370" s="11">
        <v>0</v>
      </c>
      <c r="AC370" s="11"/>
    </row>
    <row r="371" spans="1:31" hidden="1" x14ac:dyDescent="0.35">
      <c r="A371" t="s">
        <v>1313</v>
      </c>
      <c r="B371" t="s">
        <v>1314</v>
      </c>
      <c r="C371" t="s">
        <v>1597</v>
      </c>
      <c r="D371" s="15">
        <v>45624</v>
      </c>
      <c r="E371" s="15"/>
      <c r="F371" t="s">
        <v>51</v>
      </c>
      <c r="G371" s="11" t="s">
        <v>1711</v>
      </c>
      <c r="H371" t="s">
        <v>1710</v>
      </c>
      <c r="I371" t="s">
        <v>1631</v>
      </c>
      <c r="J371" t="s">
        <v>1700</v>
      </c>
      <c r="K371" s="11">
        <v>4380319.09</v>
      </c>
      <c r="L371" s="11">
        <v>91</v>
      </c>
      <c r="M371" s="11">
        <f t="shared" si="37"/>
        <v>4380319.09</v>
      </c>
      <c r="N371" s="21">
        <v>2.5000000000000001E-2</v>
      </c>
      <c r="O371" s="21">
        <f t="shared" si="38"/>
        <v>2.5000001054291204E-2</v>
      </c>
      <c r="P371" s="25">
        <f t="shared" si="39"/>
        <v>27301.99</v>
      </c>
      <c r="Q371" s="11">
        <f t="shared" si="40"/>
        <v>19048.814000000002</v>
      </c>
      <c r="R371" s="21">
        <v>0</v>
      </c>
      <c r="S371" s="21">
        <f t="shared" si="41"/>
        <v>0.5</v>
      </c>
      <c r="T371" s="36">
        <v>0</v>
      </c>
      <c r="U371" s="11">
        <v>13650.995000000001</v>
      </c>
      <c r="V371" s="11">
        <v>27301.99</v>
      </c>
      <c r="W371" s="21">
        <v>0</v>
      </c>
      <c r="X371" s="21">
        <v>0</v>
      </c>
      <c r="Y371" s="21">
        <f t="shared" si="42"/>
        <v>0</v>
      </c>
      <c r="Z371" s="21">
        <f t="shared" si="43"/>
        <v>0</v>
      </c>
      <c r="AA371" s="11">
        <v>0</v>
      </c>
      <c r="AB371" s="11">
        <v>0</v>
      </c>
      <c r="AC371" s="21">
        <f>AD371/(V371-U371)</f>
        <v>0.39541579203567212</v>
      </c>
      <c r="AD371" s="11">
        <v>5397.8190000000004</v>
      </c>
      <c r="AE371" t="s">
        <v>1712</v>
      </c>
    </row>
    <row r="372" spans="1:31" hidden="1" x14ac:dyDescent="0.35">
      <c r="A372" t="s">
        <v>395</v>
      </c>
      <c r="B372" t="s">
        <v>396</v>
      </c>
      <c r="C372" t="s">
        <v>1597</v>
      </c>
      <c r="D372" s="15">
        <v>45096</v>
      </c>
      <c r="E372" s="15"/>
      <c r="F372" t="s">
        <v>1599</v>
      </c>
      <c r="G372" s="11"/>
      <c r="H372" t="s">
        <v>1654</v>
      </c>
      <c r="I372" t="s">
        <v>1631</v>
      </c>
      <c r="J372" t="s">
        <v>1699</v>
      </c>
      <c r="K372" s="11">
        <v>6369541.7400000002</v>
      </c>
      <c r="L372" s="11">
        <v>91</v>
      </c>
      <c r="M372" s="11">
        <f t="shared" si="37"/>
        <v>6369541.7400000002</v>
      </c>
      <c r="N372" s="21">
        <v>0</v>
      </c>
      <c r="O372" s="21">
        <f t="shared" si="38"/>
        <v>0</v>
      </c>
      <c r="P372" s="25">
        <f t="shared" si="39"/>
        <v>0</v>
      </c>
      <c r="Q372" s="11">
        <f t="shared" si="40"/>
        <v>0</v>
      </c>
      <c r="R372" s="21">
        <v>0</v>
      </c>
      <c r="S372" s="21">
        <f t="shared" si="41"/>
        <v>0</v>
      </c>
      <c r="T372" s="36">
        <v>0</v>
      </c>
      <c r="U372" s="11">
        <v>0</v>
      </c>
      <c r="V372" s="11">
        <v>0</v>
      </c>
      <c r="W372" s="21">
        <v>0.1</v>
      </c>
      <c r="X372" s="21">
        <v>0.15</v>
      </c>
      <c r="Y372" s="21">
        <f t="shared" si="42"/>
        <v>0</v>
      </c>
      <c r="Z372" s="21">
        <f t="shared" si="43"/>
        <v>0</v>
      </c>
      <c r="AA372" s="11">
        <v>0</v>
      </c>
      <c r="AB372" s="11">
        <v>0</v>
      </c>
      <c r="AC372" s="11"/>
    </row>
    <row r="373" spans="1:31" hidden="1" x14ac:dyDescent="0.35">
      <c r="A373" t="s">
        <v>1213</v>
      </c>
      <c r="B373" t="s">
        <v>1214</v>
      </c>
      <c r="C373" t="s">
        <v>1597</v>
      </c>
      <c r="D373" s="15">
        <v>45586</v>
      </c>
      <c r="E373" s="15"/>
      <c r="F373" t="s">
        <v>1624</v>
      </c>
      <c r="G373" t="s">
        <v>1505</v>
      </c>
      <c r="H373" t="s">
        <v>1710</v>
      </c>
      <c r="I373" t="s">
        <v>1631</v>
      </c>
      <c r="J373" t="s">
        <v>1700</v>
      </c>
      <c r="K373" s="11">
        <v>4266031.66</v>
      </c>
      <c r="L373" s="11">
        <v>91</v>
      </c>
      <c r="M373" s="11">
        <f t="shared" si="37"/>
        <v>4266031.66</v>
      </c>
      <c r="N373" s="21">
        <v>2.5000000000000001E-2</v>
      </c>
      <c r="O373" s="21">
        <f t="shared" si="38"/>
        <v>2.500000057572099E-2</v>
      </c>
      <c r="P373" s="25">
        <f t="shared" si="39"/>
        <v>26589.65</v>
      </c>
      <c r="Q373" s="11">
        <f t="shared" si="40"/>
        <v>17615.643125000002</v>
      </c>
      <c r="R373" s="21">
        <v>0</v>
      </c>
      <c r="S373" s="21">
        <f t="shared" si="41"/>
        <v>0.55000000000000004</v>
      </c>
      <c r="T373" s="36">
        <v>0</v>
      </c>
      <c r="U373" s="11">
        <v>14624.307500000003</v>
      </c>
      <c r="V373" s="11">
        <v>26589.65</v>
      </c>
      <c r="W373" s="21">
        <v>0</v>
      </c>
      <c r="X373" s="21">
        <v>0</v>
      </c>
      <c r="Y373" s="21">
        <f t="shared" si="42"/>
        <v>0</v>
      </c>
      <c r="Z373" s="21">
        <f t="shared" si="43"/>
        <v>0</v>
      </c>
      <c r="AA373" s="11">
        <v>0</v>
      </c>
      <c r="AB373" s="11">
        <v>0</v>
      </c>
      <c r="AC373" s="21">
        <f>IFERROR(AD373/(V373-U373),0)</f>
        <v>0.25</v>
      </c>
      <c r="AD373" s="11">
        <v>2991.3356249999997</v>
      </c>
    </row>
    <row r="374" spans="1:31" hidden="1" x14ac:dyDescent="0.35">
      <c r="A374" t="s">
        <v>1081</v>
      </c>
      <c r="B374" t="s">
        <v>1082</v>
      </c>
      <c r="C374" t="s">
        <v>1598</v>
      </c>
      <c r="D374" s="15">
        <v>45537</v>
      </c>
      <c r="E374" s="15">
        <v>45786</v>
      </c>
      <c r="F374" t="s">
        <v>121</v>
      </c>
      <c r="G374" s="11"/>
      <c r="H374" t="s">
        <v>1710</v>
      </c>
      <c r="I374" t="s">
        <v>1631</v>
      </c>
      <c r="J374" t="s">
        <v>1700</v>
      </c>
      <c r="K374" s="11">
        <v>3989786.02</v>
      </c>
      <c r="L374" s="11">
        <v>39</v>
      </c>
      <c r="M374" s="11">
        <f t="shared" si="37"/>
        <v>1709908.2942857144</v>
      </c>
      <c r="N374" s="21">
        <v>2.5000000000000001E-2</v>
      </c>
      <c r="O374" s="21">
        <f t="shared" si="38"/>
        <v>2.5000005658680182E-2</v>
      </c>
      <c r="P374" s="25">
        <f t="shared" si="39"/>
        <v>10657.65</v>
      </c>
      <c r="Q374" s="11">
        <f t="shared" si="40"/>
        <v>6394.5899999999992</v>
      </c>
      <c r="R374" s="21">
        <v>0</v>
      </c>
      <c r="S374" s="21">
        <f t="shared" si="41"/>
        <v>0.6</v>
      </c>
      <c r="T374" s="36">
        <v>0</v>
      </c>
      <c r="U374" s="11">
        <v>6394.5899999999992</v>
      </c>
      <c r="V374" s="11">
        <v>10657.65</v>
      </c>
      <c r="W374" s="21">
        <v>0</v>
      </c>
      <c r="X374" s="21">
        <v>0</v>
      </c>
      <c r="Y374" s="21">
        <f t="shared" si="42"/>
        <v>0</v>
      </c>
      <c r="Z374" s="21">
        <f t="shared" si="43"/>
        <v>0</v>
      </c>
      <c r="AA374" s="11">
        <v>0</v>
      </c>
      <c r="AB374" s="11">
        <v>0</v>
      </c>
      <c r="AC374" s="11"/>
    </row>
    <row r="375" spans="1:31" hidden="1" x14ac:dyDescent="0.35">
      <c r="A375" t="s">
        <v>888</v>
      </c>
      <c r="B375" t="s">
        <v>889</v>
      </c>
      <c r="C375" t="s">
        <v>1598</v>
      </c>
      <c r="D375" s="15">
        <v>45469</v>
      </c>
      <c r="E375" s="15">
        <v>45792</v>
      </c>
      <c r="F375" t="s">
        <v>1603</v>
      </c>
      <c r="G375" s="11"/>
      <c r="H375" t="s">
        <v>1710</v>
      </c>
      <c r="I375" t="s">
        <v>1631</v>
      </c>
      <c r="J375" t="s">
        <v>1700</v>
      </c>
      <c r="K375" s="11">
        <v>4293735.24</v>
      </c>
      <c r="L375" s="11">
        <v>45</v>
      </c>
      <c r="M375" s="11">
        <f t="shared" si="37"/>
        <v>2123275.6681318684</v>
      </c>
      <c r="N375" s="21">
        <v>0.02</v>
      </c>
      <c r="O375" s="21">
        <f t="shared" si="38"/>
        <v>1.9999995518017909E-2</v>
      </c>
      <c r="P375" s="25">
        <f t="shared" si="39"/>
        <v>10587.29</v>
      </c>
      <c r="Q375" s="11">
        <f t="shared" si="40"/>
        <v>5293.6450000000004</v>
      </c>
      <c r="R375" s="21">
        <v>0</v>
      </c>
      <c r="S375" s="21">
        <f t="shared" si="41"/>
        <v>0.5</v>
      </c>
      <c r="T375" s="36">
        <v>1</v>
      </c>
      <c r="U375" s="11">
        <v>5293.6450000000004</v>
      </c>
      <c r="V375" s="11">
        <v>10587.29</v>
      </c>
      <c r="W375" s="21">
        <v>0</v>
      </c>
      <c r="X375" s="21">
        <v>0</v>
      </c>
      <c r="Y375" s="21">
        <f t="shared" si="42"/>
        <v>0</v>
      </c>
      <c r="Z375" s="21">
        <f t="shared" si="43"/>
        <v>0</v>
      </c>
      <c r="AA375" s="11">
        <v>0</v>
      </c>
      <c r="AB375" s="11">
        <v>0</v>
      </c>
      <c r="AC375" s="11"/>
    </row>
    <row r="376" spans="1:31" hidden="1" x14ac:dyDescent="0.35">
      <c r="A376" t="s">
        <v>959</v>
      </c>
      <c r="B376" t="s">
        <v>960</v>
      </c>
      <c r="C376" t="s">
        <v>1597</v>
      </c>
      <c r="D376" s="15">
        <v>45496</v>
      </c>
      <c r="E376" s="15"/>
      <c r="F376" t="s">
        <v>1600</v>
      </c>
      <c r="G376" s="11" t="s">
        <v>1732</v>
      </c>
      <c r="H376" t="s">
        <v>1710</v>
      </c>
      <c r="I376" t="s">
        <v>1638</v>
      </c>
      <c r="J376" t="s">
        <v>1700</v>
      </c>
      <c r="K376" s="11">
        <v>4300884.37</v>
      </c>
      <c r="L376" s="11">
        <v>91</v>
      </c>
      <c r="M376" s="11">
        <f t="shared" si="37"/>
        <v>4300884.37</v>
      </c>
      <c r="N376" s="21">
        <v>2.5000000000000001E-2</v>
      </c>
      <c r="O376" s="21">
        <f t="shared" si="38"/>
        <v>2.4999998104785388E-2</v>
      </c>
      <c r="P376" s="25">
        <f t="shared" si="39"/>
        <v>26806.880000000001</v>
      </c>
      <c r="Q376" s="11">
        <f t="shared" si="40"/>
        <v>16084.128000000001</v>
      </c>
      <c r="R376" s="21">
        <v>0</v>
      </c>
      <c r="S376" s="21">
        <f t="shared" si="41"/>
        <v>0.6</v>
      </c>
      <c r="T376" s="36">
        <v>1</v>
      </c>
      <c r="U376" s="11">
        <v>16084.128000000001</v>
      </c>
      <c r="V376" s="11">
        <v>26806.880000000001</v>
      </c>
      <c r="W376" s="21">
        <v>0</v>
      </c>
      <c r="X376" s="21">
        <v>0</v>
      </c>
      <c r="Y376" s="21">
        <f t="shared" si="42"/>
        <v>0</v>
      </c>
      <c r="Z376" s="21">
        <f t="shared" si="43"/>
        <v>0</v>
      </c>
      <c r="AA376" s="11">
        <v>0</v>
      </c>
      <c r="AB376" s="11">
        <v>0</v>
      </c>
      <c r="AC376" s="11"/>
    </row>
    <row r="377" spans="1:31" hidden="1" x14ac:dyDescent="0.35">
      <c r="A377" t="s">
        <v>1069</v>
      </c>
      <c r="B377" t="s">
        <v>1070</v>
      </c>
      <c r="C377" t="s">
        <v>1597</v>
      </c>
      <c r="D377" s="15">
        <v>45558</v>
      </c>
      <c r="E377" s="15"/>
      <c r="F377" t="s">
        <v>1612</v>
      </c>
      <c r="G377" s="11"/>
      <c r="H377" t="s">
        <v>1710</v>
      </c>
      <c r="I377" t="s">
        <v>1631</v>
      </c>
      <c r="J377" t="s">
        <v>1701</v>
      </c>
      <c r="K377" s="11">
        <v>4130115.39</v>
      </c>
      <c r="L377" s="11">
        <v>91</v>
      </c>
      <c r="M377" s="11">
        <f t="shared" si="37"/>
        <v>4130115.39</v>
      </c>
      <c r="N377" s="21">
        <v>1.4999999999999999E-2</v>
      </c>
      <c r="O377" s="21">
        <f t="shared" si="38"/>
        <v>1.4999999980443832E-2</v>
      </c>
      <c r="P377" s="25">
        <f t="shared" si="39"/>
        <v>15445.5</v>
      </c>
      <c r="Q377" s="11">
        <f t="shared" si="40"/>
        <v>7722.75</v>
      </c>
      <c r="R377" s="21">
        <v>0</v>
      </c>
      <c r="S377" s="21">
        <f t="shared" si="41"/>
        <v>0.5</v>
      </c>
      <c r="T377" s="36">
        <v>0</v>
      </c>
      <c r="U377" s="11">
        <v>7722.75</v>
      </c>
      <c r="V377" s="11">
        <v>15445.5</v>
      </c>
      <c r="W377" s="21">
        <v>0.12</v>
      </c>
      <c r="X377" s="21">
        <v>0.15</v>
      </c>
      <c r="Y377" s="21">
        <f t="shared" si="42"/>
        <v>0</v>
      </c>
      <c r="Z377" s="21">
        <f t="shared" si="43"/>
        <v>0</v>
      </c>
      <c r="AA377" s="11">
        <v>0</v>
      </c>
      <c r="AB377" s="11">
        <v>0</v>
      </c>
      <c r="AC377" s="11"/>
    </row>
    <row r="378" spans="1:31" hidden="1" x14ac:dyDescent="0.35">
      <c r="A378" t="s">
        <v>1163</v>
      </c>
      <c r="B378" t="s">
        <v>1164</v>
      </c>
      <c r="C378" t="s">
        <v>1597</v>
      </c>
      <c r="D378" s="15">
        <v>45562</v>
      </c>
      <c r="E378" s="15"/>
      <c r="F378" t="s">
        <v>1599</v>
      </c>
      <c r="G378" s="11"/>
      <c r="H378" t="s">
        <v>1654</v>
      </c>
      <c r="I378" t="s">
        <v>1631</v>
      </c>
      <c r="J378" t="s">
        <v>1700</v>
      </c>
      <c r="K378" s="11">
        <v>4144337.59</v>
      </c>
      <c r="L378" s="11">
        <v>91</v>
      </c>
      <c r="M378" s="11">
        <f t="shared" si="37"/>
        <v>4144337.59</v>
      </c>
      <c r="N378" s="21">
        <v>1.2500000000000001E-2</v>
      </c>
      <c r="O378" s="21">
        <f t="shared" si="38"/>
        <v>1.2499997458136449E-2</v>
      </c>
      <c r="P378" s="25">
        <f t="shared" si="39"/>
        <v>12915.57</v>
      </c>
      <c r="Q378" s="11">
        <f t="shared" si="40"/>
        <v>0</v>
      </c>
      <c r="R378" s="21">
        <v>0</v>
      </c>
      <c r="S378" s="21">
        <f t="shared" si="41"/>
        <v>0</v>
      </c>
      <c r="T378" s="36">
        <v>0</v>
      </c>
      <c r="U378" s="11">
        <v>0</v>
      </c>
      <c r="V378" s="11">
        <v>12915.57</v>
      </c>
      <c r="W378" s="21">
        <v>0</v>
      </c>
      <c r="X378" s="21">
        <v>0</v>
      </c>
      <c r="Y378" s="21">
        <f t="shared" si="42"/>
        <v>0</v>
      </c>
      <c r="Z378" s="21">
        <f t="shared" si="43"/>
        <v>0</v>
      </c>
      <c r="AA378" s="11">
        <v>0</v>
      </c>
      <c r="AB378" s="11">
        <v>0</v>
      </c>
      <c r="AC378" s="11"/>
    </row>
    <row r="379" spans="1:31" hidden="1" x14ac:dyDescent="0.35">
      <c r="A379" t="s">
        <v>735</v>
      </c>
      <c r="B379" t="s">
        <v>736</v>
      </c>
      <c r="C379" t="s">
        <v>1597</v>
      </c>
      <c r="D379" s="15">
        <v>45358</v>
      </c>
      <c r="E379" s="15"/>
      <c r="F379" t="s">
        <v>1600</v>
      </c>
      <c r="G379" s="11"/>
      <c r="H379" t="s">
        <v>1654</v>
      </c>
      <c r="I379" t="s">
        <v>1664</v>
      </c>
      <c r="J379" t="s">
        <v>1700</v>
      </c>
      <c r="K379" s="11">
        <v>19121563.140000001</v>
      </c>
      <c r="L379" s="11">
        <v>91</v>
      </c>
      <c r="M379" s="11">
        <f t="shared" si="37"/>
        <v>19121563.140000001</v>
      </c>
      <c r="N379" s="21">
        <v>2.5000000000000001E-2</v>
      </c>
      <c r="O379" s="21">
        <f t="shared" si="38"/>
        <v>2.5000000923242834E-2</v>
      </c>
      <c r="P379" s="25">
        <f t="shared" si="39"/>
        <v>119182.35</v>
      </c>
      <c r="Q379" s="11">
        <f t="shared" si="40"/>
        <v>0</v>
      </c>
      <c r="R379" s="21">
        <v>0.03</v>
      </c>
      <c r="S379" s="21">
        <f t="shared" si="41"/>
        <v>0</v>
      </c>
      <c r="T379" s="36">
        <v>0</v>
      </c>
      <c r="U379" s="11">
        <v>0</v>
      </c>
      <c r="V379" s="11">
        <v>119182.35</v>
      </c>
      <c r="W379" s="21">
        <v>0</v>
      </c>
      <c r="X379" s="21">
        <v>0</v>
      </c>
      <c r="Y379" s="21">
        <f t="shared" si="42"/>
        <v>0</v>
      </c>
      <c r="Z379" s="21">
        <f t="shared" si="43"/>
        <v>0</v>
      </c>
      <c r="AA379" s="11">
        <v>0</v>
      </c>
      <c r="AB379" s="11">
        <v>0</v>
      </c>
      <c r="AC379" s="11"/>
    </row>
    <row r="380" spans="1:31" hidden="1" x14ac:dyDescent="0.35">
      <c r="A380" t="s">
        <v>1291</v>
      </c>
      <c r="B380" t="s">
        <v>1292</v>
      </c>
      <c r="C380" t="s">
        <v>1597</v>
      </c>
      <c r="D380" s="15">
        <v>45617</v>
      </c>
      <c r="E380" s="15"/>
      <c r="F380" t="s">
        <v>1599</v>
      </c>
      <c r="G380" s="11"/>
      <c r="H380" t="s">
        <v>1654</v>
      </c>
      <c r="I380" t="s">
        <v>1631</v>
      </c>
      <c r="J380" t="s">
        <v>1700</v>
      </c>
      <c r="K380" s="11">
        <v>4529509.2</v>
      </c>
      <c r="L380" s="11">
        <v>91</v>
      </c>
      <c r="M380" s="11">
        <f t="shared" si="37"/>
        <v>4529509.2</v>
      </c>
      <c r="N380" s="21">
        <v>1.4999999999999999E-2</v>
      </c>
      <c r="O380" s="21">
        <f t="shared" si="38"/>
        <v>1.4999996947974886E-2</v>
      </c>
      <c r="P380" s="25">
        <f t="shared" si="39"/>
        <v>16939.12</v>
      </c>
      <c r="Q380" s="11">
        <f t="shared" si="40"/>
        <v>0</v>
      </c>
      <c r="R380" s="21">
        <v>0</v>
      </c>
      <c r="S380" s="21">
        <f t="shared" si="41"/>
        <v>0</v>
      </c>
      <c r="T380" s="36">
        <v>0</v>
      </c>
      <c r="U380" s="11">
        <v>0</v>
      </c>
      <c r="V380" s="11">
        <v>16939.12</v>
      </c>
      <c r="W380" s="21">
        <v>0</v>
      </c>
      <c r="X380" s="21">
        <v>0</v>
      </c>
      <c r="Y380" s="21">
        <f t="shared" si="42"/>
        <v>0</v>
      </c>
      <c r="Z380" s="21">
        <f t="shared" si="43"/>
        <v>0</v>
      </c>
      <c r="AA380" s="11">
        <v>0</v>
      </c>
      <c r="AB380" s="11">
        <v>0</v>
      </c>
      <c r="AC380" s="11"/>
    </row>
    <row r="381" spans="1:31" hidden="1" x14ac:dyDescent="0.35">
      <c r="A381" t="s">
        <v>1211</v>
      </c>
      <c r="B381" t="s">
        <v>1212</v>
      </c>
      <c r="C381" t="s">
        <v>1597</v>
      </c>
      <c r="D381" s="15">
        <v>45586</v>
      </c>
      <c r="E381" s="15"/>
      <c r="F381" t="s">
        <v>237</v>
      </c>
      <c r="G381" s="11"/>
      <c r="H381" t="s">
        <v>1710</v>
      </c>
      <c r="I381" t="s">
        <v>1631</v>
      </c>
      <c r="J381" t="s">
        <v>1700</v>
      </c>
      <c r="K381" s="11">
        <v>5319456.66</v>
      </c>
      <c r="L381" s="11">
        <v>91</v>
      </c>
      <c r="M381" s="11">
        <f t="shared" si="37"/>
        <v>5319456.66</v>
      </c>
      <c r="N381" s="21">
        <v>2.5000000000000001E-2</v>
      </c>
      <c r="O381" s="21">
        <f t="shared" si="38"/>
        <v>2.5000001856134376E-2</v>
      </c>
      <c r="P381" s="25">
        <f t="shared" si="39"/>
        <v>33155.519999999997</v>
      </c>
      <c r="Q381" s="11">
        <f t="shared" si="40"/>
        <v>26524.415999999997</v>
      </c>
      <c r="R381" s="21">
        <v>0</v>
      </c>
      <c r="S381" s="21">
        <f t="shared" si="41"/>
        <v>0.8</v>
      </c>
      <c r="T381" s="36">
        <v>0.5</v>
      </c>
      <c r="U381" s="11">
        <v>26524.415999999997</v>
      </c>
      <c r="V381" s="11">
        <v>33155.519999999997</v>
      </c>
      <c r="W381" s="21">
        <v>0</v>
      </c>
      <c r="X381" s="21">
        <v>0</v>
      </c>
      <c r="Y381" s="21">
        <f t="shared" si="42"/>
        <v>0</v>
      </c>
      <c r="Z381" s="21">
        <f t="shared" si="43"/>
        <v>0</v>
      </c>
      <c r="AA381" s="11">
        <v>0</v>
      </c>
      <c r="AB381" s="11">
        <v>0</v>
      </c>
      <c r="AC381" s="11"/>
    </row>
    <row r="382" spans="1:31" hidden="1" x14ac:dyDescent="0.35">
      <c r="A382" t="s">
        <v>1337</v>
      </c>
      <c r="B382" t="s">
        <v>1338</v>
      </c>
      <c r="C382" t="s">
        <v>1597</v>
      </c>
      <c r="D382" s="15">
        <v>45631</v>
      </c>
      <c r="E382" s="15"/>
      <c r="F382" t="s">
        <v>237</v>
      </c>
      <c r="G382" s="11"/>
      <c r="H382" t="s">
        <v>1710</v>
      </c>
      <c r="I382" t="s">
        <v>1631</v>
      </c>
      <c r="J382" t="s">
        <v>1700</v>
      </c>
      <c r="K382" s="11">
        <v>4856563.21</v>
      </c>
      <c r="L382" s="11">
        <v>91</v>
      </c>
      <c r="M382" s="11">
        <f t="shared" si="37"/>
        <v>4856563.21</v>
      </c>
      <c r="N382" s="21">
        <v>1.9E-2</v>
      </c>
      <c r="O382" s="21">
        <f t="shared" si="38"/>
        <v>1.8999997194031653E-2</v>
      </c>
      <c r="P382" s="25">
        <f t="shared" si="39"/>
        <v>23005.47</v>
      </c>
      <c r="Q382" s="11">
        <f t="shared" si="40"/>
        <v>16951.39894736842</v>
      </c>
      <c r="R382" s="21">
        <v>0</v>
      </c>
      <c r="S382" s="21">
        <f t="shared" si="41"/>
        <v>0.73684210526315774</v>
      </c>
      <c r="T382" s="36">
        <v>0.5</v>
      </c>
      <c r="U382" s="11">
        <v>16951.39894736842</v>
      </c>
      <c r="V382" s="11">
        <v>23005.47</v>
      </c>
      <c r="W382" s="21">
        <v>0</v>
      </c>
      <c r="X382" s="21">
        <v>0</v>
      </c>
      <c r="Y382" s="21">
        <f t="shared" si="42"/>
        <v>0</v>
      </c>
      <c r="Z382" s="21">
        <f t="shared" si="43"/>
        <v>0</v>
      </c>
      <c r="AA382" s="11">
        <v>0</v>
      </c>
      <c r="AB382" s="11">
        <v>0</v>
      </c>
      <c r="AC382" s="11"/>
    </row>
    <row r="383" spans="1:31" hidden="1" x14ac:dyDescent="0.35">
      <c r="A383" t="s">
        <v>707</v>
      </c>
      <c r="B383" t="s">
        <v>708</v>
      </c>
      <c r="C383" t="s">
        <v>1597</v>
      </c>
      <c r="D383" s="15">
        <v>45341</v>
      </c>
      <c r="E383" s="15"/>
      <c r="F383" t="s">
        <v>338</v>
      </c>
      <c r="G383" s="11"/>
      <c r="H383" t="s">
        <v>1710</v>
      </c>
      <c r="I383" t="s">
        <v>1631</v>
      </c>
      <c r="J383" t="s">
        <v>1700</v>
      </c>
      <c r="K383" s="11">
        <v>7410440.4900000002</v>
      </c>
      <c r="L383" s="11">
        <v>91</v>
      </c>
      <c r="M383" s="11">
        <f t="shared" si="37"/>
        <v>7410440.4900000002</v>
      </c>
      <c r="N383" s="21">
        <v>2.5000000000000001E-2</v>
      </c>
      <c r="O383" s="21">
        <f t="shared" si="38"/>
        <v>2.4999998940090588E-2</v>
      </c>
      <c r="P383" s="25">
        <f t="shared" si="39"/>
        <v>46188.36</v>
      </c>
      <c r="Q383" s="11">
        <f t="shared" si="40"/>
        <v>32331.851999999999</v>
      </c>
      <c r="R383" s="21">
        <v>0</v>
      </c>
      <c r="S383" s="21">
        <f t="shared" si="41"/>
        <v>0.7</v>
      </c>
      <c r="T383" s="36">
        <v>0</v>
      </c>
      <c r="U383" s="11">
        <v>32331.851999999999</v>
      </c>
      <c r="V383" s="11">
        <v>46188.36</v>
      </c>
      <c r="W383" s="21">
        <v>0</v>
      </c>
      <c r="X383" s="21">
        <v>0</v>
      </c>
      <c r="Y383" s="21">
        <f t="shared" si="42"/>
        <v>0</v>
      </c>
      <c r="Z383" s="21">
        <f t="shared" si="43"/>
        <v>0</v>
      </c>
      <c r="AA383" s="11">
        <v>0</v>
      </c>
      <c r="AB383" s="11">
        <v>0</v>
      </c>
      <c r="AC383" s="11"/>
    </row>
    <row r="384" spans="1:31" hidden="1" x14ac:dyDescent="0.35">
      <c r="A384" t="s">
        <v>549</v>
      </c>
      <c r="B384" t="s">
        <v>550</v>
      </c>
      <c r="C384" t="s">
        <v>1597</v>
      </c>
      <c r="D384" s="15">
        <v>45217</v>
      </c>
      <c r="E384" s="15"/>
      <c r="F384" t="s">
        <v>1599</v>
      </c>
      <c r="G384" s="11" t="s">
        <v>1692</v>
      </c>
      <c r="H384" t="s">
        <v>1654</v>
      </c>
      <c r="I384" t="s">
        <v>1631</v>
      </c>
      <c r="J384" t="s">
        <v>1700</v>
      </c>
      <c r="K384" s="11">
        <v>64879746.93</v>
      </c>
      <c r="L384" s="11">
        <v>91</v>
      </c>
      <c r="M384" s="11">
        <f t="shared" si="37"/>
        <v>64879746.93</v>
      </c>
      <c r="N384" s="21">
        <v>7.4999999999999997E-3</v>
      </c>
      <c r="O384" s="21">
        <f t="shared" si="38"/>
        <v>7.5000000542465974E-3</v>
      </c>
      <c r="P384" s="25">
        <f t="shared" si="39"/>
        <v>121316.24</v>
      </c>
      <c r="Q384" s="11">
        <f t="shared" si="40"/>
        <v>0</v>
      </c>
      <c r="R384" s="21">
        <v>0</v>
      </c>
      <c r="S384" s="21">
        <f t="shared" si="41"/>
        <v>0</v>
      </c>
      <c r="T384" s="36">
        <v>0</v>
      </c>
      <c r="U384" s="11">
        <v>0</v>
      </c>
      <c r="V384" s="11">
        <v>121316.24</v>
      </c>
      <c r="W384" s="21">
        <v>0</v>
      </c>
      <c r="X384" s="21">
        <v>0</v>
      </c>
      <c r="Y384" s="21">
        <f t="shared" si="42"/>
        <v>0</v>
      </c>
      <c r="Z384" s="21">
        <f t="shared" si="43"/>
        <v>0</v>
      </c>
      <c r="AA384" s="11">
        <v>0</v>
      </c>
      <c r="AB384" s="11">
        <v>0</v>
      </c>
      <c r="AC384" s="11"/>
    </row>
    <row r="385" spans="1:31" hidden="1" x14ac:dyDescent="0.35">
      <c r="A385" t="s">
        <v>1223</v>
      </c>
      <c r="B385" t="s">
        <v>1224</v>
      </c>
      <c r="C385" t="s">
        <v>1597</v>
      </c>
      <c r="D385" s="15">
        <v>45590</v>
      </c>
      <c r="E385" s="15"/>
      <c r="F385" t="s">
        <v>1603</v>
      </c>
      <c r="G385" s="11"/>
      <c r="H385" t="s">
        <v>1710</v>
      </c>
      <c r="I385" t="s">
        <v>1631</v>
      </c>
      <c r="J385" t="s">
        <v>1700</v>
      </c>
      <c r="K385" s="11">
        <v>4411287.5599999996</v>
      </c>
      <c r="L385" s="11">
        <v>91</v>
      </c>
      <c r="M385" s="11">
        <f t="shared" si="37"/>
        <v>4411287.5599999996</v>
      </c>
      <c r="N385" s="21">
        <v>1.7500000000000002E-2</v>
      </c>
      <c r="O385" s="21">
        <f t="shared" si="38"/>
        <v>1.7500001770433239E-2</v>
      </c>
      <c r="P385" s="25">
        <f t="shared" si="39"/>
        <v>19246.509999999998</v>
      </c>
      <c r="Q385" s="11">
        <f t="shared" si="40"/>
        <v>8248.5042857142853</v>
      </c>
      <c r="R385" s="21">
        <v>0</v>
      </c>
      <c r="S385" s="21">
        <f t="shared" si="41"/>
        <v>0.4285714285714286</v>
      </c>
      <c r="T385" s="36">
        <v>1</v>
      </c>
      <c r="U385" s="11">
        <v>8248.5042857142853</v>
      </c>
      <c r="V385" s="11">
        <v>19246.509999999998</v>
      </c>
      <c r="W385" s="21">
        <v>0</v>
      </c>
      <c r="X385" s="21">
        <v>0</v>
      </c>
      <c r="Y385" s="21">
        <f t="shared" si="42"/>
        <v>0</v>
      </c>
      <c r="Z385" s="21">
        <f t="shared" si="43"/>
        <v>0</v>
      </c>
      <c r="AA385" s="11">
        <v>0</v>
      </c>
      <c r="AB385" s="11">
        <v>0</v>
      </c>
      <c r="AC385" s="11"/>
    </row>
    <row r="386" spans="1:31" hidden="1" x14ac:dyDescent="0.35">
      <c r="A386" t="s">
        <v>1425</v>
      </c>
      <c r="B386" t="s">
        <v>1486</v>
      </c>
      <c r="C386" t="s">
        <v>1597</v>
      </c>
      <c r="D386" s="15">
        <v>45698</v>
      </c>
      <c r="E386" s="15"/>
      <c r="F386" t="s">
        <v>237</v>
      </c>
      <c r="H386" t="s">
        <v>1710</v>
      </c>
      <c r="I386" t="s">
        <v>1631</v>
      </c>
      <c r="J386" t="s">
        <v>1700</v>
      </c>
      <c r="K386" s="11">
        <v>5118686.38</v>
      </c>
      <c r="L386" s="11">
        <v>91</v>
      </c>
      <c r="M386" s="11">
        <f t="shared" si="37"/>
        <v>5118686.38</v>
      </c>
      <c r="N386" s="21">
        <v>1.4999999999999999E-2</v>
      </c>
      <c r="O386" s="21">
        <f t="shared" si="38"/>
        <v>1.4999996331691046E-2</v>
      </c>
      <c r="P386" s="25">
        <f t="shared" si="39"/>
        <v>19142.48</v>
      </c>
      <c r="Q386" s="11">
        <f t="shared" si="40"/>
        <v>12761.653333333332</v>
      </c>
      <c r="R386" s="21">
        <v>0</v>
      </c>
      <c r="S386" s="21">
        <f t="shared" si="41"/>
        <v>0.66666666666666663</v>
      </c>
      <c r="T386" s="36">
        <v>0.5</v>
      </c>
      <c r="U386" s="11">
        <v>12761.653333333332</v>
      </c>
      <c r="V386" s="11">
        <v>19142.48</v>
      </c>
      <c r="W386" s="21">
        <v>0</v>
      </c>
      <c r="X386" s="21">
        <v>0</v>
      </c>
      <c r="Y386" s="21">
        <f t="shared" si="42"/>
        <v>0</v>
      </c>
      <c r="Z386" s="21">
        <f t="shared" si="43"/>
        <v>0</v>
      </c>
      <c r="AA386" s="11">
        <v>0</v>
      </c>
      <c r="AB386" s="11">
        <v>0</v>
      </c>
      <c r="AC386" s="11"/>
    </row>
    <row r="387" spans="1:31" hidden="1" x14ac:dyDescent="0.35">
      <c r="A387" t="s">
        <v>1027</v>
      </c>
      <c r="B387" t="s">
        <v>1028</v>
      </c>
      <c r="C387" t="s">
        <v>1597</v>
      </c>
      <c r="D387" s="15">
        <v>45524</v>
      </c>
      <c r="E387" s="15"/>
      <c r="F387" t="s">
        <v>247</v>
      </c>
      <c r="G387" t="s">
        <v>1505</v>
      </c>
      <c r="H387" t="s">
        <v>1710</v>
      </c>
      <c r="I387" t="s">
        <v>1631</v>
      </c>
      <c r="J387" t="s">
        <v>1700</v>
      </c>
      <c r="K387" s="11">
        <v>4239601.93</v>
      </c>
      <c r="L387" s="11">
        <v>91</v>
      </c>
      <c r="M387" s="11">
        <f t="shared" ref="M387:M450" si="46">K387*L387/91</f>
        <v>4239601.93</v>
      </c>
      <c r="N387" s="21">
        <v>2.5000000000000001E-2</v>
      </c>
      <c r="O387" s="21">
        <f t="shared" ref="O387:O450" si="47">(V387/K387)*365/L387</f>
        <v>2.5000003652763628E-2</v>
      </c>
      <c r="P387" s="25">
        <f t="shared" ref="P387:P450" si="48">V387+AB387</f>
        <v>26424.92</v>
      </c>
      <c r="Q387" s="11">
        <f t="shared" ref="Q387:Q450" si="49">+U387+AA387+AD387</f>
        <v>16515.574999999997</v>
      </c>
      <c r="R387" s="21">
        <v>0</v>
      </c>
      <c r="S387" s="21">
        <f t="shared" ref="S387:S450" si="50">IFERROR(U387/V387,0)</f>
        <v>0.5</v>
      </c>
      <c r="T387" s="36">
        <v>0</v>
      </c>
      <c r="U387" s="11">
        <v>13212.46</v>
      </c>
      <c r="V387" s="11">
        <v>26424.92</v>
      </c>
      <c r="W387" s="21">
        <v>0</v>
      </c>
      <c r="X387" s="21">
        <v>0</v>
      </c>
      <c r="Y387" s="21">
        <f t="shared" ref="Y387:Y450" si="51">(AB387/K387)*365/90</f>
        <v>0</v>
      </c>
      <c r="Z387" s="21">
        <f t="shared" ref="Z387:Z450" si="52">IFERROR(AA387/AB387,0)</f>
        <v>0</v>
      </c>
      <c r="AA387" s="11">
        <v>0</v>
      </c>
      <c r="AB387" s="11">
        <v>0</v>
      </c>
      <c r="AC387" s="21">
        <f t="shared" ref="AC387:AC388" si="53">IFERROR(AD387/(V387-U387),0)</f>
        <v>0.25</v>
      </c>
      <c r="AD387" s="11">
        <v>3303.1149999999998</v>
      </c>
    </row>
    <row r="388" spans="1:31" hidden="1" x14ac:dyDescent="0.35">
      <c r="A388" t="s">
        <v>1177</v>
      </c>
      <c r="B388" t="s">
        <v>1178</v>
      </c>
      <c r="C388" t="s">
        <v>1598</v>
      </c>
      <c r="D388" s="15">
        <v>45569</v>
      </c>
      <c r="E388" s="15">
        <v>45824</v>
      </c>
      <c r="F388" t="s">
        <v>324</v>
      </c>
      <c r="G388" t="s">
        <v>1505</v>
      </c>
      <c r="H388" t="s">
        <v>1710</v>
      </c>
      <c r="I388" t="s">
        <v>1631</v>
      </c>
      <c r="J388" t="s">
        <v>1700</v>
      </c>
      <c r="K388" s="11">
        <v>4228701.8899999997</v>
      </c>
      <c r="L388" s="11">
        <v>77</v>
      </c>
      <c r="M388" s="11">
        <f t="shared" si="46"/>
        <v>3578132.3684615381</v>
      </c>
      <c r="N388" s="21">
        <v>2.5000000000000001E-2</v>
      </c>
      <c r="O388" s="21">
        <f t="shared" si="47"/>
        <v>2.5000002339454853E-2</v>
      </c>
      <c r="P388" s="25">
        <f t="shared" si="48"/>
        <v>22302.06</v>
      </c>
      <c r="Q388" s="11">
        <f t="shared" si="49"/>
        <v>15611.442000000001</v>
      </c>
      <c r="R388" s="21">
        <v>0</v>
      </c>
      <c r="S388" s="21">
        <f t="shared" si="50"/>
        <v>0.6</v>
      </c>
      <c r="T388" s="36">
        <v>0</v>
      </c>
      <c r="U388" s="11">
        <v>13381.236000000001</v>
      </c>
      <c r="V388" s="11">
        <v>22302.06</v>
      </c>
      <c r="W388" s="21">
        <v>0</v>
      </c>
      <c r="X388" s="21">
        <v>0</v>
      </c>
      <c r="Y388" s="21">
        <f t="shared" si="51"/>
        <v>0</v>
      </c>
      <c r="Z388" s="21">
        <f t="shared" si="52"/>
        <v>0</v>
      </c>
      <c r="AA388" s="11">
        <v>0</v>
      </c>
      <c r="AB388" s="11">
        <v>0</v>
      </c>
      <c r="AC388" s="21">
        <f t="shared" si="53"/>
        <v>0.25</v>
      </c>
      <c r="AD388" s="11">
        <v>2230.2060000000001</v>
      </c>
    </row>
    <row r="389" spans="1:31" hidden="1" x14ac:dyDescent="0.35">
      <c r="A389" t="s">
        <v>743</v>
      </c>
      <c r="B389" t="s">
        <v>744</v>
      </c>
      <c r="C389" t="s">
        <v>1597</v>
      </c>
      <c r="D389" s="15">
        <v>45364</v>
      </c>
      <c r="E389" s="15"/>
      <c r="F389" t="s">
        <v>1600</v>
      </c>
      <c r="G389" s="11"/>
      <c r="H389" t="s">
        <v>1654</v>
      </c>
      <c r="I389" t="s">
        <v>1644</v>
      </c>
      <c r="J389" t="s">
        <v>1701</v>
      </c>
      <c r="K389" s="11">
        <v>5385518.8200000003</v>
      </c>
      <c r="L389" s="11">
        <v>91</v>
      </c>
      <c r="M389" s="11">
        <f t="shared" si="46"/>
        <v>5385518.8200000003</v>
      </c>
      <c r="N389" s="21">
        <v>0.01</v>
      </c>
      <c r="O389" s="21">
        <f t="shared" si="47"/>
        <v>1.000000004856328E-2</v>
      </c>
      <c r="P389" s="25">
        <f t="shared" si="48"/>
        <v>13426.91</v>
      </c>
      <c r="Q389" s="11">
        <f t="shared" si="49"/>
        <v>5370.7640000000001</v>
      </c>
      <c r="R389" s="21">
        <v>0</v>
      </c>
      <c r="S389" s="21">
        <f t="shared" si="50"/>
        <v>0.4</v>
      </c>
      <c r="T389" s="36">
        <v>0.6</v>
      </c>
      <c r="U389" s="11">
        <v>5370.7640000000001</v>
      </c>
      <c r="V389" s="11">
        <v>13426.91</v>
      </c>
      <c r="W389" s="21">
        <v>0.12</v>
      </c>
      <c r="X389" s="21">
        <v>0.15</v>
      </c>
      <c r="Y389" s="21">
        <f t="shared" si="51"/>
        <v>0</v>
      </c>
      <c r="Z389" s="21">
        <f t="shared" si="52"/>
        <v>0</v>
      </c>
      <c r="AA389" s="11">
        <v>0</v>
      </c>
      <c r="AB389" s="11">
        <v>0</v>
      </c>
      <c r="AC389" s="11"/>
    </row>
    <row r="390" spans="1:31" hidden="1" x14ac:dyDescent="0.35">
      <c r="A390" t="s">
        <v>1221</v>
      </c>
      <c r="B390" t="s">
        <v>1222</v>
      </c>
      <c r="C390" t="s">
        <v>1597</v>
      </c>
      <c r="D390" s="15">
        <v>45589</v>
      </c>
      <c r="E390" s="15"/>
      <c r="F390" t="s">
        <v>1603</v>
      </c>
      <c r="G390" s="11"/>
      <c r="H390" t="s">
        <v>1710</v>
      </c>
      <c r="I390" t="s">
        <v>1631</v>
      </c>
      <c r="J390" t="s">
        <v>1702</v>
      </c>
      <c r="K390" s="11">
        <v>4373713.6500000004</v>
      </c>
      <c r="L390" s="11">
        <v>91</v>
      </c>
      <c r="M390" s="11">
        <f t="shared" si="46"/>
        <v>4373713.6500000004</v>
      </c>
      <c r="N390" s="21">
        <v>0</v>
      </c>
      <c r="O390" s="21">
        <f t="shared" si="47"/>
        <v>0</v>
      </c>
      <c r="P390" s="25">
        <f t="shared" si="48"/>
        <v>0</v>
      </c>
      <c r="Q390" s="11">
        <f t="shared" si="49"/>
        <v>0</v>
      </c>
      <c r="R390" s="21">
        <v>0</v>
      </c>
      <c r="S390" s="21">
        <f t="shared" si="50"/>
        <v>0</v>
      </c>
      <c r="T390" s="36">
        <v>0</v>
      </c>
      <c r="U390" s="11">
        <v>0</v>
      </c>
      <c r="V390" s="11">
        <v>0</v>
      </c>
      <c r="W390" s="21">
        <v>0</v>
      </c>
      <c r="X390" s="21">
        <v>0</v>
      </c>
      <c r="Y390" s="21">
        <f t="shared" si="51"/>
        <v>0</v>
      </c>
      <c r="Z390" s="21">
        <f t="shared" si="52"/>
        <v>0</v>
      </c>
      <c r="AA390" s="11">
        <v>0</v>
      </c>
      <c r="AB390" s="11">
        <v>0</v>
      </c>
      <c r="AC390" s="11"/>
      <c r="AE390" t="s">
        <v>1703</v>
      </c>
    </row>
    <row r="391" spans="1:31" hidden="1" x14ac:dyDescent="0.35">
      <c r="A391" t="s">
        <v>677</v>
      </c>
      <c r="B391" t="s">
        <v>678</v>
      </c>
      <c r="C391" t="s">
        <v>1597</v>
      </c>
      <c r="D391" s="15">
        <v>45323</v>
      </c>
      <c r="E391" s="15"/>
      <c r="F391" t="s">
        <v>1599</v>
      </c>
      <c r="G391" s="11" t="s">
        <v>1647</v>
      </c>
      <c r="H391" t="s">
        <v>1654</v>
      </c>
      <c r="I391" t="s">
        <v>1634</v>
      </c>
      <c r="J391" t="s">
        <v>1700</v>
      </c>
      <c r="K391" s="11">
        <v>5012461.1500000004</v>
      </c>
      <c r="L391" s="11">
        <v>91</v>
      </c>
      <c r="M391" s="11">
        <f t="shared" si="46"/>
        <v>5012461.1500000004</v>
      </c>
      <c r="N391" s="21">
        <v>1.4999999999999999E-2</v>
      </c>
      <c r="O391" s="21">
        <f t="shared" si="47"/>
        <v>1.4999998860532122E-2</v>
      </c>
      <c r="P391" s="25">
        <f t="shared" si="48"/>
        <v>18745.23</v>
      </c>
      <c r="Q391" s="11">
        <f t="shared" si="49"/>
        <v>0</v>
      </c>
      <c r="R391" s="21">
        <v>0</v>
      </c>
      <c r="S391" s="21">
        <f t="shared" si="50"/>
        <v>0</v>
      </c>
      <c r="T391" s="36">
        <v>0</v>
      </c>
      <c r="U391" s="11">
        <v>0</v>
      </c>
      <c r="V391" s="11">
        <v>18745.23</v>
      </c>
      <c r="W391" s="21">
        <v>0</v>
      </c>
      <c r="X391" s="21">
        <v>0</v>
      </c>
      <c r="Y391" s="21">
        <f t="shared" si="51"/>
        <v>0</v>
      </c>
      <c r="Z391" s="21">
        <f t="shared" si="52"/>
        <v>0</v>
      </c>
      <c r="AA391" s="11">
        <v>0</v>
      </c>
      <c r="AB391" s="11">
        <v>0</v>
      </c>
      <c r="AC391" s="11"/>
    </row>
    <row r="392" spans="1:31" hidden="1" x14ac:dyDescent="0.35">
      <c r="A392" t="s">
        <v>397</v>
      </c>
      <c r="B392" t="s">
        <v>398</v>
      </c>
      <c r="C392" t="s">
        <v>1597</v>
      </c>
      <c r="D392" s="15">
        <v>45096</v>
      </c>
      <c r="E392" s="15"/>
      <c r="F392" t="s">
        <v>1599</v>
      </c>
      <c r="G392" s="11"/>
      <c r="H392" t="s">
        <v>1654</v>
      </c>
      <c r="I392" t="s">
        <v>1631</v>
      </c>
      <c r="J392" t="s">
        <v>1701</v>
      </c>
      <c r="K392" s="11">
        <v>5042933.95</v>
      </c>
      <c r="L392" s="11">
        <v>91</v>
      </c>
      <c r="M392" s="11">
        <f t="shared" si="46"/>
        <v>5042933.95</v>
      </c>
      <c r="N392" s="21">
        <v>0.02</v>
      </c>
      <c r="O392" s="21">
        <f t="shared" si="47"/>
        <v>1.9999993268788513E-2</v>
      </c>
      <c r="P392" s="25">
        <f t="shared" si="48"/>
        <v>25145.58</v>
      </c>
      <c r="Q392" s="11">
        <f t="shared" si="49"/>
        <v>0</v>
      </c>
      <c r="R392" s="21">
        <v>0</v>
      </c>
      <c r="S392" s="21">
        <f t="shared" si="50"/>
        <v>0</v>
      </c>
      <c r="T392" s="36">
        <v>0</v>
      </c>
      <c r="U392" s="11">
        <v>0</v>
      </c>
      <c r="V392" s="11">
        <v>25145.58</v>
      </c>
      <c r="W392" s="21">
        <v>0.12</v>
      </c>
      <c r="X392" s="21">
        <v>0.2</v>
      </c>
      <c r="Y392" s="21">
        <f t="shared" si="51"/>
        <v>0</v>
      </c>
      <c r="Z392" s="21">
        <f t="shared" si="52"/>
        <v>0</v>
      </c>
      <c r="AA392" s="11">
        <v>0</v>
      </c>
      <c r="AB392" s="11">
        <v>0</v>
      </c>
      <c r="AC392" s="11"/>
    </row>
    <row r="393" spans="1:31" hidden="1" x14ac:dyDescent="0.35">
      <c r="A393" t="s">
        <v>452</v>
      </c>
      <c r="B393" t="s">
        <v>453</v>
      </c>
      <c r="C393" t="s">
        <v>1597</v>
      </c>
      <c r="D393" s="15">
        <v>45159</v>
      </c>
      <c r="E393" s="15"/>
      <c r="F393" t="s">
        <v>1599</v>
      </c>
      <c r="G393" s="11"/>
      <c r="H393" t="s">
        <v>1654</v>
      </c>
      <c r="I393" t="s">
        <v>1645</v>
      </c>
      <c r="J393" t="s">
        <v>1701</v>
      </c>
      <c r="K393" s="11">
        <v>14483673.550000001</v>
      </c>
      <c r="L393" s="11">
        <v>91</v>
      </c>
      <c r="M393" s="11">
        <f t="shared" si="46"/>
        <v>14483673.549999999</v>
      </c>
      <c r="N393" s="21">
        <v>1.2500000000000001E-2</v>
      </c>
      <c r="O393" s="21">
        <f t="shared" si="47"/>
        <v>1.2499998396735899E-2</v>
      </c>
      <c r="P393" s="25">
        <f t="shared" si="48"/>
        <v>45137.47</v>
      </c>
      <c r="Q393" s="11">
        <f t="shared" si="49"/>
        <v>0</v>
      </c>
      <c r="R393" s="21">
        <v>0</v>
      </c>
      <c r="S393" s="21">
        <f t="shared" si="50"/>
        <v>0</v>
      </c>
      <c r="T393" s="36">
        <v>0</v>
      </c>
      <c r="U393" s="11">
        <v>0</v>
      </c>
      <c r="V393" s="11">
        <v>45137.47</v>
      </c>
      <c r="W393" s="21">
        <v>0.12</v>
      </c>
      <c r="X393" s="21">
        <v>0.15</v>
      </c>
      <c r="Y393" s="21">
        <f t="shared" si="51"/>
        <v>0</v>
      </c>
      <c r="Z393" s="21">
        <f t="shared" si="52"/>
        <v>0</v>
      </c>
      <c r="AA393" s="11">
        <v>0</v>
      </c>
      <c r="AB393" s="11">
        <v>0</v>
      </c>
      <c r="AC393" s="11"/>
    </row>
    <row r="394" spans="1:31" hidden="1" x14ac:dyDescent="0.35">
      <c r="A394" t="s">
        <v>355</v>
      </c>
      <c r="B394" t="s">
        <v>356</v>
      </c>
      <c r="C394" t="s">
        <v>1597</v>
      </c>
      <c r="D394" s="15">
        <v>44652</v>
      </c>
      <c r="E394" s="15"/>
      <c r="F394" t="s">
        <v>1599</v>
      </c>
      <c r="G394" s="11"/>
      <c r="H394" t="s">
        <v>1654</v>
      </c>
      <c r="I394" t="s">
        <v>1645</v>
      </c>
      <c r="J394" t="s">
        <v>1702</v>
      </c>
      <c r="K394" s="11">
        <v>3758223.17</v>
      </c>
      <c r="L394" s="11">
        <v>91</v>
      </c>
      <c r="M394" s="11">
        <f t="shared" si="46"/>
        <v>3758223.1699999995</v>
      </c>
      <c r="N394" s="21">
        <v>0</v>
      </c>
      <c r="O394" s="21">
        <f t="shared" si="47"/>
        <v>0</v>
      </c>
      <c r="P394" s="25">
        <f t="shared" si="48"/>
        <v>0</v>
      </c>
      <c r="Q394" s="11">
        <f t="shared" si="49"/>
        <v>0</v>
      </c>
      <c r="R394" s="21">
        <v>0</v>
      </c>
      <c r="S394" s="21">
        <f t="shared" si="50"/>
        <v>0</v>
      </c>
      <c r="T394" s="36">
        <v>0</v>
      </c>
      <c r="U394" s="11">
        <v>0</v>
      </c>
      <c r="V394" s="11">
        <v>0</v>
      </c>
      <c r="W394" s="21">
        <v>0</v>
      </c>
      <c r="X394" s="21">
        <v>0</v>
      </c>
      <c r="Y394" s="21">
        <f t="shared" si="51"/>
        <v>0</v>
      </c>
      <c r="Z394" s="21">
        <f t="shared" si="52"/>
        <v>0</v>
      </c>
      <c r="AA394" s="11">
        <v>0</v>
      </c>
      <c r="AB394" s="11">
        <v>0</v>
      </c>
      <c r="AC394" s="11"/>
      <c r="AE394" t="s">
        <v>1704</v>
      </c>
    </row>
    <row r="395" spans="1:31" hidden="1" x14ac:dyDescent="0.35">
      <c r="A395" t="s">
        <v>537</v>
      </c>
      <c r="B395" t="s">
        <v>538</v>
      </c>
      <c r="C395" t="s">
        <v>1597</v>
      </c>
      <c r="D395" s="15">
        <v>45212</v>
      </c>
      <c r="E395" s="15"/>
      <c r="F395" t="s">
        <v>1600</v>
      </c>
      <c r="G395" s="11"/>
      <c r="H395" t="s">
        <v>1654</v>
      </c>
      <c r="I395" t="s">
        <v>1673</v>
      </c>
      <c r="J395" t="s">
        <v>1700</v>
      </c>
      <c r="K395" s="11">
        <v>4286390.4000000004</v>
      </c>
      <c r="L395" s="11">
        <v>91</v>
      </c>
      <c r="M395" s="11">
        <f t="shared" si="46"/>
        <v>4286390.4000000004</v>
      </c>
      <c r="N395" s="21">
        <v>2.5000000000000001E-2</v>
      </c>
      <c r="O395" s="21">
        <f t="shared" si="47"/>
        <v>2.4999997282479997E-2</v>
      </c>
      <c r="P395" s="25">
        <f t="shared" si="48"/>
        <v>26716.54</v>
      </c>
      <c r="Q395" s="11">
        <f t="shared" si="49"/>
        <v>16029.924000000003</v>
      </c>
      <c r="R395" s="21">
        <v>0</v>
      </c>
      <c r="S395" s="21">
        <f t="shared" si="50"/>
        <v>0.60000000000000009</v>
      </c>
      <c r="T395" s="36">
        <v>1</v>
      </c>
      <c r="U395" s="11">
        <v>16029.924000000003</v>
      </c>
      <c r="V395" s="11">
        <v>26716.54</v>
      </c>
      <c r="W395" s="21">
        <v>0</v>
      </c>
      <c r="X395" s="21">
        <v>0</v>
      </c>
      <c r="Y395" s="21">
        <f t="shared" si="51"/>
        <v>0</v>
      </c>
      <c r="Z395" s="21">
        <f t="shared" si="52"/>
        <v>0</v>
      </c>
      <c r="AA395" s="11">
        <v>0</v>
      </c>
      <c r="AB395" s="11">
        <v>0</v>
      </c>
      <c r="AC395" s="11"/>
    </row>
    <row r="396" spans="1:31" hidden="1" x14ac:dyDescent="0.35">
      <c r="A396" t="s">
        <v>1311</v>
      </c>
      <c r="B396" t="s">
        <v>1312</v>
      </c>
      <c r="C396" t="s">
        <v>1597</v>
      </c>
      <c r="D396" s="15">
        <v>45624</v>
      </c>
      <c r="E396" s="15"/>
      <c r="F396" t="s">
        <v>1607</v>
      </c>
      <c r="G396" s="11"/>
      <c r="H396" t="s">
        <v>1654</v>
      </c>
      <c r="I396" t="s">
        <v>1675</v>
      </c>
      <c r="J396" t="s">
        <v>1700</v>
      </c>
      <c r="K396" s="11">
        <v>4387772.0599999996</v>
      </c>
      <c r="L396" s="11">
        <v>91</v>
      </c>
      <c r="M396" s="11">
        <f t="shared" si="46"/>
        <v>4387772.0599999996</v>
      </c>
      <c r="N396" s="21">
        <v>2.5000000000000001E-2</v>
      </c>
      <c r="O396" s="21">
        <f t="shared" si="47"/>
        <v>2.4999997905017043E-2</v>
      </c>
      <c r="P396" s="25">
        <f t="shared" si="48"/>
        <v>27348.44</v>
      </c>
      <c r="Q396" s="11">
        <f t="shared" si="49"/>
        <v>19143.907999999999</v>
      </c>
      <c r="R396" s="21">
        <v>0</v>
      </c>
      <c r="S396" s="21">
        <f t="shared" si="50"/>
        <v>0.70000000000000007</v>
      </c>
      <c r="T396" s="36">
        <v>0.75</v>
      </c>
      <c r="U396" s="11">
        <v>19143.907999999999</v>
      </c>
      <c r="V396" s="11">
        <v>27348.44</v>
      </c>
      <c r="W396" s="21">
        <v>0</v>
      </c>
      <c r="X396" s="21">
        <v>0</v>
      </c>
      <c r="Y396" s="21">
        <f t="shared" si="51"/>
        <v>0</v>
      </c>
      <c r="Z396" s="21">
        <f t="shared" si="52"/>
        <v>0</v>
      </c>
      <c r="AA396" s="11">
        <v>0</v>
      </c>
      <c r="AB396" s="11">
        <v>0</v>
      </c>
      <c r="AC396" s="11"/>
    </row>
    <row r="397" spans="1:31" hidden="1" x14ac:dyDescent="0.35">
      <c r="A397" t="s">
        <v>581</v>
      </c>
      <c r="B397" t="s">
        <v>582</v>
      </c>
      <c r="C397" t="s">
        <v>1597</v>
      </c>
      <c r="D397" s="15">
        <v>45240</v>
      </c>
      <c r="E397" s="15"/>
      <c r="F397" t="s">
        <v>1622</v>
      </c>
      <c r="G397" t="s">
        <v>1505</v>
      </c>
      <c r="H397" t="s">
        <v>1710</v>
      </c>
      <c r="I397" t="s">
        <v>1631</v>
      </c>
      <c r="J397" t="s">
        <v>1700</v>
      </c>
      <c r="K397" s="11">
        <v>10590746.210000001</v>
      </c>
      <c r="L397" s="11">
        <v>91</v>
      </c>
      <c r="M397" s="11">
        <f t="shared" si="46"/>
        <v>10590746.210000001</v>
      </c>
      <c r="N397" s="21">
        <v>0.01</v>
      </c>
      <c r="O397" s="21">
        <f t="shared" si="47"/>
        <v>1.0000001451505603E-2</v>
      </c>
      <c r="P397" s="25">
        <f t="shared" si="48"/>
        <v>26404.33</v>
      </c>
      <c r="Q397" s="11">
        <f t="shared" si="49"/>
        <v>18483.030999999999</v>
      </c>
      <c r="R397" s="21">
        <v>0</v>
      </c>
      <c r="S397" s="21">
        <f t="shared" si="50"/>
        <v>0.6</v>
      </c>
      <c r="T397" s="36">
        <v>0</v>
      </c>
      <c r="U397" s="11">
        <v>15842.598</v>
      </c>
      <c r="V397" s="11">
        <v>26404.33</v>
      </c>
      <c r="W397" s="21">
        <v>0</v>
      </c>
      <c r="X397" s="21">
        <v>0</v>
      </c>
      <c r="Y397" s="21">
        <f t="shared" si="51"/>
        <v>0</v>
      </c>
      <c r="Z397" s="21">
        <f t="shared" si="52"/>
        <v>0</v>
      </c>
      <c r="AA397" s="11">
        <v>0</v>
      </c>
      <c r="AB397" s="11">
        <v>0</v>
      </c>
      <c r="AC397" s="21">
        <f>IFERROR(AD397/(V397-U397),0)</f>
        <v>0.25</v>
      </c>
      <c r="AD397" s="11">
        <v>2640.4330000000004</v>
      </c>
    </row>
    <row r="398" spans="1:31" hidden="1" x14ac:dyDescent="0.35">
      <c r="A398" t="s">
        <v>1426</v>
      </c>
      <c r="B398" t="s">
        <v>1487</v>
      </c>
      <c r="C398" t="s">
        <v>1597</v>
      </c>
      <c r="D398" s="15">
        <v>45728</v>
      </c>
      <c r="E398" s="15"/>
      <c r="F398" t="s">
        <v>1601</v>
      </c>
      <c r="G398" s="11"/>
      <c r="H398" t="s">
        <v>1710</v>
      </c>
      <c r="I398" t="s">
        <v>1631</v>
      </c>
      <c r="J398" t="s">
        <v>1701</v>
      </c>
      <c r="K398" s="11">
        <v>15530487.07</v>
      </c>
      <c r="L398" s="11">
        <v>91</v>
      </c>
      <c r="M398" s="11">
        <f t="shared" si="46"/>
        <v>15530487.070000002</v>
      </c>
      <c r="N398" s="21">
        <v>0.02</v>
      </c>
      <c r="O398" s="21">
        <f t="shared" si="47"/>
        <v>2.0000000270718851E-2</v>
      </c>
      <c r="P398" s="25">
        <f t="shared" si="48"/>
        <v>77439.69</v>
      </c>
      <c r="Q398" s="11">
        <f t="shared" si="49"/>
        <v>46463.813999999998</v>
      </c>
      <c r="R398" s="21">
        <v>0</v>
      </c>
      <c r="S398" s="21">
        <f t="shared" si="50"/>
        <v>0.6</v>
      </c>
      <c r="T398" s="36">
        <v>0</v>
      </c>
      <c r="U398" s="11">
        <v>46463.813999999998</v>
      </c>
      <c r="V398" s="11">
        <v>77439.69</v>
      </c>
      <c r="W398" s="21">
        <v>0.12</v>
      </c>
      <c r="X398" s="21">
        <v>0.2</v>
      </c>
      <c r="Y398" s="21">
        <f t="shared" si="51"/>
        <v>0</v>
      </c>
      <c r="Z398" s="21">
        <f t="shared" si="52"/>
        <v>0</v>
      </c>
      <c r="AA398" s="11">
        <v>0</v>
      </c>
      <c r="AB398" s="11">
        <v>0</v>
      </c>
      <c r="AC398" s="11"/>
    </row>
    <row r="399" spans="1:31" hidden="1" x14ac:dyDescent="0.35">
      <c r="A399" t="s">
        <v>921</v>
      </c>
      <c r="B399" t="s">
        <v>922</v>
      </c>
      <c r="C399" t="s">
        <v>1597</v>
      </c>
      <c r="D399" s="15">
        <v>45488</v>
      </c>
      <c r="E399" s="15"/>
      <c r="F399" t="s">
        <v>1600</v>
      </c>
      <c r="G399" s="11" t="s">
        <v>1725</v>
      </c>
      <c r="H399" t="s">
        <v>1710</v>
      </c>
      <c r="I399" t="s">
        <v>1650</v>
      </c>
      <c r="J399" t="s">
        <v>1701</v>
      </c>
      <c r="K399" s="11">
        <v>4272309.53</v>
      </c>
      <c r="L399" s="11">
        <v>91</v>
      </c>
      <c r="M399" s="11">
        <f t="shared" si="46"/>
        <v>4272309.53</v>
      </c>
      <c r="N399" s="21">
        <v>1.4999999999999999E-2</v>
      </c>
      <c r="O399" s="21">
        <f t="shared" si="47"/>
        <v>1.5000002679020403E-2</v>
      </c>
      <c r="P399" s="25">
        <f t="shared" si="48"/>
        <v>15977.27</v>
      </c>
      <c r="Q399" s="11">
        <f t="shared" si="49"/>
        <v>9586.3619999999992</v>
      </c>
      <c r="R399" s="21">
        <v>0</v>
      </c>
      <c r="S399" s="21">
        <f t="shared" si="50"/>
        <v>0.6</v>
      </c>
      <c r="T399" s="36">
        <v>0.6</v>
      </c>
      <c r="U399" s="11">
        <v>9586.3619999999992</v>
      </c>
      <c r="V399" s="11">
        <v>15977.27</v>
      </c>
      <c r="W399" s="21">
        <v>0.12</v>
      </c>
      <c r="X399" s="21">
        <v>0.15</v>
      </c>
      <c r="Y399" s="21">
        <f t="shared" si="51"/>
        <v>0</v>
      </c>
      <c r="Z399" s="21">
        <f t="shared" si="52"/>
        <v>0</v>
      </c>
      <c r="AA399" s="11">
        <v>0</v>
      </c>
      <c r="AB399" s="11">
        <v>0</v>
      </c>
      <c r="AC399" s="11"/>
    </row>
    <row r="400" spans="1:31" hidden="1" x14ac:dyDescent="0.35">
      <c r="A400" t="s">
        <v>1011</v>
      </c>
      <c r="B400" t="s">
        <v>1012</v>
      </c>
      <c r="C400" t="s">
        <v>1597</v>
      </c>
      <c r="D400" s="15">
        <v>45517</v>
      </c>
      <c r="E400" s="15"/>
      <c r="F400" t="s">
        <v>1599</v>
      </c>
      <c r="G400" s="11"/>
      <c r="H400" t="s">
        <v>1654</v>
      </c>
      <c r="I400" t="s">
        <v>1634</v>
      </c>
      <c r="J400" t="s">
        <v>1701</v>
      </c>
      <c r="K400" s="11">
        <v>4351708.3499999996</v>
      </c>
      <c r="L400" s="11">
        <v>91</v>
      </c>
      <c r="M400" s="11">
        <f t="shared" si="46"/>
        <v>4351708.3499999996</v>
      </c>
      <c r="N400" s="21">
        <v>1.4999999999999999E-2</v>
      </c>
      <c r="O400" s="21">
        <f t="shared" si="47"/>
        <v>-1.299406049085563E-2</v>
      </c>
      <c r="P400" s="25">
        <f t="shared" si="48"/>
        <v>-14097.86</v>
      </c>
      <c r="Q400" s="11">
        <f t="shared" si="49"/>
        <v>0</v>
      </c>
      <c r="R400" s="21">
        <v>0</v>
      </c>
      <c r="S400" s="21">
        <f t="shared" si="50"/>
        <v>0</v>
      </c>
      <c r="T400" s="36">
        <v>0</v>
      </c>
      <c r="U400" s="11">
        <v>0</v>
      </c>
      <c r="V400" s="11">
        <v>-14097.86</v>
      </c>
      <c r="W400" s="21">
        <v>0.12</v>
      </c>
      <c r="X400" s="21">
        <v>0.15</v>
      </c>
      <c r="Y400" s="21">
        <f t="shared" si="51"/>
        <v>0</v>
      </c>
      <c r="Z400" s="21">
        <f t="shared" si="52"/>
        <v>0</v>
      </c>
      <c r="AA400" s="11">
        <v>0</v>
      </c>
      <c r="AB400" s="11">
        <v>0</v>
      </c>
      <c r="AC400" s="11"/>
    </row>
    <row r="401" spans="1:31" hidden="1" x14ac:dyDescent="0.35">
      <c r="A401" t="s">
        <v>781</v>
      </c>
      <c r="B401" t="s">
        <v>782</v>
      </c>
      <c r="C401" t="s">
        <v>1597</v>
      </c>
      <c r="D401" s="15">
        <v>45401</v>
      </c>
      <c r="E401" s="15"/>
      <c r="F401" t="s">
        <v>1608</v>
      </c>
      <c r="G401" s="11"/>
      <c r="H401" t="s">
        <v>1710</v>
      </c>
      <c r="I401" t="s">
        <v>1631</v>
      </c>
      <c r="J401" t="s">
        <v>1700</v>
      </c>
      <c r="K401" s="11">
        <v>13506972.75</v>
      </c>
      <c r="L401" s="11">
        <v>91</v>
      </c>
      <c r="M401" s="11">
        <f t="shared" si="46"/>
        <v>13506972.75</v>
      </c>
      <c r="N401" s="21">
        <v>2.5000000000000001E-2</v>
      </c>
      <c r="O401" s="21">
        <f t="shared" si="47"/>
        <v>2.5000001215286019E-2</v>
      </c>
      <c r="P401" s="25">
        <f t="shared" si="48"/>
        <v>84187.3</v>
      </c>
      <c r="Q401" s="11">
        <f t="shared" si="49"/>
        <v>58931.11</v>
      </c>
      <c r="R401" s="21">
        <v>0</v>
      </c>
      <c r="S401" s="21">
        <f t="shared" si="50"/>
        <v>0.7</v>
      </c>
      <c r="T401" s="36">
        <v>0</v>
      </c>
      <c r="U401" s="11">
        <v>58931.11</v>
      </c>
      <c r="V401" s="11">
        <v>84187.3</v>
      </c>
      <c r="W401" s="21">
        <v>0</v>
      </c>
      <c r="X401" s="21">
        <v>0</v>
      </c>
      <c r="Y401" s="21">
        <f t="shared" si="51"/>
        <v>0</v>
      </c>
      <c r="Z401" s="21">
        <f t="shared" si="52"/>
        <v>0</v>
      </c>
      <c r="AA401" s="11">
        <v>0</v>
      </c>
      <c r="AB401" s="11">
        <v>0</v>
      </c>
      <c r="AC401" s="11"/>
    </row>
    <row r="402" spans="1:31" hidden="1" x14ac:dyDescent="0.35">
      <c r="A402" t="s">
        <v>1427</v>
      </c>
      <c r="B402" t="s">
        <v>1488</v>
      </c>
      <c r="C402" t="s">
        <v>1597</v>
      </c>
      <c r="D402" s="15">
        <v>45729</v>
      </c>
      <c r="E402" s="15"/>
      <c r="F402" t="s">
        <v>1599</v>
      </c>
      <c r="G402" s="11"/>
      <c r="H402" t="s">
        <v>1654</v>
      </c>
      <c r="I402" t="s">
        <v>1637</v>
      </c>
      <c r="J402" t="s">
        <v>1700</v>
      </c>
      <c r="K402" s="11">
        <v>7754782.8099999996</v>
      </c>
      <c r="L402" s="11">
        <v>91</v>
      </c>
      <c r="M402" s="11">
        <f t="shared" si="46"/>
        <v>7754782.8099999987</v>
      </c>
      <c r="N402" s="21">
        <v>0.02</v>
      </c>
      <c r="O402" s="21">
        <f t="shared" si="47"/>
        <v>1.9999997854284145E-2</v>
      </c>
      <c r="P402" s="25">
        <f t="shared" si="48"/>
        <v>38667.68</v>
      </c>
      <c r="Q402" s="11">
        <f t="shared" si="49"/>
        <v>0</v>
      </c>
      <c r="R402" s="21">
        <v>0</v>
      </c>
      <c r="S402" s="21">
        <f t="shared" si="50"/>
        <v>0</v>
      </c>
      <c r="T402" s="36">
        <v>0</v>
      </c>
      <c r="U402" s="11">
        <v>0</v>
      </c>
      <c r="V402" s="11">
        <v>38667.68</v>
      </c>
      <c r="W402" s="21">
        <v>0</v>
      </c>
      <c r="X402" s="21">
        <v>0</v>
      </c>
      <c r="Y402" s="21">
        <f t="shared" si="51"/>
        <v>0</v>
      </c>
      <c r="Z402" s="21">
        <f t="shared" si="52"/>
        <v>0</v>
      </c>
      <c r="AA402" s="11">
        <v>0</v>
      </c>
      <c r="AB402" s="11">
        <v>0</v>
      </c>
      <c r="AC402" s="11"/>
    </row>
    <row r="403" spans="1:31" hidden="1" x14ac:dyDescent="0.35">
      <c r="A403" t="s">
        <v>516</v>
      </c>
      <c r="B403" t="s">
        <v>520</v>
      </c>
      <c r="C403" t="s">
        <v>1597</v>
      </c>
      <c r="D403" s="15">
        <v>45203</v>
      </c>
      <c r="E403" s="15"/>
      <c r="F403" t="s">
        <v>1601</v>
      </c>
      <c r="G403" s="11"/>
      <c r="H403" t="s">
        <v>1710</v>
      </c>
      <c r="I403" t="s">
        <v>1631</v>
      </c>
      <c r="J403" t="s">
        <v>1700</v>
      </c>
      <c r="K403" s="11">
        <v>6271878.1299999999</v>
      </c>
      <c r="L403" s="11">
        <v>91</v>
      </c>
      <c r="M403" s="11">
        <f t="shared" si="46"/>
        <v>6271878.1300000008</v>
      </c>
      <c r="N403" s="21">
        <v>0.02</v>
      </c>
      <c r="O403" s="21">
        <f t="shared" si="47"/>
        <v>1.9999997114978144E-2</v>
      </c>
      <c r="P403" s="25">
        <f t="shared" si="48"/>
        <v>31273.47</v>
      </c>
      <c r="Q403" s="11">
        <f t="shared" si="49"/>
        <v>18764.081999999999</v>
      </c>
      <c r="R403" s="21">
        <v>0</v>
      </c>
      <c r="S403" s="21">
        <f t="shared" si="50"/>
        <v>0.6</v>
      </c>
      <c r="T403" s="36">
        <v>0</v>
      </c>
      <c r="U403" s="11">
        <v>18764.081999999999</v>
      </c>
      <c r="V403" s="11">
        <v>31273.47</v>
      </c>
      <c r="W403" s="21">
        <v>0</v>
      </c>
      <c r="X403" s="21">
        <v>0</v>
      </c>
      <c r="Y403" s="21">
        <f t="shared" si="51"/>
        <v>0</v>
      </c>
      <c r="Z403" s="21">
        <f t="shared" si="52"/>
        <v>0</v>
      </c>
      <c r="AA403" s="11">
        <v>0</v>
      </c>
      <c r="AB403" s="11">
        <v>0</v>
      </c>
      <c r="AC403" s="11"/>
    </row>
    <row r="404" spans="1:31" hidden="1" x14ac:dyDescent="0.35">
      <c r="A404" t="s">
        <v>498</v>
      </c>
      <c r="B404" t="s">
        <v>499</v>
      </c>
      <c r="C404" t="s">
        <v>1597</v>
      </c>
      <c r="D404" s="15">
        <v>45195</v>
      </c>
      <c r="E404" s="15"/>
      <c r="F404" t="s">
        <v>234</v>
      </c>
      <c r="G404" s="11" t="s">
        <v>1745</v>
      </c>
      <c r="H404" t="s">
        <v>1710</v>
      </c>
      <c r="I404" t="s">
        <v>1659</v>
      </c>
      <c r="J404" t="s">
        <v>1700</v>
      </c>
      <c r="K404" s="11">
        <v>6350545.9500000002</v>
      </c>
      <c r="L404" s="11">
        <v>91</v>
      </c>
      <c r="M404" s="11">
        <f t="shared" si="46"/>
        <v>6350545.9500000002</v>
      </c>
      <c r="N404" s="21">
        <v>2.5000000000000001E-2</v>
      </c>
      <c r="O404" s="21">
        <f t="shared" si="47"/>
        <v>2.5000000023793056E-2</v>
      </c>
      <c r="P404" s="25">
        <f t="shared" si="48"/>
        <v>39582.17</v>
      </c>
      <c r="Q404" s="11">
        <f t="shared" si="49"/>
        <v>27707.519</v>
      </c>
      <c r="R404" s="21">
        <v>0</v>
      </c>
      <c r="S404" s="21">
        <f t="shared" si="50"/>
        <v>0.6</v>
      </c>
      <c r="T404" s="36">
        <v>0</v>
      </c>
      <c r="U404" s="11">
        <v>23749.302</v>
      </c>
      <c r="V404" s="11">
        <v>39582.17</v>
      </c>
      <c r="W404" s="21">
        <v>0</v>
      </c>
      <c r="X404" s="21">
        <v>0</v>
      </c>
      <c r="Y404" s="21">
        <f t="shared" si="51"/>
        <v>0</v>
      </c>
      <c r="Z404" s="21">
        <f t="shared" si="52"/>
        <v>0</v>
      </c>
      <c r="AA404" s="11">
        <v>0</v>
      </c>
      <c r="AB404" s="11">
        <v>0</v>
      </c>
      <c r="AC404" s="21">
        <f>IFERROR(AD404/V404,0)</f>
        <v>0.1</v>
      </c>
      <c r="AD404" s="11">
        <v>3958.2170000000001</v>
      </c>
    </row>
    <row r="405" spans="1:31" hidden="1" x14ac:dyDescent="0.35">
      <c r="A405" t="s">
        <v>955</v>
      </c>
      <c r="B405" t="s">
        <v>956</v>
      </c>
      <c r="C405" t="s">
        <v>1597</v>
      </c>
      <c r="D405" s="15">
        <v>45504</v>
      </c>
      <c r="E405" s="15"/>
      <c r="F405" t="s">
        <v>1607</v>
      </c>
      <c r="G405" s="11" t="s">
        <v>1708</v>
      </c>
      <c r="H405" t="s">
        <v>1710</v>
      </c>
      <c r="I405" t="s">
        <v>1642</v>
      </c>
      <c r="J405" t="s">
        <v>1700</v>
      </c>
      <c r="K405" s="11">
        <v>8379795.4800000004</v>
      </c>
      <c r="L405" s="11">
        <v>91</v>
      </c>
      <c r="M405" s="11">
        <f t="shared" si="46"/>
        <v>8379795.4800000004</v>
      </c>
      <c r="N405" s="21">
        <v>2.5000000000000001E-2</v>
      </c>
      <c r="O405" s="21">
        <f t="shared" si="47"/>
        <v>2.4999998994179335E-2</v>
      </c>
      <c r="P405" s="25">
        <f t="shared" si="48"/>
        <v>52230.23</v>
      </c>
      <c r="Q405" s="11">
        <f t="shared" si="49"/>
        <v>36561.161000000007</v>
      </c>
      <c r="R405" s="21">
        <v>0</v>
      </c>
      <c r="S405" s="21">
        <f t="shared" si="50"/>
        <v>0.70000000000000007</v>
      </c>
      <c r="T405" s="36">
        <v>0.75</v>
      </c>
      <c r="U405" s="11">
        <v>36561.161000000007</v>
      </c>
      <c r="V405" s="11">
        <v>52230.23</v>
      </c>
      <c r="W405" s="21">
        <v>0</v>
      </c>
      <c r="X405" s="21">
        <v>0</v>
      </c>
      <c r="Y405" s="21">
        <f t="shared" si="51"/>
        <v>0</v>
      </c>
      <c r="Z405" s="21">
        <f t="shared" si="52"/>
        <v>0</v>
      </c>
      <c r="AA405" s="11">
        <v>0</v>
      </c>
      <c r="AB405" s="11">
        <v>0</v>
      </c>
      <c r="AC405" s="11"/>
    </row>
    <row r="406" spans="1:31" hidden="1" x14ac:dyDescent="0.35">
      <c r="A406" t="s">
        <v>575</v>
      </c>
      <c r="B406" t="s">
        <v>576</v>
      </c>
      <c r="C406" t="s">
        <v>1597</v>
      </c>
      <c r="D406" s="15">
        <v>45237</v>
      </c>
      <c r="E406" s="15"/>
      <c r="F406" t="s">
        <v>1599</v>
      </c>
      <c r="G406" s="11"/>
      <c r="H406" t="s">
        <v>1654</v>
      </c>
      <c r="I406" t="s">
        <v>1631</v>
      </c>
      <c r="J406" t="s">
        <v>1700</v>
      </c>
      <c r="K406" s="11">
        <v>5852341.4500000002</v>
      </c>
      <c r="L406" s="11">
        <v>91</v>
      </c>
      <c r="M406" s="11">
        <f t="shared" si="46"/>
        <v>5852341.4500000002</v>
      </c>
      <c r="N406" s="21">
        <v>1.4999999999999999E-2</v>
      </c>
      <c r="O406" s="21">
        <f t="shared" si="47"/>
        <v>0</v>
      </c>
      <c r="P406" s="25">
        <f t="shared" si="48"/>
        <v>0</v>
      </c>
      <c r="Q406" s="11">
        <f t="shared" si="49"/>
        <v>0</v>
      </c>
      <c r="R406" s="21">
        <v>0</v>
      </c>
      <c r="S406" s="21">
        <f t="shared" si="50"/>
        <v>0</v>
      </c>
      <c r="T406" s="36">
        <v>0</v>
      </c>
      <c r="U406" s="11">
        <v>0</v>
      </c>
      <c r="V406" s="11">
        <v>0</v>
      </c>
      <c r="W406" s="21">
        <v>0</v>
      </c>
      <c r="X406" s="21">
        <v>0</v>
      </c>
      <c r="Y406" s="21">
        <f t="shared" si="51"/>
        <v>0</v>
      </c>
      <c r="Z406" s="21">
        <f t="shared" si="52"/>
        <v>0</v>
      </c>
      <c r="AA406" s="11">
        <v>0</v>
      </c>
      <c r="AB406" s="11">
        <v>0</v>
      </c>
      <c r="AC406" s="11"/>
    </row>
    <row r="407" spans="1:31" hidden="1" x14ac:dyDescent="0.35">
      <c r="A407" t="s">
        <v>365</v>
      </c>
      <c r="B407" t="s">
        <v>366</v>
      </c>
      <c r="C407" t="s">
        <v>1598</v>
      </c>
      <c r="D407" s="15">
        <v>45162</v>
      </c>
      <c r="E407" s="15">
        <v>45783</v>
      </c>
      <c r="F407" t="s">
        <v>1600</v>
      </c>
      <c r="G407" s="11"/>
      <c r="H407" t="s">
        <v>1654</v>
      </c>
      <c r="I407" t="s">
        <v>1649</v>
      </c>
      <c r="J407" t="s">
        <v>1700</v>
      </c>
      <c r="K407" s="11">
        <v>25956288</v>
      </c>
      <c r="L407" s="11">
        <v>36</v>
      </c>
      <c r="M407" s="11">
        <f t="shared" si="46"/>
        <v>10268421.626373626</v>
      </c>
      <c r="N407" s="21">
        <v>2.2499999999999999E-2</v>
      </c>
      <c r="O407" s="21">
        <f t="shared" si="47"/>
        <v>2.2500001787192716E-2</v>
      </c>
      <c r="P407" s="25">
        <f t="shared" si="48"/>
        <v>57601.63</v>
      </c>
      <c r="Q407" s="11">
        <f t="shared" si="49"/>
        <v>0</v>
      </c>
      <c r="R407" s="21">
        <v>3.5999999999999997E-2</v>
      </c>
      <c r="S407" s="21">
        <f t="shared" si="50"/>
        <v>0</v>
      </c>
      <c r="T407" s="36">
        <v>0</v>
      </c>
      <c r="U407" s="11">
        <v>0</v>
      </c>
      <c r="V407" s="11">
        <v>57601.63</v>
      </c>
      <c r="W407" s="21">
        <v>0</v>
      </c>
      <c r="X407" s="21">
        <v>0</v>
      </c>
      <c r="Y407" s="21">
        <f t="shared" si="51"/>
        <v>0</v>
      </c>
      <c r="Z407" s="21">
        <f t="shared" si="52"/>
        <v>0</v>
      </c>
      <c r="AA407" s="11">
        <v>0</v>
      </c>
      <c r="AB407" s="11">
        <v>0</v>
      </c>
      <c r="AC407" s="11"/>
    </row>
    <row r="408" spans="1:31" hidden="1" x14ac:dyDescent="0.35">
      <c r="A408" t="s">
        <v>1428</v>
      </c>
      <c r="B408" t="s">
        <v>1489</v>
      </c>
      <c r="C408" t="s">
        <v>1597</v>
      </c>
      <c r="D408" s="15">
        <v>45663</v>
      </c>
      <c r="E408" s="15"/>
      <c r="F408" t="s">
        <v>1608</v>
      </c>
      <c r="H408" t="s">
        <v>1710</v>
      </c>
      <c r="I408" t="s">
        <v>1676</v>
      </c>
      <c r="J408" t="s">
        <v>1700</v>
      </c>
      <c r="K408" s="11">
        <v>4888112.07</v>
      </c>
      <c r="L408" s="11">
        <v>91</v>
      </c>
      <c r="M408" s="11">
        <f t="shared" si="46"/>
        <v>4888112.07</v>
      </c>
      <c r="N408" s="21">
        <v>1.7500000000000002E-2</v>
      </c>
      <c r="O408" s="21">
        <f t="shared" si="47"/>
        <v>1.7500000064127323E-2</v>
      </c>
      <c r="P408" s="25">
        <f t="shared" si="48"/>
        <v>21326.9</v>
      </c>
      <c r="Q408" s="11">
        <f t="shared" si="49"/>
        <v>14928.83</v>
      </c>
      <c r="R408" s="21">
        <v>0</v>
      </c>
      <c r="S408" s="21">
        <f t="shared" si="50"/>
        <v>0.7</v>
      </c>
      <c r="T408" s="36">
        <v>0</v>
      </c>
      <c r="U408" s="11">
        <v>14928.83</v>
      </c>
      <c r="V408" s="11">
        <v>21326.9</v>
      </c>
      <c r="W408" s="21">
        <v>0</v>
      </c>
      <c r="X408" s="21">
        <v>0</v>
      </c>
      <c r="Y408" s="21">
        <f t="shared" si="51"/>
        <v>0</v>
      </c>
      <c r="Z408" s="21">
        <f t="shared" si="52"/>
        <v>0</v>
      </c>
      <c r="AA408" s="11">
        <v>0</v>
      </c>
      <c r="AB408" s="11">
        <v>0</v>
      </c>
      <c r="AC408" s="11"/>
    </row>
    <row r="409" spans="1:31" hidden="1" x14ac:dyDescent="0.35">
      <c r="A409" t="s">
        <v>939</v>
      </c>
      <c r="B409" t="s">
        <v>940</v>
      </c>
      <c r="C409" t="s">
        <v>1597</v>
      </c>
      <c r="D409" s="15">
        <v>45496</v>
      </c>
      <c r="E409" s="15"/>
      <c r="F409" t="s">
        <v>1602</v>
      </c>
      <c r="G409" s="11" t="s">
        <v>1745</v>
      </c>
      <c r="H409" t="s">
        <v>1710</v>
      </c>
      <c r="I409" t="s">
        <v>1635</v>
      </c>
      <c r="J409" t="s">
        <v>1700</v>
      </c>
      <c r="K409" s="11">
        <v>4322386.3</v>
      </c>
      <c r="L409" s="11">
        <v>91</v>
      </c>
      <c r="M409" s="11">
        <f t="shared" si="46"/>
        <v>4322386.3</v>
      </c>
      <c r="N409" s="21">
        <v>0.02</v>
      </c>
      <c r="O409" s="21">
        <f t="shared" si="47"/>
        <v>1.999999932373538E-2</v>
      </c>
      <c r="P409" s="25">
        <f t="shared" si="48"/>
        <v>21552.720000000001</v>
      </c>
      <c r="Q409" s="11">
        <f t="shared" si="49"/>
        <v>12931.632000000001</v>
      </c>
      <c r="R409" s="21">
        <v>0</v>
      </c>
      <c r="S409" s="21">
        <f t="shared" si="50"/>
        <v>0.5</v>
      </c>
      <c r="T409" s="36">
        <v>0</v>
      </c>
      <c r="U409" s="11">
        <v>10776.36</v>
      </c>
      <c r="V409" s="11">
        <v>21552.720000000001</v>
      </c>
      <c r="W409" s="21">
        <v>0</v>
      </c>
      <c r="X409" s="21">
        <v>0</v>
      </c>
      <c r="Y409" s="21">
        <f t="shared" si="51"/>
        <v>0</v>
      </c>
      <c r="Z409" s="21">
        <f t="shared" si="52"/>
        <v>0</v>
      </c>
      <c r="AA409" s="11">
        <v>0</v>
      </c>
      <c r="AB409" s="11">
        <v>0</v>
      </c>
      <c r="AC409" s="21">
        <f>IFERROR(AD409/V409,0)</f>
        <v>0.10000000000000002</v>
      </c>
      <c r="AD409" s="11">
        <v>2155.2720000000004</v>
      </c>
    </row>
    <row r="410" spans="1:31" hidden="1" x14ac:dyDescent="0.35">
      <c r="A410" t="s">
        <v>725</v>
      </c>
      <c r="B410" t="s">
        <v>726</v>
      </c>
      <c r="C410" t="s">
        <v>1598</v>
      </c>
      <c r="D410" s="15">
        <v>45348</v>
      </c>
      <c r="E410" s="15">
        <v>45835</v>
      </c>
      <c r="F410" t="s">
        <v>1625</v>
      </c>
      <c r="G410" t="s">
        <v>1505</v>
      </c>
      <c r="H410" t="s">
        <v>1710</v>
      </c>
      <c r="I410" t="s">
        <v>1631</v>
      </c>
      <c r="J410" t="s">
        <v>1700</v>
      </c>
      <c r="K410" s="11">
        <v>5285177.4400000004</v>
      </c>
      <c r="L410" s="11">
        <v>88</v>
      </c>
      <c r="M410" s="11">
        <f t="shared" si="46"/>
        <v>5110940.8210989013</v>
      </c>
      <c r="N410" s="21">
        <v>2.5000000000000001E-2</v>
      </c>
      <c r="O410" s="21">
        <f t="shared" si="47"/>
        <v>2.4999996843659767E-2</v>
      </c>
      <c r="P410" s="25">
        <f t="shared" si="48"/>
        <v>31855.86</v>
      </c>
      <c r="Q410" s="11">
        <f t="shared" si="49"/>
        <v>22299.101999999999</v>
      </c>
      <c r="R410" s="21">
        <v>0</v>
      </c>
      <c r="S410" s="21">
        <f t="shared" si="50"/>
        <v>0.6</v>
      </c>
      <c r="T410" s="36">
        <v>0</v>
      </c>
      <c r="U410" s="11">
        <v>19113.516</v>
      </c>
      <c r="V410" s="11">
        <v>31855.86</v>
      </c>
      <c r="W410" s="21">
        <v>0</v>
      </c>
      <c r="X410" s="21">
        <v>0</v>
      </c>
      <c r="Y410" s="21">
        <f t="shared" si="51"/>
        <v>0</v>
      </c>
      <c r="Z410" s="21">
        <f t="shared" si="52"/>
        <v>0</v>
      </c>
      <c r="AA410" s="11">
        <v>0</v>
      </c>
      <c r="AB410" s="11">
        <v>0</v>
      </c>
      <c r="AC410" s="21">
        <f>IFERROR(AD410/(V410-U410),0)</f>
        <v>0.25</v>
      </c>
      <c r="AD410" s="11">
        <v>3185.5860000000002</v>
      </c>
    </row>
    <row r="411" spans="1:31" hidden="1" x14ac:dyDescent="0.35">
      <c r="A411" t="s">
        <v>1325</v>
      </c>
      <c r="B411" t="s">
        <v>1326</v>
      </c>
      <c r="C411" t="s">
        <v>1597</v>
      </c>
      <c r="D411" s="15">
        <v>45629</v>
      </c>
      <c r="E411" s="15"/>
      <c r="F411" t="s">
        <v>1599</v>
      </c>
      <c r="G411" s="11"/>
      <c r="H411" t="s">
        <v>1654</v>
      </c>
      <c r="I411" t="s">
        <v>1631</v>
      </c>
      <c r="J411" t="s">
        <v>1700</v>
      </c>
      <c r="K411" s="11">
        <v>4363209.49</v>
      </c>
      <c r="L411" s="11">
        <v>91</v>
      </c>
      <c r="M411" s="11">
        <f t="shared" si="46"/>
        <v>4363209.49</v>
      </c>
      <c r="N411" s="21">
        <v>2.5000000000000001E-2</v>
      </c>
      <c r="O411" s="21">
        <f t="shared" si="47"/>
        <v>2.5000002922160855E-2</v>
      </c>
      <c r="P411" s="25">
        <f t="shared" si="48"/>
        <v>27195.35</v>
      </c>
      <c r="Q411" s="11">
        <f t="shared" si="49"/>
        <v>0</v>
      </c>
      <c r="R411" s="21">
        <v>0</v>
      </c>
      <c r="S411" s="21">
        <f t="shared" si="50"/>
        <v>0</v>
      </c>
      <c r="T411" s="36">
        <v>0</v>
      </c>
      <c r="U411" s="11">
        <v>0</v>
      </c>
      <c r="V411" s="11">
        <v>27195.35</v>
      </c>
      <c r="W411" s="21">
        <v>0</v>
      </c>
      <c r="X411" s="21">
        <v>0</v>
      </c>
      <c r="Y411" s="21">
        <f t="shared" si="51"/>
        <v>0</v>
      </c>
      <c r="Z411" s="21">
        <f t="shared" si="52"/>
        <v>0</v>
      </c>
      <c r="AA411" s="11">
        <v>0</v>
      </c>
      <c r="AB411" s="11">
        <v>0</v>
      </c>
      <c r="AC411" s="11"/>
    </row>
    <row r="412" spans="1:31" hidden="1" x14ac:dyDescent="0.35">
      <c r="A412" t="s">
        <v>755</v>
      </c>
      <c r="B412" t="s">
        <v>756</v>
      </c>
      <c r="C412" t="s">
        <v>1597</v>
      </c>
      <c r="D412" s="15">
        <v>45384</v>
      </c>
      <c r="E412" s="15"/>
      <c r="F412" t="s">
        <v>1600</v>
      </c>
      <c r="G412" s="11"/>
      <c r="H412" t="s">
        <v>1654</v>
      </c>
      <c r="I412" t="s">
        <v>1638</v>
      </c>
      <c r="J412" t="s">
        <v>1699</v>
      </c>
      <c r="K412" s="11">
        <v>5262261.16</v>
      </c>
      <c r="L412" s="11">
        <v>91</v>
      </c>
      <c r="M412" s="11">
        <f t="shared" si="46"/>
        <v>5262261.16</v>
      </c>
      <c r="N412" s="21">
        <v>0</v>
      </c>
      <c r="O412" s="21">
        <f t="shared" si="47"/>
        <v>0</v>
      </c>
      <c r="P412" s="25">
        <f t="shared" si="48"/>
        <v>0</v>
      </c>
      <c r="Q412" s="11">
        <f t="shared" si="49"/>
        <v>0</v>
      </c>
      <c r="R412" s="21">
        <v>0</v>
      </c>
      <c r="S412" s="21">
        <f t="shared" si="50"/>
        <v>0</v>
      </c>
      <c r="T412" s="36">
        <v>0</v>
      </c>
      <c r="U412" s="11">
        <v>0</v>
      </c>
      <c r="V412" s="11">
        <v>0</v>
      </c>
      <c r="W412" s="21">
        <v>0.12</v>
      </c>
      <c r="X412" s="21">
        <v>0.15</v>
      </c>
      <c r="Y412" s="21">
        <f t="shared" si="51"/>
        <v>0</v>
      </c>
      <c r="Z412" s="21">
        <f t="shared" si="52"/>
        <v>0</v>
      </c>
      <c r="AA412" s="11">
        <v>0</v>
      </c>
      <c r="AB412" s="11">
        <v>0</v>
      </c>
      <c r="AC412" s="11"/>
    </row>
    <row r="413" spans="1:31" x14ac:dyDescent="0.35">
      <c r="A413" t="s">
        <v>761</v>
      </c>
      <c r="B413" t="s">
        <v>762</v>
      </c>
      <c r="C413" t="s">
        <v>1597</v>
      </c>
      <c r="D413" s="15">
        <v>45386</v>
      </c>
      <c r="E413" s="15"/>
      <c r="F413" t="s">
        <v>1610</v>
      </c>
      <c r="G413" s="11"/>
      <c r="H413" t="s">
        <v>1710</v>
      </c>
      <c r="I413" t="s">
        <v>1631</v>
      </c>
      <c r="J413" t="s">
        <v>1700</v>
      </c>
      <c r="K413" s="11">
        <v>7448351.1900000004</v>
      </c>
      <c r="L413" s="11">
        <v>91</v>
      </c>
      <c r="M413" s="11">
        <f t="shared" si="46"/>
        <v>7448351.1900000013</v>
      </c>
      <c r="N413" s="21">
        <v>0.02</v>
      </c>
      <c r="O413" s="21">
        <f t="shared" si="47"/>
        <v>1.9999997984951185E-2</v>
      </c>
      <c r="P413" s="25">
        <f t="shared" si="48"/>
        <v>37139.72</v>
      </c>
      <c r="Q413" s="11">
        <f t="shared" si="49"/>
        <v>20798.243200000001</v>
      </c>
      <c r="R413" s="21">
        <v>0</v>
      </c>
      <c r="S413" s="21">
        <f t="shared" si="50"/>
        <v>0.56000000000000005</v>
      </c>
      <c r="T413" s="36">
        <v>0.88</v>
      </c>
      <c r="U413" s="11">
        <v>20798.243200000001</v>
      </c>
      <c r="V413" s="11">
        <v>37139.72</v>
      </c>
      <c r="W413" s="21">
        <v>0</v>
      </c>
      <c r="X413" s="21">
        <v>0</v>
      </c>
      <c r="Y413" s="21">
        <f t="shared" si="51"/>
        <v>0</v>
      </c>
      <c r="Z413" s="21">
        <f t="shared" si="52"/>
        <v>0</v>
      </c>
      <c r="AA413" s="11">
        <v>0</v>
      </c>
      <c r="AB413" s="11">
        <v>0</v>
      </c>
      <c r="AC413" s="11"/>
    </row>
    <row r="414" spans="1:31" hidden="1" x14ac:dyDescent="0.35">
      <c r="A414" t="s">
        <v>623</v>
      </c>
      <c r="B414" t="s">
        <v>624</v>
      </c>
      <c r="C414" t="s">
        <v>1597</v>
      </c>
      <c r="D414" s="15">
        <v>45282</v>
      </c>
      <c r="E414" s="15"/>
      <c r="F414" t="s">
        <v>1600</v>
      </c>
      <c r="G414" s="11" t="s">
        <v>1713</v>
      </c>
      <c r="H414" t="s">
        <v>1710</v>
      </c>
      <c r="I414" t="s">
        <v>1633</v>
      </c>
      <c r="J414" t="s">
        <v>1701</v>
      </c>
      <c r="K414" s="11">
        <v>9514210.9499999993</v>
      </c>
      <c r="L414" s="11">
        <v>91</v>
      </c>
      <c r="M414" s="11">
        <f t="shared" si="46"/>
        <v>9514210.9499999993</v>
      </c>
      <c r="N414" s="21">
        <v>1.4999999999999999E-2</v>
      </c>
      <c r="O414" s="21">
        <f t="shared" si="47"/>
        <v>1.4999999021995088E-2</v>
      </c>
      <c r="P414" s="25">
        <f t="shared" si="48"/>
        <v>35580.54</v>
      </c>
      <c r="Q414" s="11">
        <f t="shared" si="49"/>
        <v>21348.324000000001</v>
      </c>
      <c r="R414" s="21">
        <v>0</v>
      </c>
      <c r="S414" s="21">
        <f t="shared" si="50"/>
        <v>0.6</v>
      </c>
      <c r="T414" s="36">
        <v>0.6</v>
      </c>
      <c r="U414" s="11">
        <v>21348.324000000001</v>
      </c>
      <c r="V414" s="11">
        <v>35580.54</v>
      </c>
      <c r="W414" s="21">
        <v>0.12</v>
      </c>
      <c r="X414" s="21">
        <v>0.15</v>
      </c>
      <c r="Y414" s="21">
        <f t="shared" si="51"/>
        <v>0</v>
      </c>
      <c r="Z414" s="21">
        <f t="shared" si="52"/>
        <v>0</v>
      </c>
      <c r="AA414" s="11">
        <v>0</v>
      </c>
      <c r="AB414" s="11">
        <v>0</v>
      </c>
      <c r="AC414" s="11"/>
    </row>
    <row r="415" spans="1:31" hidden="1" x14ac:dyDescent="0.35">
      <c r="A415" t="s">
        <v>466</v>
      </c>
      <c r="B415" t="s">
        <v>467</v>
      </c>
      <c r="C415" t="s">
        <v>1597</v>
      </c>
      <c r="D415" s="15">
        <v>45159</v>
      </c>
      <c r="E415" s="15"/>
      <c r="F415" t="s">
        <v>1600</v>
      </c>
      <c r="G415" s="11" t="s">
        <v>1716</v>
      </c>
      <c r="H415" t="s">
        <v>1710</v>
      </c>
      <c r="I415" t="s">
        <v>1638</v>
      </c>
      <c r="J415" t="s">
        <v>1700</v>
      </c>
      <c r="K415" s="11">
        <v>29945941.780000001</v>
      </c>
      <c r="L415" s="11">
        <v>91</v>
      </c>
      <c r="M415" s="11">
        <f t="shared" si="46"/>
        <v>29945941.780000001</v>
      </c>
      <c r="N415" s="21">
        <v>2.5000000000000001E-2</v>
      </c>
      <c r="O415" s="21">
        <f t="shared" si="47"/>
        <v>2.4999999578177626E-2</v>
      </c>
      <c r="P415" s="25">
        <f t="shared" si="48"/>
        <v>186649.36</v>
      </c>
      <c r="Q415" s="11">
        <f t="shared" si="49"/>
        <v>130654.552</v>
      </c>
      <c r="R415" s="21">
        <v>0</v>
      </c>
      <c r="S415" s="21">
        <f t="shared" si="50"/>
        <v>0.6</v>
      </c>
      <c r="T415" s="36">
        <v>1</v>
      </c>
      <c r="U415" s="11">
        <v>111989.61599999999</v>
      </c>
      <c r="V415" s="11">
        <v>186649.36</v>
      </c>
      <c r="W415" s="21">
        <v>0</v>
      </c>
      <c r="X415" s="21">
        <v>0</v>
      </c>
      <c r="Y415" s="21">
        <f t="shared" si="51"/>
        <v>0</v>
      </c>
      <c r="Z415" s="21">
        <f t="shared" si="52"/>
        <v>0</v>
      </c>
      <c r="AA415" s="11">
        <v>0</v>
      </c>
      <c r="AB415" s="11">
        <v>0</v>
      </c>
      <c r="AC415" s="11"/>
      <c r="AD415" s="11">
        <v>18664.935999999998</v>
      </c>
      <c r="AE415" t="s">
        <v>1746</v>
      </c>
    </row>
    <row r="416" spans="1:31" hidden="1" x14ac:dyDescent="0.35">
      <c r="A416" t="s">
        <v>1145</v>
      </c>
      <c r="B416" t="s">
        <v>1146</v>
      </c>
      <c r="C416" t="s">
        <v>1597</v>
      </c>
      <c r="D416" s="15">
        <v>45558</v>
      </c>
      <c r="E416" s="15"/>
      <c r="F416" t="s">
        <v>237</v>
      </c>
      <c r="G416" s="11"/>
      <c r="H416" t="s">
        <v>1710</v>
      </c>
      <c r="I416" t="s">
        <v>1631</v>
      </c>
      <c r="J416" t="s">
        <v>1700</v>
      </c>
      <c r="K416" s="11">
        <v>4086775.94</v>
      </c>
      <c r="L416" s="11">
        <v>91</v>
      </c>
      <c r="M416" s="11">
        <f t="shared" si="46"/>
        <v>4086775.9400000004</v>
      </c>
      <c r="N416" s="21">
        <v>2.5000000000000001E-2</v>
      </c>
      <c r="O416" s="21">
        <f t="shared" si="47"/>
        <v>2.4999999425915718E-2</v>
      </c>
      <c r="P416" s="25">
        <f t="shared" si="48"/>
        <v>25472.37</v>
      </c>
      <c r="Q416" s="11">
        <f t="shared" si="49"/>
        <v>20377.896000000001</v>
      </c>
      <c r="R416" s="21">
        <v>0</v>
      </c>
      <c r="S416" s="21">
        <f t="shared" si="50"/>
        <v>0.8</v>
      </c>
      <c r="T416" s="36">
        <v>0.5</v>
      </c>
      <c r="U416" s="11">
        <v>20377.896000000001</v>
      </c>
      <c r="V416" s="11">
        <v>25472.37</v>
      </c>
      <c r="W416" s="21">
        <v>0</v>
      </c>
      <c r="X416" s="21">
        <v>0</v>
      </c>
      <c r="Y416" s="21">
        <f t="shared" si="51"/>
        <v>0</v>
      </c>
      <c r="Z416" s="21">
        <f t="shared" si="52"/>
        <v>0</v>
      </c>
      <c r="AA416" s="11">
        <v>0</v>
      </c>
      <c r="AB416" s="11">
        <v>0</v>
      </c>
      <c r="AC416" s="11"/>
    </row>
    <row r="417" spans="1:31" hidden="1" x14ac:dyDescent="0.35">
      <c r="A417" t="s">
        <v>989</v>
      </c>
      <c r="B417" t="s">
        <v>990</v>
      </c>
      <c r="C417" t="s">
        <v>1597</v>
      </c>
      <c r="D417" s="15">
        <v>45510</v>
      </c>
      <c r="E417" s="15"/>
      <c r="F417" t="s">
        <v>237</v>
      </c>
      <c r="G417" s="11"/>
      <c r="H417" t="s">
        <v>1710</v>
      </c>
      <c r="I417" t="s">
        <v>1631</v>
      </c>
      <c r="J417" t="s">
        <v>1700</v>
      </c>
      <c r="K417" s="11">
        <v>7330656.1100000003</v>
      </c>
      <c r="L417" s="11">
        <v>91</v>
      </c>
      <c r="M417" s="11">
        <f t="shared" si="46"/>
        <v>7330656.1100000003</v>
      </c>
      <c r="N417" s="21">
        <v>2.5000000000000001E-2</v>
      </c>
      <c r="O417" s="21">
        <f t="shared" si="47"/>
        <v>2.5000002323150822E-2</v>
      </c>
      <c r="P417" s="25">
        <f t="shared" si="48"/>
        <v>45691.08</v>
      </c>
      <c r="Q417" s="11">
        <f t="shared" si="49"/>
        <v>36552.864000000001</v>
      </c>
      <c r="R417" s="21">
        <v>0</v>
      </c>
      <c r="S417" s="21">
        <f t="shared" si="50"/>
        <v>0.8</v>
      </c>
      <c r="T417" s="36">
        <v>0.5</v>
      </c>
      <c r="U417" s="11">
        <v>36552.864000000001</v>
      </c>
      <c r="V417" s="11">
        <v>45691.08</v>
      </c>
      <c r="W417" s="21">
        <v>0</v>
      </c>
      <c r="X417" s="21">
        <v>0</v>
      </c>
      <c r="Y417" s="21">
        <f t="shared" si="51"/>
        <v>0</v>
      </c>
      <c r="Z417" s="21">
        <f t="shared" si="52"/>
        <v>0</v>
      </c>
      <c r="AA417" s="11">
        <v>0</v>
      </c>
      <c r="AB417" s="11">
        <v>0</v>
      </c>
      <c r="AC417" s="11"/>
    </row>
    <row r="418" spans="1:31" hidden="1" x14ac:dyDescent="0.35">
      <c r="A418" t="s">
        <v>1117</v>
      </c>
      <c r="B418" t="s">
        <v>1118</v>
      </c>
      <c r="C418" t="s">
        <v>1597</v>
      </c>
      <c r="D418" s="15">
        <v>45547</v>
      </c>
      <c r="E418" s="15"/>
      <c r="F418" t="s">
        <v>1599</v>
      </c>
      <c r="G418" s="11" t="s">
        <v>1653</v>
      </c>
      <c r="H418" t="s">
        <v>1654</v>
      </c>
      <c r="I418" t="s">
        <v>1634</v>
      </c>
      <c r="J418" t="s">
        <v>1701</v>
      </c>
      <c r="K418" s="11">
        <v>4102410.04</v>
      </c>
      <c r="L418" s="11">
        <v>91</v>
      </c>
      <c r="M418" s="11">
        <f t="shared" si="46"/>
        <v>4102410.04</v>
      </c>
      <c r="N418" s="21">
        <v>5.0000000000000001E-3</v>
      </c>
      <c r="O418" s="21">
        <f t="shared" si="47"/>
        <v>5.0000066479282193E-3</v>
      </c>
      <c r="P418" s="25">
        <f t="shared" si="48"/>
        <v>5113.97</v>
      </c>
      <c r="Q418" s="11">
        <f t="shared" si="49"/>
        <v>0</v>
      </c>
      <c r="R418" s="21">
        <v>0</v>
      </c>
      <c r="S418" s="21">
        <f t="shared" si="50"/>
        <v>0</v>
      </c>
      <c r="T418" s="36">
        <v>0</v>
      </c>
      <c r="U418" s="11">
        <v>0</v>
      </c>
      <c r="V418" s="11">
        <v>5113.97</v>
      </c>
      <c r="W418" s="21">
        <v>0.1</v>
      </c>
      <c r="X418" s="21">
        <v>0.15</v>
      </c>
      <c r="Y418" s="21">
        <f t="shared" si="51"/>
        <v>0</v>
      </c>
      <c r="Z418" s="21">
        <f t="shared" si="52"/>
        <v>0</v>
      </c>
      <c r="AA418" s="11">
        <v>0</v>
      </c>
      <c r="AB418" s="11">
        <v>0</v>
      </c>
      <c r="AC418" s="11"/>
    </row>
    <row r="419" spans="1:31" hidden="1" x14ac:dyDescent="0.35">
      <c r="A419" t="s">
        <v>866</v>
      </c>
      <c r="B419" t="s">
        <v>867</v>
      </c>
      <c r="C419" t="s">
        <v>1597</v>
      </c>
      <c r="D419" s="15">
        <v>45463</v>
      </c>
      <c r="E419" s="15"/>
      <c r="F419" t="s">
        <v>1599</v>
      </c>
      <c r="G419" s="11"/>
      <c r="H419" t="s">
        <v>1654</v>
      </c>
      <c r="I419" t="s">
        <v>1645</v>
      </c>
      <c r="J419" t="s">
        <v>1701</v>
      </c>
      <c r="K419" s="11">
        <v>5494821.9000000004</v>
      </c>
      <c r="L419" s="11">
        <v>91</v>
      </c>
      <c r="M419" s="11">
        <f t="shared" si="46"/>
        <v>5494821.9000000004</v>
      </c>
      <c r="N419" s="21">
        <v>0.01</v>
      </c>
      <c r="O419" s="21">
        <f t="shared" si="47"/>
        <v>1.0000000741957274E-2</v>
      </c>
      <c r="P419" s="25">
        <f t="shared" si="48"/>
        <v>13699.42</v>
      </c>
      <c r="Q419" s="11">
        <f t="shared" si="49"/>
        <v>0</v>
      </c>
      <c r="R419" s="21">
        <v>0</v>
      </c>
      <c r="S419" s="21">
        <f t="shared" si="50"/>
        <v>0</v>
      </c>
      <c r="T419" s="36">
        <v>0</v>
      </c>
      <c r="U419" s="11">
        <v>0</v>
      </c>
      <c r="V419" s="11">
        <v>13699.42</v>
      </c>
      <c r="W419" s="21">
        <v>0.12</v>
      </c>
      <c r="X419" s="21">
        <v>0.15</v>
      </c>
      <c r="Y419" s="21">
        <f t="shared" si="51"/>
        <v>0</v>
      </c>
      <c r="Z419" s="21">
        <f t="shared" si="52"/>
        <v>0</v>
      </c>
      <c r="AA419" s="11">
        <v>0</v>
      </c>
      <c r="AB419" s="11">
        <v>0</v>
      </c>
      <c r="AC419" s="11"/>
    </row>
    <row r="420" spans="1:31" hidden="1" x14ac:dyDescent="0.35">
      <c r="A420" t="s">
        <v>953</v>
      </c>
      <c r="B420" t="s">
        <v>954</v>
      </c>
      <c r="C420" t="s">
        <v>1597</v>
      </c>
      <c r="D420" s="15">
        <v>45496</v>
      </c>
      <c r="E420" s="15"/>
      <c r="F420" t="s">
        <v>338</v>
      </c>
      <c r="H420" t="s">
        <v>1710</v>
      </c>
      <c r="I420" t="s">
        <v>1631</v>
      </c>
      <c r="J420" t="s">
        <v>1700</v>
      </c>
      <c r="K420" s="11">
        <v>13463315.74</v>
      </c>
      <c r="L420" s="11">
        <v>91</v>
      </c>
      <c r="M420" s="11">
        <f t="shared" si="46"/>
        <v>13463315.739999998</v>
      </c>
      <c r="N420" s="21">
        <v>2.5000000000000001E-2</v>
      </c>
      <c r="O420" s="21">
        <f t="shared" si="47"/>
        <v>2.5000000850091849E-2</v>
      </c>
      <c r="P420" s="25">
        <f t="shared" si="48"/>
        <v>83915.19</v>
      </c>
      <c r="Q420" s="11">
        <f t="shared" si="49"/>
        <v>58740.632999999994</v>
      </c>
      <c r="R420" s="21">
        <v>0</v>
      </c>
      <c r="S420" s="21">
        <f t="shared" si="50"/>
        <v>0.7</v>
      </c>
      <c r="T420" s="36">
        <v>0</v>
      </c>
      <c r="U420" s="11">
        <v>58740.632999999994</v>
      </c>
      <c r="V420" s="11">
        <v>83915.19</v>
      </c>
      <c r="W420" s="21">
        <v>0</v>
      </c>
      <c r="X420" s="21">
        <v>0</v>
      </c>
      <c r="Y420" s="21">
        <f t="shared" si="51"/>
        <v>0</v>
      </c>
      <c r="Z420" s="21">
        <f t="shared" si="52"/>
        <v>0</v>
      </c>
      <c r="AA420" s="11">
        <v>0</v>
      </c>
      <c r="AB420" s="11">
        <v>0</v>
      </c>
      <c r="AC420" s="11"/>
    </row>
    <row r="421" spans="1:31" hidden="1" x14ac:dyDescent="0.35">
      <c r="A421" t="s">
        <v>1065</v>
      </c>
      <c r="B421" t="s">
        <v>1066</v>
      </c>
      <c r="C421" t="s">
        <v>1597</v>
      </c>
      <c r="D421" s="15">
        <v>45532</v>
      </c>
      <c r="E421" s="15"/>
      <c r="F421" t="s">
        <v>1599</v>
      </c>
      <c r="G421" s="11"/>
      <c r="H421" t="s">
        <v>1654</v>
      </c>
      <c r="I421" t="s">
        <v>1637</v>
      </c>
      <c r="J421" t="s">
        <v>1700</v>
      </c>
      <c r="K421" s="11">
        <v>4192228.35</v>
      </c>
      <c r="L421" s="11">
        <v>91</v>
      </c>
      <c r="M421" s="11">
        <f t="shared" si="46"/>
        <v>4192228.35</v>
      </c>
      <c r="N421" s="21">
        <v>1.4999999999999999E-2</v>
      </c>
      <c r="O421" s="21">
        <f t="shared" si="47"/>
        <v>1.5000004331012506E-2</v>
      </c>
      <c r="P421" s="25">
        <f t="shared" si="48"/>
        <v>15677.79</v>
      </c>
      <c r="Q421" s="11">
        <f t="shared" si="49"/>
        <v>0</v>
      </c>
      <c r="R421" s="21">
        <v>0</v>
      </c>
      <c r="S421" s="21">
        <f t="shared" si="50"/>
        <v>0</v>
      </c>
      <c r="T421" s="36">
        <v>0</v>
      </c>
      <c r="U421" s="11">
        <v>0</v>
      </c>
      <c r="V421" s="11">
        <v>15677.79</v>
      </c>
      <c r="W421" s="21">
        <v>0</v>
      </c>
      <c r="X421" s="21">
        <v>0</v>
      </c>
      <c r="Y421" s="21">
        <f t="shared" si="51"/>
        <v>0</v>
      </c>
      <c r="Z421" s="21">
        <f t="shared" si="52"/>
        <v>0</v>
      </c>
      <c r="AA421" s="11">
        <v>0</v>
      </c>
      <c r="AB421" s="11">
        <v>0</v>
      </c>
      <c r="AC421" s="11"/>
    </row>
    <row r="422" spans="1:31" hidden="1" x14ac:dyDescent="0.35">
      <c r="A422" t="s">
        <v>607</v>
      </c>
      <c r="B422" t="s">
        <v>608</v>
      </c>
      <c r="C422" t="s">
        <v>1597</v>
      </c>
      <c r="D422" s="15">
        <v>45271</v>
      </c>
      <c r="E422" s="15"/>
      <c r="F422" t="s">
        <v>1622</v>
      </c>
      <c r="G422" t="s">
        <v>1505</v>
      </c>
      <c r="H422" t="s">
        <v>1710</v>
      </c>
      <c r="I422" t="s">
        <v>1631</v>
      </c>
      <c r="J422" t="s">
        <v>1699</v>
      </c>
      <c r="K422" s="11">
        <v>9774379.7899999991</v>
      </c>
      <c r="L422" s="11">
        <v>91</v>
      </c>
      <c r="M422" s="11">
        <f t="shared" si="46"/>
        <v>9774379.7899999991</v>
      </c>
      <c r="N422" s="21">
        <v>0</v>
      </c>
      <c r="O422" s="21">
        <f t="shared" si="47"/>
        <v>0</v>
      </c>
      <c r="P422" s="25">
        <f t="shared" si="48"/>
        <v>0</v>
      </c>
      <c r="Q422" s="11">
        <f t="shared" si="49"/>
        <v>0</v>
      </c>
      <c r="R422" s="21">
        <v>0</v>
      </c>
      <c r="S422" s="21">
        <f t="shared" si="50"/>
        <v>0</v>
      </c>
      <c r="T422" s="36">
        <v>0</v>
      </c>
      <c r="U422" s="11">
        <v>0</v>
      </c>
      <c r="V422" s="11">
        <v>0</v>
      </c>
      <c r="W422" s="21">
        <v>0.12</v>
      </c>
      <c r="X422" s="21">
        <v>0.2</v>
      </c>
      <c r="Y422" s="21">
        <f t="shared" si="51"/>
        <v>0</v>
      </c>
      <c r="Z422" s="21">
        <f t="shared" si="52"/>
        <v>0</v>
      </c>
      <c r="AA422" s="11">
        <v>0</v>
      </c>
      <c r="AB422" s="11">
        <v>0</v>
      </c>
      <c r="AC422" s="21">
        <f>IFERROR(AD422/(V422-U422),0)</f>
        <v>0</v>
      </c>
      <c r="AD422" s="11">
        <v>0</v>
      </c>
    </row>
    <row r="423" spans="1:31" hidden="1" x14ac:dyDescent="0.35">
      <c r="A423" t="s">
        <v>1429</v>
      </c>
      <c r="B423" t="s">
        <v>1490</v>
      </c>
      <c r="C423" t="s">
        <v>1597</v>
      </c>
      <c r="D423" s="15">
        <v>45715</v>
      </c>
      <c r="E423" s="15"/>
      <c r="F423" t="s">
        <v>1599</v>
      </c>
      <c r="G423" s="11"/>
      <c r="H423" t="s">
        <v>1654</v>
      </c>
      <c r="I423" t="s">
        <v>1637</v>
      </c>
      <c r="J423" t="s">
        <v>1699</v>
      </c>
      <c r="K423" s="11">
        <v>5174710.97</v>
      </c>
      <c r="L423" s="11">
        <v>91</v>
      </c>
      <c r="M423" s="11">
        <f t="shared" si="46"/>
        <v>5174710.97</v>
      </c>
      <c r="N423" s="21">
        <v>0</v>
      </c>
      <c r="O423" s="21">
        <f t="shared" si="47"/>
        <v>0</v>
      </c>
      <c r="P423" s="25">
        <f t="shared" si="48"/>
        <v>0</v>
      </c>
      <c r="Q423" s="11">
        <f t="shared" si="49"/>
        <v>0</v>
      </c>
      <c r="R423" s="21">
        <v>0</v>
      </c>
      <c r="S423" s="21">
        <f t="shared" si="50"/>
        <v>0</v>
      </c>
      <c r="T423" s="36">
        <v>0</v>
      </c>
      <c r="U423" s="11">
        <v>0</v>
      </c>
      <c r="V423" s="11">
        <v>0</v>
      </c>
      <c r="W423" s="21">
        <v>0.1</v>
      </c>
      <c r="X423" s="21">
        <v>0.25</v>
      </c>
      <c r="Y423" s="21">
        <f t="shared" si="51"/>
        <v>0</v>
      </c>
      <c r="Z423" s="21">
        <f t="shared" si="52"/>
        <v>0</v>
      </c>
      <c r="AA423" s="11">
        <v>0</v>
      </c>
      <c r="AB423" s="11">
        <v>0</v>
      </c>
      <c r="AC423" s="11"/>
    </row>
    <row r="424" spans="1:31" hidden="1" x14ac:dyDescent="0.35">
      <c r="A424" t="s">
        <v>1430</v>
      </c>
      <c r="B424" t="s">
        <v>1491</v>
      </c>
      <c r="C424" t="s">
        <v>1597</v>
      </c>
      <c r="D424" s="15">
        <v>45663</v>
      </c>
      <c r="E424" s="15"/>
      <c r="F424" t="s">
        <v>1599</v>
      </c>
      <c r="G424" s="11"/>
      <c r="H424" t="s">
        <v>1654</v>
      </c>
      <c r="I424" t="s">
        <v>1637</v>
      </c>
      <c r="J424" t="s">
        <v>1699</v>
      </c>
      <c r="K424" s="11">
        <v>8873552.9600000009</v>
      </c>
      <c r="L424" s="11">
        <v>91</v>
      </c>
      <c r="M424" s="11">
        <f t="shared" si="46"/>
        <v>8873552.9600000009</v>
      </c>
      <c r="N424" s="21">
        <v>0</v>
      </c>
      <c r="O424" s="21">
        <f t="shared" si="47"/>
        <v>0</v>
      </c>
      <c r="P424" s="25">
        <f t="shared" si="48"/>
        <v>0</v>
      </c>
      <c r="Q424" s="11">
        <f t="shared" si="49"/>
        <v>0</v>
      </c>
      <c r="R424" s="21">
        <v>0</v>
      </c>
      <c r="S424" s="21">
        <f t="shared" si="50"/>
        <v>0</v>
      </c>
      <c r="T424" s="36">
        <v>0</v>
      </c>
      <c r="U424" s="11">
        <v>0</v>
      </c>
      <c r="V424" s="11">
        <v>0</v>
      </c>
      <c r="W424" s="21">
        <v>0.1</v>
      </c>
      <c r="X424" s="21">
        <v>0.25</v>
      </c>
      <c r="Y424" s="21">
        <f t="shared" si="51"/>
        <v>0</v>
      </c>
      <c r="Z424" s="21">
        <f t="shared" si="52"/>
        <v>0</v>
      </c>
      <c r="AA424" s="11">
        <v>0</v>
      </c>
      <c r="AB424" s="11">
        <v>0</v>
      </c>
      <c r="AC424" s="11"/>
    </row>
    <row r="425" spans="1:31" hidden="1" x14ac:dyDescent="0.35">
      <c r="A425" t="s">
        <v>848</v>
      </c>
      <c r="B425" t="s">
        <v>849</v>
      </c>
      <c r="C425" t="s">
        <v>1598</v>
      </c>
      <c r="D425" s="15">
        <v>45447</v>
      </c>
      <c r="E425" s="15">
        <v>45798</v>
      </c>
      <c r="F425" t="s">
        <v>1607</v>
      </c>
      <c r="G425" s="11"/>
      <c r="H425" t="s">
        <v>1654</v>
      </c>
      <c r="I425" t="s">
        <v>1643</v>
      </c>
      <c r="J425" t="s">
        <v>1700</v>
      </c>
      <c r="K425" s="11">
        <v>4395039.41</v>
      </c>
      <c r="L425" s="11">
        <v>51</v>
      </c>
      <c r="M425" s="11">
        <f t="shared" si="46"/>
        <v>2463153.9550549448</v>
      </c>
      <c r="N425" s="21">
        <v>2.5000000000000001E-2</v>
      </c>
      <c r="O425" s="21">
        <f t="shared" si="47"/>
        <v>2.4999991979594103E-2</v>
      </c>
      <c r="P425" s="25">
        <f t="shared" si="48"/>
        <v>15352.53</v>
      </c>
      <c r="Q425" s="11">
        <f t="shared" si="49"/>
        <v>10746.771000000001</v>
      </c>
      <c r="R425" s="21">
        <v>0</v>
      </c>
      <c r="S425" s="21">
        <f t="shared" si="50"/>
        <v>0.70000000000000007</v>
      </c>
      <c r="T425" s="36">
        <v>0.75</v>
      </c>
      <c r="U425" s="11">
        <v>10746.771000000001</v>
      </c>
      <c r="V425" s="11">
        <v>15352.53</v>
      </c>
      <c r="W425" s="21">
        <v>0</v>
      </c>
      <c r="X425" s="21">
        <v>0</v>
      </c>
      <c r="Y425" s="21">
        <f t="shared" si="51"/>
        <v>0</v>
      </c>
      <c r="Z425" s="21">
        <f t="shared" si="52"/>
        <v>0</v>
      </c>
      <c r="AA425" s="11">
        <v>0</v>
      </c>
      <c r="AB425" s="11">
        <v>0</v>
      </c>
      <c r="AC425" s="11"/>
    </row>
    <row r="426" spans="1:31" hidden="1" x14ac:dyDescent="0.35">
      <c r="A426" t="s">
        <v>601</v>
      </c>
      <c r="B426" t="s">
        <v>602</v>
      </c>
      <c r="C426" t="s">
        <v>1598</v>
      </c>
      <c r="D426" s="15">
        <v>45266</v>
      </c>
      <c r="E426" s="15">
        <v>45770</v>
      </c>
      <c r="F426" t="s">
        <v>1600</v>
      </c>
      <c r="G426" s="11"/>
      <c r="H426" t="s">
        <v>1654</v>
      </c>
      <c r="I426" t="s">
        <v>1649</v>
      </c>
      <c r="J426" t="s">
        <v>1700</v>
      </c>
      <c r="K426" s="11">
        <v>5043910.16</v>
      </c>
      <c r="L426" s="11">
        <v>23</v>
      </c>
      <c r="M426" s="11">
        <f t="shared" si="46"/>
        <v>1274834.4360439561</v>
      </c>
      <c r="N426" s="21">
        <v>2.5000000000000001E-2</v>
      </c>
      <c r="O426" s="21">
        <f t="shared" si="47"/>
        <v>2.500001299888684E-2</v>
      </c>
      <c r="P426" s="25">
        <f t="shared" si="48"/>
        <v>7945.89</v>
      </c>
      <c r="Q426" s="11">
        <f t="shared" si="49"/>
        <v>0</v>
      </c>
      <c r="R426" s="21">
        <v>0.04</v>
      </c>
      <c r="S426" s="21">
        <f t="shared" si="50"/>
        <v>0</v>
      </c>
      <c r="T426" s="36">
        <v>0</v>
      </c>
      <c r="U426" s="11">
        <v>0</v>
      </c>
      <c r="V426" s="11">
        <v>7945.89</v>
      </c>
      <c r="W426" s="21">
        <v>0</v>
      </c>
      <c r="X426" s="21">
        <v>0</v>
      </c>
      <c r="Y426" s="21">
        <f t="shared" si="51"/>
        <v>0</v>
      </c>
      <c r="Z426" s="21">
        <f t="shared" si="52"/>
        <v>0</v>
      </c>
      <c r="AA426" s="11">
        <v>0</v>
      </c>
      <c r="AB426" s="11">
        <v>0</v>
      </c>
      <c r="AC426" s="11"/>
    </row>
    <row r="427" spans="1:31" hidden="1" x14ac:dyDescent="0.35">
      <c r="A427" t="s">
        <v>671</v>
      </c>
      <c r="B427" t="s">
        <v>672</v>
      </c>
      <c r="C427" t="s">
        <v>1597</v>
      </c>
      <c r="D427" s="15">
        <v>45322</v>
      </c>
      <c r="E427" s="15"/>
      <c r="F427" t="s">
        <v>1600</v>
      </c>
      <c r="G427" s="11"/>
      <c r="H427" t="s">
        <v>1654</v>
      </c>
      <c r="I427" t="s">
        <v>1677</v>
      </c>
      <c r="J427" t="s">
        <v>1700</v>
      </c>
      <c r="K427" s="11">
        <v>5915034.0800000001</v>
      </c>
      <c r="L427" s="11">
        <v>91</v>
      </c>
      <c r="M427" s="11">
        <f t="shared" si="46"/>
        <v>5915034.0800000001</v>
      </c>
      <c r="N427" s="21">
        <v>2.2499999999999999E-2</v>
      </c>
      <c r="O427" s="21">
        <f t="shared" si="47"/>
        <v>2.249999976071404E-2</v>
      </c>
      <c r="P427" s="25">
        <f t="shared" si="48"/>
        <v>33180.910000000003</v>
      </c>
      <c r="Q427" s="11">
        <f t="shared" si="49"/>
        <v>18433.838888888891</v>
      </c>
      <c r="R427" s="21">
        <v>0</v>
      </c>
      <c r="S427" s="21">
        <f t="shared" si="50"/>
        <v>0.55555555555555558</v>
      </c>
      <c r="T427" s="36">
        <v>1</v>
      </c>
      <c r="U427" s="11">
        <v>18433.838888888891</v>
      </c>
      <c r="V427" s="11">
        <v>33180.910000000003</v>
      </c>
      <c r="W427" s="21">
        <v>0</v>
      </c>
      <c r="X427" s="21">
        <v>0</v>
      </c>
      <c r="Y427" s="21">
        <f t="shared" si="51"/>
        <v>0</v>
      </c>
      <c r="Z427" s="21">
        <f t="shared" si="52"/>
        <v>0</v>
      </c>
      <c r="AA427" s="11">
        <v>0</v>
      </c>
      <c r="AB427" s="11">
        <v>0</v>
      </c>
      <c r="AC427" s="11"/>
    </row>
    <row r="428" spans="1:31" hidden="1" x14ac:dyDescent="0.35">
      <c r="A428" t="s">
        <v>391</v>
      </c>
      <c r="B428" t="s">
        <v>392</v>
      </c>
      <c r="C428" t="s">
        <v>1597</v>
      </c>
      <c r="D428" s="15">
        <v>45091</v>
      </c>
      <c r="E428" s="15"/>
      <c r="F428" t="s">
        <v>1601</v>
      </c>
      <c r="G428" s="11"/>
      <c r="H428" t="s">
        <v>1710</v>
      </c>
      <c r="I428" t="s">
        <v>1631</v>
      </c>
      <c r="J428" t="s">
        <v>1700</v>
      </c>
      <c r="K428" s="11">
        <v>13980183.93</v>
      </c>
      <c r="L428" s="11">
        <v>91</v>
      </c>
      <c r="M428" s="11">
        <f t="shared" si="46"/>
        <v>13980183.929999998</v>
      </c>
      <c r="N428" s="21">
        <v>0.02</v>
      </c>
      <c r="O428" s="21">
        <f t="shared" si="47"/>
        <v>1.9999999919352099E-2</v>
      </c>
      <c r="P428" s="25">
        <f t="shared" si="48"/>
        <v>69709.41</v>
      </c>
      <c r="Q428" s="11">
        <f t="shared" si="49"/>
        <v>41825.646000000001</v>
      </c>
      <c r="R428" s="21">
        <v>0</v>
      </c>
      <c r="S428" s="21">
        <f t="shared" si="50"/>
        <v>0.6</v>
      </c>
      <c r="T428" s="36">
        <v>0</v>
      </c>
      <c r="U428" s="11">
        <v>41825.646000000001</v>
      </c>
      <c r="V428" s="11">
        <v>69709.41</v>
      </c>
      <c r="W428" s="21">
        <v>0</v>
      </c>
      <c r="X428" s="21">
        <v>0</v>
      </c>
      <c r="Y428" s="21">
        <f t="shared" si="51"/>
        <v>0</v>
      </c>
      <c r="Z428" s="21">
        <f t="shared" si="52"/>
        <v>0</v>
      </c>
      <c r="AA428" s="11">
        <v>0</v>
      </c>
      <c r="AB428" s="11">
        <v>0</v>
      </c>
      <c r="AC428" s="11"/>
    </row>
    <row r="429" spans="1:31" hidden="1" x14ac:dyDescent="0.35">
      <c r="A429" t="s">
        <v>1075</v>
      </c>
      <c r="B429" t="s">
        <v>1076</v>
      </c>
      <c r="C429" t="s">
        <v>1597</v>
      </c>
      <c r="D429" s="15">
        <v>45534</v>
      </c>
      <c r="E429" s="15"/>
      <c r="F429" t="s">
        <v>1600</v>
      </c>
      <c r="G429" s="11" t="s">
        <v>1716</v>
      </c>
      <c r="H429" t="s">
        <v>1710</v>
      </c>
      <c r="I429" t="s">
        <v>1638</v>
      </c>
      <c r="J429" t="s">
        <v>1700</v>
      </c>
      <c r="K429" s="11">
        <v>4118400.8</v>
      </c>
      <c r="L429" s="11">
        <v>91</v>
      </c>
      <c r="M429" s="11">
        <f t="shared" si="46"/>
        <v>4118400.8000000003</v>
      </c>
      <c r="N429" s="21">
        <v>2.5000000000000001E-2</v>
      </c>
      <c r="O429" s="21">
        <f t="shared" si="47"/>
        <v>2.4999985938209825E-2</v>
      </c>
      <c r="P429" s="25">
        <f t="shared" si="48"/>
        <v>25669.47</v>
      </c>
      <c r="Q429" s="11">
        <f t="shared" si="49"/>
        <v>17968.629000000001</v>
      </c>
      <c r="R429" s="21">
        <v>0</v>
      </c>
      <c r="S429" s="21">
        <f t="shared" si="50"/>
        <v>0.6</v>
      </c>
      <c r="T429" s="36">
        <v>1</v>
      </c>
      <c r="U429" s="11">
        <v>15401.682000000001</v>
      </c>
      <c r="V429" s="11">
        <v>25669.47</v>
      </c>
      <c r="W429" s="21">
        <v>0</v>
      </c>
      <c r="X429" s="21">
        <v>0</v>
      </c>
      <c r="Y429" s="21">
        <f t="shared" si="51"/>
        <v>0</v>
      </c>
      <c r="Z429" s="21">
        <f t="shared" si="52"/>
        <v>0</v>
      </c>
      <c r="AA429" s="11">
        <v>0</v>
      </c>
      <c r="AB429" s="11">
        <v>0</v>
      </c>
      <c r="AC429" s="11"/>
      <c r="AD429" s="11">
        <v>2566.9470000000001</v>
      </c>
      <c r="AE429" t="s">
        <v>1746</v>
      </c>
    </row>
    <row r="430" spans="1:31" hidden="1" x14ac:dyDescent="0.35">
      <c r="A430" t="s">
        <v>721</v>
      </c>
      <c r="B430" t="s">
        <v>722</v>
      </c>
      <c r="C430" t="s">
        <v>1597</v>
      </c>
      <c r="D430" s="15">
        <v>45345</v>
      </c>
      <c r="E430" s="15"/>
      <c r="F430" t="s">
        <v>1600</v>
      </c>
      <c r="G430" s="11"/>
      <c r="H430" t="s">
        <v>1654</v>
      </c>
      <c r="I430" t="s">
        <v>1678</v>
      </c>
      <c r="J430" t="s">
        <v>1700</v>
      </c>
      <c r="K430" s="11">
        <v>4828638.0199999996</v>
      </c>
      <c r="L430" s="11">
        <v>91</v>
      </c>
      <c r="M430" s="11">
        <f t="shared" si="46"/>
        <v>4828638.0199999996</v>
      </c>
      <c r="N430" s="21">
        <v>2.5000000000000001E-2</v>
      </c>
      <c r="O430" s="21">
        <f t="shared" si="47"/>
        <v>2.5000003765309933E-2</v>
      </c>
      <c r="P430" s="25">
        <f t="shared" si="48"/>
        <v>30096.31</v>
      </c>
      <c r="Q430" s="11">
        <f t="shared" si="49"/>
        <v>18057.786</v>
      </c>
      <c r="R430" s="21">
        <v>0</v>
      </c>
      <c r="S430" s="21">
        <f t="shared" si="50"/>
        <v>0.6</v>
      </c>
      <c r="T430" s="36">
        <v>1</v>
      </c>
      <c r="U430" s="11">
        <v>18057.786</v>
      </c>
      <c r="V430" s="11">
        <v>30096.31</v>
      </c>
      <c r="W430" s="21">
        <v>0</v>
      </c>
      <c r="X430" s="21">
        <v>0</v>
      </c>
      <c r="Y430" s="21">
        <f t="shared" si="51"/>
        <v>0</v>
      </c>
      <c r="Z430" s="21">
        <f t="shared" si="52"/>
        <v>0</v>
      </c>
      <c r="AA430" s="11">
        <v>0</v>
      </c>
      <c r="AB430" s="11">
        <v>0</v>
      </c>
      <c r="AC430" s="11"/>
    </row>
    <row r="431" spans="1:31" hidden="1" x14ac:dyDescent="0.35">
      <c r="A431" t="s">
        <v>1420</v>
      </c>
      <c r="B431" t="s">
        <v>1588</v>
      </c>
      <c r="C431" t="s">
        <v>1597</v>
      </c>
      <c r="D431" s="15">
        <v>45737</v>
      </c>
      <c r="E431" s="15"/>
      <c r="F431" t="s">
        <v>1626</v>
      </c>
      <c r="G431" s="11"/>
      <c r="H431" t="s">
        <v>1710</v>
      </c>
      <c r="I431" t="s">
        <v>1631</v>
      </c>
      <c r="J431" t="s">
        <v>1700</v>
      </c>
      <c r="K431" s="11">
        <v>5063716.4000000004</v>
      </c>
      <c r="L431" s="11">
        <v>91</v>
      </c>
      <c r="M431" s="11">
        <f t="shared" si="46"/>
        <v>5063716.4000000004</v>
      </c>
      <c r="N431" s="21">
        <v>2.5000000000000001E-2</v>
      </c>
      <c r="O431" s="21">
        <f t="shared" si="47"/>
        <v>2.500000789933654E-2</v>
      </c>
      <c r="P431" s="25">
        <f t="shared" si="48"/>
        <v>31561.53</v>
      </c>
      <c r="Q431" s="11">
        <f t="shared" si="49"/>
        <v>15780.764999999999</v>
      </c>
      <c r="R431" s="21">
        <v>0</v>
      </c>
      <c r="S431" s="21">
        <f t="shared" si="50"/>
        <v>0.5</v>
      </c>
      <c r="T431" s="36">
        <v>0</v>
      </c>
      <c r="U431" s="11">
        <v>15780.764999999999</v>
      </c>
      <c r="V431" s="11">
        <v>31561.53</v>
      </c>
      <c r="W431" s="21">
        <v>0</v>
      </c>
      <c r="X431" s="21">
        <v>0</v>
      </c>
      <c r="Y431" s="21">
        <f t="shared" si="51"/>
        <v>0</v>
      </c>
      <c r="Z431" s="21">
        <f t="shared" si="52"/>
        <v>0</v>
      </c>
      <c r="AA431" s="11">
        <v>0</v>
      </c>
      <c r="AB431" s="11">
        <v>0</v>
      </c>
      <c r="AC431" s="11"/>
    </row>
    <row r="432" spans="1:31" hidden="1" x14ac:dyDescent="0.35">
      <c r="A432" t="s">
        <v>1431</v>
      </c>
      <c r="B432" t="s">
        <v>1492</v>
      </c>
      <c r="C432" t="s">
        <v>1597</v>
      </c>
      <c r="D432" s="15">
        <v>45664</v>
      </c>
      <c r="E432" s="15"/>
      <c r="F432" t="s">
        <v>237</v>
      </c>
      <c r="G432" s="11"/>
      <c r="H432" t="s">
        <v>1710</v>
      </c>
      <c r="I432" t="s">
        <v>1631</v>
      </c>
      <c r="J432" t="s">
        <v>1700</v>
      </c>
      <c r="K432" s="11">
        <v>4362232.59</v>
      </c>
      <c r="L432" s="11">
        <v>91</v>
      </c>
      <c r="M432" s="11">
        <f t="shared" si="46"/>
        <v>4362232.59</v>
      </c>
      <c r="N432" s="21">
        <v>2.5000000000000001E-2</v>
      </c>
      <c r="O432" s="21">
        <f t="shared" si="47"/>
        <v>2.5000001908867284E-2</v>
      </c>
      <c r="P432" s="25">
        <f t="shared" si="48"/>
        <v>27189.26</v>
      </c>
      <c r="Q432" s="11">
        <f t="shared" si="49"/>
        <v>21751.407999999999</v>
      </c>
      <c r="R432" s="21">
        <v>0</v>
      </c>
      <c r="S432" s="21">
        <f t="shared" si="50"/>
        <v>0.8</v>
      </c>
      <c r="T432" s="36">
        <v>0.5</v>
      </c>
      <c r="U432" s="11">
        <v>21751.407999999999</v>
      </c>
      <c r="V432" s="11">
        <v>27189.26</v>
      </c>
      <c r="W432" s="21">
        <v>0</v>
      </c>
      <c r="X432" s="21">
        <v>0</v>
      </c>
      <c r="Y432" s="21">
        <f t="shared" si="51"/>
        <v>0</v>
      </c>
      <c r="Z432" s="21">
        <f t="shared" si="52"/>
        <v>0</v>
      </c>
      <c r="AA432" s="11">
        <v>0</v>
      </c>
      <c r="AB432" s="11">
        <v>0</v>
      </c>
      <c r="AC432" s="11"/>
    </row>
    <row r="433" spans="1:31" hidden="1" x14ac:dyDescent="0.35">
      <c r="A433" t="s">
        <v>595</v>
      </c>
      <c r="B433" t="s">
        <v>596</v>
      </c>
      <c r="C433" t="s">
        <v>1597</v>
      </c>
      <c r="D433" s="15">
        <v>45254</v>
      </c>
      <c r="E433" s="15"/>
      <c r="F433" t="s">
        <v>1600</v>
      </c>
      <c r="G433" s="11"/>
      <c r="H433" t="s">
        <v>1654</v>
      </c>
      <c r="I433" t="s">
        <v>1679</v>
      </c>
      <c r="J433" t="s">
        <v>1701</v>
      </c>
      <c r="K433" s="11">
        <v>9763931.2100000009</v>
      </c>
      <c r="L433" s="11">
        <v>91</v>
      </c>
      <c r="M433" s="11">
        <f t="shared" si="46"/>
        <v>9763931.2100000009</v>
      </c>
      <c r="N433" s="21">
        <v>1.4999999999999999E-2</v>
      </c>
      <c r="O433" s="21">
        <f t="shared" si="47"/>
        <v>1.5000000954792416E-2</v>
      </c>
      <c r="P433" s="25">
        <f t="shared" si="48"/>
        <v>36514.43</v>
      </c>
      <c r="Q433" s="11">
        <f t="shared" si="49"/>
        <v>21908.657999999999</v>
      </c>
      <c r="R433" s="21">
        <v>0</v>
      </c>
      <c r="S433" s="21">
        <f t="shared" si="50"/>
        <v>0.6</v>
      </c>
      <c r="T433" s="36">
        <v>0.6</v>
      </c>
      <c r="U433" s="11">
        <v>21908.657999999999</v>
      </c>
      <c r="V433" s="11">
        <v>36514.43</v>
      </c>
      <c r="W433" s="21">
        <v>0.12</v>
      </c>
      <c r="X433" s="21">
        <v>0.15</v>
      </c>
      <c r="Y433" s="21">
        <f t="shared" si="51"/>
        <v>0</v>
      </c>
      <c r="Z433" s="21">
        <f t="shared" si="52"/>
        <v>0</v>
      </c>
      <c r="AA433" s="11">
        <v>0</v>
      </c>
      <c r="AB433" s="11">
        <v>0</v>
      </c>
      <c r="AC433" s="11"/>
    </row>
    <row r="434" spans="1:31" hidden="1" x14ac:dyDescent="0.35">
      <c r="A434" t="s">
        <v>909</v>
      </c>
      <c r="B434" t="s">
        <v>910</v>
      </c>
      <c r="C434" t="s">
        <v>1597</v>
      </c>
      <c r="D434" s="15">
        <v>45478</v>
      </c>
      <c r="E434" s="15"/>
      <c r="F434" t="s">
        <v>1600</v>
      </c>
      <c r="G434" s="11" t="s">
        <v>1716</v>
      </c>
      <c r="H434" t="s">
        <v>1710</v>
      </c>
      <c r="I434" t="s">
        <v>1638</v>
      </c>
      <c r="J434" t="s">
        <v>1700</v>
      </c>
      <c r="K434" s="11">
        <v>4222388.49</v>
      </c>
      <c r="L434" s="11">
        <v>91</v>
      </c>
      <c r="M434" s="11">
        <f t="shared" si="46"/>
        <v>4222388.49</v>
      </c>
      <c r="N434" s="21">
        <v>2.5000000000000001E-2</v>
      </c>
      <c r="O434" s="21">
        <f t="shared" si="47"/>
        <v>2.5000012453890719E-2</v>
      </c>
      <c r="P434" s="25">
        <f t="shared" si="48"/>
        <v>26317.64</v>
      </c>
      <c r="Q434" s="11">
        <f t="shared" si="49"/>
        <v>18422.347999999998</v>
      </c>
      <c r="R434" s="21">
        <v>0</v>
      </c>
      <c r="S434" s="21">
        <f t="shared" si="50"/>
        <v>0.6</v>
      </c>
      <c r="T434" s="36">
        <v>1</v>
      </c>
      <c r="U434" s="11">
        <v>15790.583999999999</v>
      </c>
      <c r="V434" s="11">
        <v>26317.64</v>
      </c>
      <c r="W434" s="21">
        <v>0</v>
      </c>
      <c r="X434" s="21">
        <v>0</v>
      </c>
      <c r="Y434" s="21">
        <f t="shared" si="51"/>
        <v>0</v>
      </c>
      <c r="Z434" s="21">
        <f t="shared" si="52"/>
        <v>0</v>
      </c>
      <c r="AA434" s="11">
        <v>0</v>
      </c>
      <c r="AB434" s="11">
        <v>0</v>
      </c>
      <c r="AC434" s="11"/>
      <c r="AD434" s="11">
        <v>2631.7640000000001</v>
      </c>
      <c r="AE434" t="s">
        <v>1746</v>
      </c>
    </row>
    <row r="435" spans="1:31" hidden="1" x14ac:dyDescent="0.35">
      <c r="A435" t="s">
        <v>1165</v>
      </c>
      <c r="B435" t="s">
        <v>1166</v>
      </c>
      <c r="C435" t="s">
        <v>1597</v>
      </c>
      <c r="D435" s="15">
        <v>45562</v>
      </c>
      <c r="E435" s="15"/>
      <c r="F435" t="s">
        <v>247</v>
      </c>
      <c r="G435" t="s">
        <v>1505</v>
      </c>
      <c r="H435" t="s">
        <v>1710</v>
      </c>
      <c r="I435" t="s">
        <v>1631</v>
      </c>
      <c r="J435" t="s">
        <v>1700</v>
      </c>
      <c r="K435" s="11">
        <v>4109527.23</v>
      </c>
      <c r="L435" s="11">
        <v>91</v>
      </c>
      <c r="M435" s="11">
        <f t="shared" si="46"/>
        <v>4109527.23</v>
      </c>
      <c r="N435" s="21">
        <v>2.5000000000000001E-2</v>
      </c>
      <c r="O435" s="21">
        <f t="shared" si="47"/>
        <v>2.5000003347220679E-2</v>
      </c>
      <c r="P435" s="25">
        <f t="shared" si="48"/>
        <v>25614.18</v>
      </c>
      <c r="Q435" s="11">
        <f t="shared" si="49"/>
        <v>16008.862499999999</v>
      </c>
      <c r="R435" s="21">
        <v>0</v>
      </c>
      <c r="S435" s="21">
        <f t="shared" si="50"/>
        <v>0.5</v>
      </c>
      <c r="T435" s="36">
        <v>0</v>
      </c>
      <c r="U435" s="11">
        <v>12807.09</v>
      </c>
      <c r="V435" s="11">
        <v>25614.18</v>
      </c>
      <c r="W435" s="21">
        <v>0</v>
      </c>
      <c r="X435" s="21">
        <v>0</v>
      </c>
      <c r="Y435" s="21">
        <f t="shared" si="51"/>
        <v>0</v>
      </c>
      <c r="Z435" s="21">
        <f t="shared" si="52"/>
        <v>0</v>
      </c>
      <c r="AA435" s="11">
        <v>0</v>
      </c>
      <c r="AB435" s="11">
        <v>0</v>
      </c>
      <c r="AC435" s="21">
        <f>IFERROR(AD435/(V435-U435),0)</f>
        <v>0.25</v>
      </c>
      <c r="AD435" s="11">
        <v>3201.7725</v>
      </c>
    </row>
    <row r="436" spans="1:31" hidden="1" x14ac:dyDescent="0.35">
      <c r="A436" t="s">
        <v>363</v>
      </c>
      <c r="B436" t="s">
        <v>364</v>
      </c>
      <c r="C436" t="s">
        <v>1597</v>
      </c>
      <c r="D436" s="15">
        <v>44727</v>
      </c>
      <c r="E436" s="15"/>
      <c r="F436" t="s">
        <v>109</v>
      </c>
      <c r="G436" s="11" t="s">
        <v>1711</v>
      </c>
      <c r="H436" t="s">
        <v>1710</v>
      </c>
      <c r="I436" t="s">
        <v>1631</v>
      </c>
      <c r="J436" t="s">
        <v>1700</v>
      </c>
      <c r="K436" s="11">
        <v>12078823.23</v>
      </c>
      <c r="L436" s="11">
        <v>91</v>
      </c>
      <c r="M436" s="11">
        <f t="shared" si="46"/>
        <v>12078823.23</v>
      </c>
      <c r="N436" s="21">
        <v>2.2499999999999999E-2</v>
      </c>
      <c r="O436" s="21">
        <f t="shared" si="47"/>
        <v>2.2499998532146327E-2</v>
      </c>
      <c r="P436" s="25">
        <f t="shared" si="48"/>
        <v>67757.23</v>
      </c>
      <c r="Q436" s="11">
        <f t="shared" si="49"/>
        <v>45484.748</v>
      </c>
      <c r="R436" s="21">
        <v>0</v>
      </c>
      <c r="S436" s="21">
        <f t="shared" si="50"/>
        <v>0.5</v>
      </c>
      <c r="T436" s="36">
        <v>0</v>
      </c>
      <c r="U436" s="11">
        <v>33878.614999999998</v>
      </c>
      <c r="V436" s="11">
        <v>67757.23</v>
      </c>
      <c r="W436" s="21">
        <v>0</v>
      </c>
      <c r="X436" s="21">
        <v>0</v>
      </c>
      <c r="Y436" s="21">
        <f t="shared" si="51"/>
        <v>0</v>
      </c>
      <c r="Z436" s="21">
        <f t="shared" si="52"/>
        <v>0</v>
      </c>
      <c r="AA436" s="11">
        <v>0</v>
      </c>
      <c r="AB436" s="11">
        <v>0</v>
      </c>
      <c r="AC436" s="21">
        <f>AD436/(V436-U436)</f>
        <v>0.34257991361217099</v>
      </c>
      <c r="AD436" s="11">
        <v>11606.133</v>
      </c>
      <c r="AE436" t="s">
        <v>1712</v>
      </c>
    </row>
    <row r="437" spans="1:31" hidden="1" x14ac:dyDescent="0.35">
      <c r="A437" t="s">
        <v>1057</v>
      </c>
      <c r="B437" t="s">
        <v>1058</v>
      </c>
      <c r="C437" t="s">
        <v>1597</v>
      </c>
      <c r="D437" s="15">
        <v>45532</v>
      </c>
      <c r="E437" s="15"/>
      <c r="F437" t="s">
        <v>1607</v>
      </c>
      <c r="G437" s="11"/>
      <c r="H437" t="s">
        <v>1654</v>
      </c>
      <c r="I437" t="s">
        <v>1642</v>
      </c>
      <c r="J437" t="s">
        <v>1700</v>
      </c>
      <c r="K437" s="11">
        <v>5581712.1799999997</v>
      </c>
      <c r="L437" s="11">
        <v>91</v>
      </c>
      <c r="M437" s="11">
        <f t="shared" si="46"/>
        <v>5581712.1799999997</v>
      </c>
      <c r="N437" s="21">
        <v>0.02</v>
      </c>
      <c r="O437" s="21">
        <f t="shared" si="47"/>
        <v>2.0000000654413402E-2</v>
      </c>
      <c r="P437" s="25">
        <f t="shared" si="48"/>
        <v>27832.1</v>
      </c>
      <c r="Q437" s="11">
        <f t="shared" si="49"/>
        <v>17395.0625</v>
      </c>
      <c r="R437" s="21">
        <v>0</v>
      </c>
      <c r="S437" s="21">
        <f t="shared" si="50"/>
        <v>0.625</v>
      </c>
      <c r="T437" s="36">
        <v>0.75</v>
      </c>
      <c r="U437" s="11">
        <v>17395.0625</v>
      </c>
      <c r="V437" s="11">
        <v>27832.1</v>
      </c>
      <c r="W437" s="21">
        <v>0</v>
      </c>
      <c r="X437" s="21">
        <v>0</v>
      </c>
      <c r="Y437" s="21">
        <f t="shared" si="51"/>
        <v>0</v>
      </c>
      <c r="Z437" s="21">
        <f t="shared" si="52"/>
        <v>0</v>
      </c>
      <c r="AA437" s="11">
        <v>0</v>
      </c>
      <c r="AB437" s="11">
        <v>0</v>
      </c>
      <c r="AC437" s="11"/>
    </row>
    <row r="438" spans="1:31" hidden="1" x14ac:dyDescent="0.35">
      <c r="A438" t="s">
        <v>798</v>
      </c>
      <c r="B438" t="s">
        <v>799</v>
      </c>
      <c r="C438" t="s">
        <v>1597</v>
      </c>
      <c r="D438" s="15">
        <v>45412</v>
      </c>
      <c r="E438" s="15"/>
      <c r="F438" t="s">
        <v>1603</v>
      </c>
      <c r="G438" s="11"/>
      <c r="H438" t="s">
        <v>1710</v>
      </c>
      <c r="I438" t="s">
        <v>1631</v>
      </c>
      <c r="J438" t="s">
        <v>1700</v>
      </c>
      <c r="K438" s="11">
        <v>4761096.03</v>
      </c>
      <c r="L438" s="11">
        <v>91</v>
      </c>
      <c r="M438" s="11">
        <f t="shared" si="46"/>
        <v>4761096.03</v>
      </c>
      <c r="N438" s="21">
        <v>0.02</v>
      </c>
      <c r="O438" s="21">
        <f t="shared" si="47"/>
        <v>2.0000000289433766E-2</v>
      </c>
      <c r="P438" s="25">
        <f t="shared" si="48"/>
        <v>23740.26</v>
      </c>
      <c r="Q438" s="11">
        <f t="shared" si="49"/>
        <v>11870.13</v>
      </c>
      <c r="R438" s="21">
        <v>0</v>
      </c>
      <c r="S438" s="21">
        <f t="shared" si="50"/>
        <v>0.5</v>
      </c>
      <c r="T438" s="36">
        <v>1</v>
      </c>
      <c r="U438" s="11">
        <v>11870.13</v>
      </c>
      <c r="V438" s="11">
        <v>23740.26</v>
      </c>
      <c r="W438" s="21">
        <v>0</v>
      </c>
      <c r="X438" s="21">
        <v>0</v>
      </c>
      <c r="Y438" s="21">
        <f t="shared" si="51"/>
        <v>0</v>
      </c>
      <c r="Z438" s="21">
        <f t="shared" si="52"/>
        <v>0</v>
      </c>
      <c r="AA438" s="11">
        <v>0</v>
      </c>
      <c r="AB438" s="11">
        <v>0</v>
      </c>
      <c r="AC438" s="11"/>
    </row>
    <row r="439" spans="1:31" hidden="1" x14ac:dyDescent="0.35">
      <c r="A439" t="s">
        <v>1351</v>
      </c>
      <c r="B439" t="s">
        <v>1352</v>
      </c>
      <c r="C439" t="s">
        <v>1597</v>
      </c>
      <c r="D439" s="15">
        <v>45650</v>
      </c>
      <c r="E439" s="15"/>
      <c r="F439" t="s">
        <v>1603</v>
      </c>
      <c r="G439" s="11"/>
      <c r="H439" t="s">
        <v>1710</v>
      </c>
      <c r="I439" t="s">
        <v>1631</v>
      </c>
      <c r="J439" t="s">
        <v>1700</v>
      </c>
      <c r="K439" s="11">
        <v>4326176.83</v>
      </c>
      <c r="L439" s="11">
        <v>91</v>
      </c>
      <c r="M439" s="11">
        <f t="shared" si="46"/>
        <v>4326176.83</v>
      </c>
      <c r="N439" s="21">
        <v>0.02</v>
      </c>
      <c r="O439" s="21">
        <f t="shared" si="47"/>
        <v>1.9999998652211994E-2</v>
      </c>
      <c r="P439" s="25">
        <f t="shared" si="48"/>
        <v>21571.62</v>
      </c>
      <c r="Q439" s="11">
        <f t="shared" si="49"/>
        <v>10785.81</v>
      </c>
      <c r="R439" s="21">
        <v>0</v>
      </c>
      <c r="S439" s="21">
        <f t="shared" si="50"/>
        <v>0.5</v>
      </c>
      <c r="T439" s="36">
        <v>1</v>
      </c>
      <c r="U439" s="11">
        <v>10785.81</v>
      </c>
      <c r="V439" s="11">
        <v>21571.62</v>
      </c>
      <c r="W439" s="21">
        <v>0</v>
      </c>
      <c r="X439" s="21">
        <v>0</v>
      </c>
      <c r="Y439" s="21">
        <f t="shared" si="51"/>
        <v>0</v>
      </c>
      <c r="Z439" s="21">
        <f t="shared" si="52"/>
        <v>0</v>
      </c>
      <c r="AA439" s="11">
        <v>0</v>
      </c>
      <c r="AB439" s="11">
        <v>0</v>
      </c>
      <c r="AC439" s="11"/>
    </row>
    <row r="440" spans="1:31" hidden="1" x14ac:dyDescent="0.35">
      <c r="A440" t="s">
        <v>1155</v>
      </c>
      <c r="B440" t="s">
        <v>1156</v>
      </c>
      <c r="C440" t="s">
        <v>1597</v>
      </c>
      <c r="D440" s="15">
        <v>45561</v>
      </c>
      <c r="E440" s="15"/>
      <c r="F440" t="s">
        <v>237</v>
      </c>
      <c r="G440" s="11"/>
      <c r="H440" t="s">
        <v>1710</v>
      </c>
      <c r="I440" t="s">
        <v>1631</v>
      </c>
      <c r="J440" t="s">
        <v>1700</v>
      </c>
      <c r="K440" s="11">
        <v>4140046.26</v>
      </c>
      <c r="L440" s="11">
        <v>91</v>
      </c>
      <c r="M440" s="11">
        <f t="shared" si="46"/>
        <v>4140046.26</v>
      </c>
      <c r="N440" s="21">
        <v>1.6E-2</v>
      </c>
      <c r="O440" s="21">
        <f t="shared" si="47"/>
        <v>1.5999995475550904E-2</v>
      </c>
      <c r="P440" s="25">
        <f t="shared" si="48"/>
        <v>16514.810000000001</v>
      </c>
      <c r="Q440" s="11">
        <f t="shared" si="49"/>
        <v>11353.931875000002</v>
      </c>
      <c r="R440" s="21">
        <v>0</v>
      </c>
      <c r="S440" s="21">
        <f t="shared" si="50"/>
        <v>0.68750000000000011</v>
      </c>
      <c r="T440" s="36">
        <v>0.5</v>
      </c>
      <c r="U440" s="11">
        <v>11353.931875000002</v>
      </c>
      <c r="V440" s="11">
        <v>16514.810000000001</v>
      </c>
      <c r="W440" s="21">
        <v>0</v>
      </c>
      <c r="X440" s="21">
        <v>0</v>
      </c>
      <c r="Y440" s="21">
        <f t="shared" si="51"/>
        <v>0</v>
      </c>
      <c r="Z440" s="21">
        <f t="shared" si="52"/>
        <v>0</v>
      </c>
      <c r="AA440" s="11">
        <v>0</v>
      </c>
      <c r="AB440" s="11">
        <v>0</v>
      </c>
      <c r="AC440" s="11"/>
    </row>
    <row r="441" spans="1:31" hidden="1" x14ac:dyDescent="0.35">
      <c r="A441" t="s">
        <v>723</v>
      </c>
      <c r="B441" t="s">
        <v>724</v>
      </c>
      <c r="C441" t="s">
        <v>1597</v>
      </c>
      <c r="D441" s="15">
        <v>45348</v>
      </c>
      <c r="E441" s="15"/>
      <c r="F441" t="s">
        <v>1600</v>
      </c>
      <c r="G441" s="11"/>
      <c r="H441" t="s">
        <v>1654</v>
      </c>
      <c r="I441" t="s">
        <v>1680</v>
      </c>
      <c r="J441" t="s">
        <v>1700</v>
      </c>
      <c r="K441" s="11">
        <v>4894632.32</v>
      </c>
      <c r="L441" s="11">
        <v>91</v>
      </c>
      <c r="M441" s="11">
        <f t="shared" si="46"/>
        <v>4894632.32</v>
      </c>
      <c r="N441" s="21">
        <v>0.02</v>
      </c>
      <c r="O441" s="21">
        <f t="shared" si="47"/>
        <v>1.9999998490384873E-2</v>
      </c>
      <c r="P441" s="25">
        <f t="shared" si="48"/>
        <v>24406.11</v>
      </c>
      <c r="Q441" s="11">
        <f t="shared" si="49"/>
        <v>12203.055</v>
      </c>
      <c r="R441" s="21">
        <v>0</v>
      </c>
      <c r="S441" s="21">
        <f t="shared" si="50"/>
        <v>0.5</v>
      </c>
      <c r="T441" s="36">
        <v>1</v>
      </c>
      <c r="U441" s="11">
        <v>12203.055</v>
      </c>
      <c r="V441" s="11">
        <v>24406.11</v>
      </c>
      <c r="W441" s="21">
        <v>0</v>
      </c>
      <c r="X441" s="21">
        <v>0</v>
      </c>
      <c r="Y441" s="21">
        <f t="shared" si="51"/>
        <v>0</v>
      </c>
      <c r="Z441" s="21">
        <f t="shared" si="52"/>
        <v>0</v>
      </c>
      <c r="AA441" s="11">
        <v>0</v>
      </c>
      <c r="AB441" s="11">
        <v>0</v>
      </c>
      <c r="AC441" s="11"/>
    </row>
    <row r="442" spans="1:31" hidden="1" x14ac:dyDescent="0.35">
      <c r="A442" t="s">
        <v>1207</v>
      </c>
      <c r="B442" t="s">
        <v>1208</v>
      </c>
      <c r="C442" t="s">
        <v>1597</v>
      </c>
      <c r="D442" s="15">
        <v>45586</v>
      </c>
      <c r="E442" s="15"/>
      <c r="F442" t="s">
        <v>1600</v>
      </c>
      <c r="G442" s="11"/>
      <c r="H442" t="s">
        <v>1654</v>
      </c>
      <c r="I442" t="s">
        <v>1672</v>
      </c>
      <c r="J442" t="s">
        <v>1701</v>
      </c>
      <c r="K442" s="11">
        <v>6064005.1299999999</v>
      </c>
      <c r="L442" s="11">
        <v>91</v>
      </c>
      <c r="M442" s="11">
        <f t="shared" si="46"/>
        <v>6064005.1300000008</v>
      </c>
      <c r="N442" s="21">
        <v>1.4999999999999999E-2</v>
      </c>
      <c r="O442" s="21">
        <f t="shared" si="47"/>
        <v>1.5000001445296554E-2</v>
      </c>
      <c r="P442" s="25">
        <f t="shared" si="48"/>
        <v>22677.72</v>
      </c>
      <c r="Q442" s="11">
        <f t="shared" si="49"/>
        <v>13606.632000000003</v>
      </c>
      <c r="R442" s="21">
        <v>0</v>
      </c>
      <c r="S442" s="21">
        <f t="shared" si="50"/>
        <v>0.60000000000000009</v>
      </c>
      <c r="T442" s="36">
        <v>0.6</v>
      </c>
      <c r="U442" s="11">
        <v>13606.632000000003</v>
      </c>
      <c r="V442" s="11">
        <v>22677.72</v>
      </c>
      <c r="W442" s="21">
        <v>0.12</v>
      </c>
      <c r="X442" s="21">
        <v>0.15</v>
      </c>
      <c r="Y442" s="21">
        <f t="shared" si="51"/>
        <v>0</v>
      </c>
      <c r="Z442" s="21">
        <f t="shared" si="52"/>
        <v>0</v>
      </c>
      <c r="AA442" s="11">
        <v>0</v>
      </c>
      <c r="AB442" s="11">
        <v>0</v>
      </c>
      <c r="AC442" s="11"/>
    </row>
    <row r="443" spans="1:31" hidden="1" x14ac:dyDescent="0.35">
      <c r="A443" t="s">
        <v>836</v>
      </c>
      <c r="B443" t="s">
        <v>837</v>
      </c>
      <c r="C443" t="s">
        <v>1597</v>
      </c>
      <c r="D443" s="15">
        <v>45441</v>
      </c>
      <c r="E443" s="15"/>
      <c r="F443" t="s">
        <v>1605</v>
      </c>
      <c r="G443" s="11"/>
      <c r="H443" t="s">
        <v>1710</v>
      </c>
      <c r="I443" t="s">
        <v>1647</v>
      </c>
      <c r="J443" t="s">
        <v>1700</v>
      </c>
      <c r="K443" s="11">
        <v>4537508.66</v>
      </c>
      <c r="L443" s="11">
        <v>91</v>
      </c>
      <c r="M443" s="11">
        <f t="shared" si="46"/>
        <v>4537508.66</v>
      </c>
      <c r="N443" s="21">
        <v>2.5000000000000001E-2</v>
      </c>
      <c r="O443" s="21">
        <f t="shared" si="47"/>
        <v>2.4999998180005291E-2</v>
      </c>
      <c r="P443" s="25">
        <f t="shared" si="48"/>
        <v>28281.73</v>
      </c>
      <c r="Q443" s="11">
        <f t="shared" si="49"/>
        <v>7070.4324999999999</v>
      </c>
      <c r="R443" s="21">
        <v>0</v>
      </c>
      <c r="S443" s="21">
        <f t="shared" si="50"/>
        <v>0.25</v>
      </c>
      <c r="T443" s="36">
        <v>0</v>
      </c>
      <c r="U443" s="11">
        <v>7070.4324999999999</v>
      </c>
      <c r="V443" s="11">
        <v>28281.73</v>
      </c>
      <c r="W443" s="21">
        <v>0</v>
      </c>
      <c r="X443" s="21">
        <v>0</v>
      </c>
      <c r="Y443" s="21">
        <f t="shared" si="51"/>
        <v>0</v>
      </c>
      <c r="Z443" s="21">
        <f t="shared" si="52"/>
        <v>0</v>
      </c>
      <c r="AA443" s="11">
        <v>0</v>
      </c>
      <c r="AB443" s="11">
        <v>0</v>
      </c>
      <c r="AC443" s="11"/>
    </row>
    <row r="444" spans="1:31" hidden="1" x14ac:dyDescent="0.35">
      <c r="A444" t="s">
        <v>1432</v>
      </c>
      <c r="B444" t="s">
        <v>1493</v>
      </c>
      <c r="C444" t="s">
        <v>1597</v>
      </c>
      <c r="D444" s="15">
        <v>45663</v>
      </c>
      <c r="E444" s="15"/>
      <c r="F444" t="s">
        <v>1608</v>
      </c>
      <c r="G444" s="11"/>
      <c r="H444" t="s">
        <v>1710</v>
      </c>
      <c r="I444" t="s">
        <v>1631</v>
      </c>
      <c r="J444" t="s">
        <v>1700</v>
      </c>
      <c r="K444" s="11">
        <v>4392181.38</v>
      </c>
      <c r="L444" s="11">
        <v>91</v>
      </c>
      <c r="M444" s="11">
        <f t="shared" si="46"/>
        <v>4392181.38</v>
      </c>
      <c r="N444" s="21">
        <v>1.7500000000000002E-2</v>
      </c>
      <c r="O444" s="21">
        <f t="shared" si="47"/>
        <v>1.7500002257633103E-2</v>
      </c>
      <c r="P444" s="25">
        <f t="shared" si="48"/>
        <v>19163.150000000001</v>
      </c>
      <c r="Q444" s="11">
        <f t="shared" si="49"/>
        <v>13414.205</v>
      </c>
      <c r="R444" s="21">
        <v>0</v>
      </c>
      <c r="S444" s="21">
        <f t="shared" si="50"/>
        <v>0.7</v>
      </c>
      <c r="T444" s="36">
        <v>0</v>
      </c>
      <c r="U444" s="11">
        <v>13414.205</v>
      </c>
      <c r="V444" s="11">
        <v>19163.150000000001</v>
      </c>
      <c r="W444" s="21">
        <v>0</v>
      </c>
      <c r="X444" s="21">
        <v>0</v>
      </c>
      <c r="Y444" s="21">
        <f t="shared" si="51"/>
        <v>0</v>
      </c>
      <c r="Z444" s="21">
        <f t="shared" si="52"/>
        <v>0</v>
      </c>
      <c r="AA444" s="11">
        <v>0</v>
      </c>
      <c r="AB444" s="11">
        <v>0</v>
      </c>
      <c r="AC444" s="11"/>
    </row>
    <row r="445" spans="1:31" hidden="1" x14ac:dyDescent="0.35">
      <c r="A445" t="s">
        <v>1560</v>
      </c>
      <c r="B445" t="s">
        <v>1589</v>
      </c>
      <c r="C445" t="s">
        <v>1597</v>
      </c>
      <c r="D445" s="15">
        <v>45776</v>
      </c>
      <c r="E445" s="15"/>
      <c r="F445" t="s">
        <v>237</v>
      </c>
      <c r="G445" s="11"/>
      <c r="H445" t="s">
        <v>1710</v>
      </c>
      <c r="I445" t="s">
        <v>1631</v>
      </c>
      <c r="J445" t="s">
        <v>1700</v>
      </c>
      <c r="K445" s="11">
        <v>5193596.88</v>
      </c>
      <c r="L445" s="11">
        <v>63</v>
      </c>
      <c r="M445" s="11">
        <f t="shared" si="46"/>
        <v>3595567.0707692308</v>
      </c>
      <c r="N445" s="21">
        <v>2.5000000000000001E-2</v>
      </c>
      <c r="O445" s="21">
        <f t="shared" si="47"/>
        <v>2.5000004168747432E-2</v>
      </c>
      <c r="P445" s="25">
        <f t="shared" si="48"/>
        <v>22410.73</v>
      </c>
      <c r="Q445" s="11">
        <f t="shared" si="49"/>
        <v>17928.583999999999</v>
      </c>
      <c r="R445" s="21">
        <v>0</v>
      </c>
      <c r="S445" s="21">
        <f t="shared" si="50"/>
        <v>0.79999999999999993</v>
      </c>
      <c r="T445" s="36">
        <v>0.5</v>
      </c>
      <c r="U445" s="11">
        <v>17928.583999999999</v>
      </c>
      <c r="V445" s="11">
        <v>22410.73</v>
      </c>
      <c r="W445" s="21">
        <v>0</v>
      </c>
      <c r="X445" s="21">
        <v>0</v>
      </c>
      <c r="Y445" s="21">
        <f t="shared" si="51"/>
        <v>0</v>
      </c>
      <c r="Z445" s="21">
        <f t="shared" si="52"/>
        <v>0</v>
      </c>
      <c r="AA445" s="11">
        <v>0</v>
      </c>
      <c r="AB445" s="11">
        <v>0</v>
      </c>
      <c r="AC445" s="11"/>
    </row>
    <row r="446" spans="1:31" hidden="1" x14ac:dyDescent="0.35">
      <c r="A446" t="s">
        <v>494</v>
      </c>
      <c r="B446" t="s">
        <v>495</v>
      </c>
      <c r="C446" t="s">
        <v>1597</v>
      </c>
      <c r="D446" s="15">
        <v>45173</v>
      </c>
      <c r="E446" s="15"/>
      <c r="F446" t="s">
        <v>1607</v>
      </c>
      <c r="G446" s="11"/>
      <c r="H446" t="s">
        <v>1654</v>
      </c>
      <c r="I446" t="s">
        <v>1642</v>
      </c>
      <c r="J446" t="s">
        <v>1701</v>
      </c>
      <c r="K446" s="11">
        <v>4878989.76</v>
      </c>
      <c r="L446" s="11">
        <v>91</v>
      </c>
      <c r="M446" s="11">
        <f t="shared" si="46"/>
        <v>4878989.76</v>
      </c>
      <c r="N446" s="21">
        <v>1.4999999999999999E-2</v>
      </c>
      <c r="O446" s="21">
        <f t="shared" si="47"/>
        <v>1.5000004116326838E-2</v>
      </c>
      <c r="P446" s="25">
        <f t="shared" si="48"/>
        <v>18246.09</v>
      </c>
      <c r="Q446" s="11">
        <f t="shared" si="49"/>
        <v>12772.262999999999</v>
      </c>
      <c r="R446" s="21">
        <v>0</v>
      </c>
      <c r="S446" s="21">
        <f t="shared" si="50"/>
        <v>0.7</v>
      </c>
      <c r="T446" s="36">
        <v>0.45</v>
      </c>
      <c r="U446" s="11">
        <v>12772.262999999999</v>
      </c>
      <c r="V446" s="11">
        <v>18246.09</v>
      </c>
      <c r="W446" s="21">
        <v>0.12</v>
      </c>
      <c r="X446" s="21">
        <v>0.2</v>
      </c>
      <c r="Y446" s="21">
        <f t="shared" si="51"/>
        <v>0</v>
      </c>
      <c r="Z446" s="21">
        <f t="shared" si="52"/>
        <v>0</v>
      </c>
      <c r="AA446" s="11">
        <v>0</v>
      </c>
      <c r="AB446" s="11">
        <v>0</v>
      </c>
      <c r="AC446" s="11"/>
    </row>
    <row r="447" spans="1:31" hidden="1" x14ac:dyDescent="0.35">
      <c r="A447" t="s">
        <v>369</v>
      </c>
      <c r="B447" t="s">
        <v>370</v>
      </c>
      <c r="C447" t="s">
        <v>1598</v>
      </c>
      <c r="D447" s="15">
        <v>44768</v>
      </c>
      <c r="E447" s="15">
        <v>45775</v>
      </c>
      <c r="F447" t="s">
        <v>109</v>
      </c>
      <c r="G447" s="11" t="s">
        <v>1711</v>
      </c>
      <c r="H447" t="s">
        <v>1710</v>
      </c>
      <c r="I447" t="s">
        <v>1631</v>
      </c>
      <c r="J447" t="s">
        <v>1700</v>
      </c>
      <c r="K447" s="11">
        <v>6473914.8300000001</v>
      </c>
      <c r="L447" s="11">
        <v>28</v>
      </c>
      <c r="M447" s="11">
        <f t="shared" si="46"/>
        <v>1991973.7938461539</v>
      </c>
      <c r="N447" s="21">
        <v>2.2499999999999999E-2</v>
      </c>
      <c r="O447" s="21">
        <f t="shared" si="47"/>
        <v>2.2499971076785301E-2</v>
      </c>
      <c r="P447" s="25">
        <f t="shared" si="48"/>
        <v>11174.14</v>
      </c>
      <c r="Q447" s="11">
        <f t="shared" si="49"/>
        <v>10233.374</v>
      </c>
      <c r="R447" s="21">
        <v>0</v>
      </c>
      <c r="S447" s="21">
        <f t="shared" si="50"/>
        <v>0.5</v>
      </c>
      <c r="T447" s="36">
        <v>0</v>
      </c>
      <c r="U447" s="11">
        <v>5587.07</v>
      </c>
      <c r="V447" s="11">
        <v>11174.14</v>
      </c>
      <c r="W447" s="21">
        <v>0</v>
      </c>
      <c r="X447" s="21">
        <v>0</v>
      </c>
      <c r="Y447" s="21">
        <f t="shared" si="51"/>
        <v>0</v>
      </c>
      <c r="Z447" s="21">
        <f t="shared" si="52"/>
        <v>0</v>
      </c>
      <c r="AA447" s="11">
        <v>0</v>
      </c>
      <c r="AB447" s="11">
        <v>0</v>
      </c>
      <c r="AC447" s="21">
        <f>AD447/(V447-U447)</f>
        <v>0.83161728777337685</v>
      </c>
      <c r="AD447" s="11">
        <v>4646.3040000000001</v>
      </c>
      <c r="AE447" t="s">
        <v>1712</v>
      </c>
    </row>
    <row r="448" spans="1:31" hidden="1" x14ac:dyDescent="0.35">
      <c r="A448" t="s">
        <v>911</v>
      </c>
      <c r="B448" t="s">
        <v>912</v>
      </c>
      <c r="C448" t="s">
        <v>1598</v>
      </c>
      <c r="D448" s="15">
        <v>45481</v>
      </c>
      <c r="E448" s="15">
        <v>45812</v>
      </c>
      <c r="F448" t="s">
        <v>1627</v>
      </c>
      <c r="G448" t="s">
        <v>1505</v>
      </c>
      <c r="H448" t="s">
        <v>1710</v>
      </c>
      <c r="I448" t="s">
        <v>1631</v>
      </c>
      <c r="J448" t="s">
        <v>1700</v>
      </c>
      <c r="K448" s="11">
        <v>4185051.91</v>
      </c>
      <c r="L448" s="11">
        <v>65</v>
      </c>
      <c r="M448" s="11">
        <f t="shared" si="46"/>
        <v>2989322.7928571431</v>
      </c>
      <c r="N448" s="21">
        <v>0.02</v>
      </c>
      <c r="O448" s="21">
        <f t="shared" si="47"/>
        <v>1.9999994180754103E-2</v>
      </c>
      <c r="P448" s="25">
        <f t="shared" si="48"/>
        <v>14905.66</v>
      </c>
      <c r="Q448" s="11">
        <f t="shared" si="49"/>
        <v>9874.9997500000009</v>
      </c>
      <c r="R448" s="21">
        <v>0</v>
      </c>
      <c r="S448" s="21">
        <f t="shared" si="50"/>
        <v>0.55000000000000004</v>
      </c>
      <c r="T448" s="36">
        <v>0</v>
      </c>
      <c r="U448" s="11">
        <v>8198.1130000000012</v>
      </c>
      <c r="V448" s="11">
        <v>14905.66</v>
      </c>
      <c r="W448" s="21">
        <v>0</v>
      </c>
      <c r="X448" s="21">
        <v>0</v>
      </c>
      <c r="Y448" s="21">
        <f t="shared" si="51"/>
        <v>0</v>
      </c>
      <c r="Z448" s="21">
        <f t="shared" si="52"/>
        <v>0</v>
      </c>
      <c r="AA448" s="11">
        <v>0</v>
      </c>
      <c r="AB448" s="11">
        <v>0</v>
      </c>
      <c r="AC448" s="21">
        <f>IFERROR(AD448/(V448-U448),0)</f>
        <v>0.25</v>
      </c>
      <c r="AD448" s="11">
        <v>1676.8867499999997</v>
      </c>
    </row>
    <row r="449" spans="1:30" hidden="1" x14ac:dyDescent="0.35">
      <c r="A449" t="s">
        <v>633</v>
      </c>
      <c r="B449" t="s">
        <v>634</v>
      </c>
      <c r="C449" t="s">
        <v>1597</v>
      </c>
      <c r="D449" s="15">
        <v>45293</v>
      </c>
      <c r="E449" s="15"/>
      <c r="F449" t="s">
        <v>1599</v>
      </c>
      <c r="G449" s="11"/>
      <c r="H449" t="s">
        <v>1654</v>
      </c>
      <c r="I449" t="s">
        <v>1645</v>
      </c>
      <c r="J449" t="s">
        <v>1701</v>
      </c>
      <c r="K449" s="11">
        <v>5285157.13</v>
      </c>
      <c r="L449" s="11">
        <v>91</v>
      </c>
      <c r="M449" s="11">
        <f t="shared" si="46"/>
        <v>5285157.13</v>
      </c>
      <c r="N449" s="21">
        <v>0.01</v>
      </c>
      <c r="O449" s="21">
        <f t="shared" si="47"/>
        <v>9.9999976332224572E-3</v>
      </c>
      <c r="P449" s="25">
        <f t="shared" si="48"/>
        <v>13176.69</v>
      </c>
      <c r="Q449" s="11">
        <f t="shared" si="49"/>
        <v>0</v>
      </c>
      <c r="R449" s="21">
        <v>0</v>
      </c>
      <c r="S449" s="21">
        <f t="shared" si="50"/>
        <v>0</v>
      </c>
      <c r="T449" s="36">
        <v>0</v>
      </c>
      <c r="U449" s="11">
        <v>0</v>
      </c>
      <c r="V449" s="11">
        <v>13176.69</v>
      </c>
      <c r="W449" s="21">
        <v>0.125</v>
      </c>
      <c r="X449" s="21">
        <v>0.15</v>
      </c>
      <c r="Y449" s="21">
        <f t="shared" si="51"/>
        <v>0</v>
      </c>
      <c r="Z449" s="21">
        <f t="shared" si="52"/>
        <v>0</v>
      </c>
      <c r="AA449" s="11">
        <v>0</v>
      </c>
      <c r="AB449" s="11">
        <v>0</v>
      </c>
      <c r="AC449" s="11"/>
    </row>
    <row r="450" spans="1:30" hidden="1" x14ac:dyDescent="0.35">
      <c r="A450" t="s">
        <v>1183</v>
      </c>
      <c r="B450" t="s">
        <v>1184</v>
      </c>
      <c r="C450" t="s">
        <v>1597</v>
      </c>
      <c r="D450" s="15">
        <v>45572</v>
      </c>
      <c r="E450" s="15"/>
      <c r="F450" t="s">
        <v>234</v>
      </c>
      <c r="G450" s="11" t="s">
        <v>1745</v>
      </c>
      <c r="H450" t="s">
        <v>1710</v>
      </c>
      <c r="I450" t="s">
        <v>1659</v>
      </c>
      <c r="J450" t="s">
        <v>1700</v>
      </c>
      <c r="K450" s="11">
        <v>4195980.59</v>
      </c>
      <c r="L450" s="11">
        <v>91</v>
      </c>
      <c r="M450" s="11">
        <f t="shared" si="46"/>
        <v>4195980.59</v>
      </c>
      <c r="N450" s="21">
        <v>0.02</v>
      </c>
      <c r="O450" s="21">
        <f t="shared" si="47"/>
        <v>1.9999996402103638E-2</v>
      </c>
      <c r="P450" s="25">
        <f t="shared" si="48"/>
        <v>20922.419999999998</v>
      </c>
      <c r="Q450" s="11">
        <f t="shared" si="49"/>
        <v>14645.694</v>
      </c>
      <c r="R450" s="21">
        <v>0</v>
      </c>
      <c r="S450" s="21">
        <f t="shared" si="50"/>
        <v>0.6</v>
      </c>
      <c r="T450" s="36">
        <v>0</v>
      </c>
      <c r="U450" s="11">
        <v>12553.451999999999</v>
      </c>
      <c r="V450" s="11">
        <v>20922.419999999998</v>
      </c>
      <c r="W450" s="21">
        <v>0</v>
      </c>
      <c r="X450" s="21">
        <v>0</v>
      </c>
      <c r="Y450" s="21">
        <f t="shared" si="51"/>
        <v>0</v>
      </c>
      <c r="Z450" s="21">
        <f t="shared" si="52"/>
        <v>0</v>
      </c>
      <c r="AA450" s="11">
        <v>0</v>
      </c>
      <c r="AB450" s="11">
        <v>0</v>
      </c>
      <c r="AC450" s="21">
        <f>IFERROR(AD450/V450,0)</f>
        <v>9.9999999999999992E-2</v>
      </c>
      <c r="AD450" s="11">
        <v>2092.2419999999997</v>
      </c>
    </row>
    <row r="451" spans="1:30" hidden="1" x14ac:dyDescent="0.35">
      <c r="A451" t="s">
        <v>830</v>
      </c>
      <c r="B451" t="s">
        <v>831</v>
      </c>
      <c r="C451" t="s">
        <v>1597</v>
      </c>
      <c r="D451" s="15">
        <v>45440</v>
      </c>
      <c r="E451" s="15"/>
      <c r="F451" t="s">
        <v>1616</v>
      </c>
      <c r="G451" s="11"/>
      <c r="H451" t="s">
        <v>1710</v>
      </c>
      <c r="I451" t="s">
        <v>1631</v>
      </c>
      <c r="J451" t="s">
        <v>1700</v>
      </c>
      <c r="K451" s="11">
        <v>4518922.8</v>
      </c>
      <c r="L451" s="11">
        <v>91</v>
      </c>
      <c r="M451" s="11">
        <f t="shared" ref="M451:M514" si="54">K451*L451/91</f>
        <v>4518922.8</v>
      </c>
      <c r="N451" s="21">
        <v>2.5000000000000001E-2</v>
      </c>
      <c r="O451" s="21">
        <f t="shared" ref="O451:O514" si="55">(V451/K451)*365/L451</f>
        <v>2.5000001167252792E-2</v>
      </c>
      <c r="P451" s="25">
        <f t="shared" ref="P451:P514" si="56">V451+AB451</f>
        <v>28165.89</v>
      </c>
      <c r="Q451" s="11">
        <f t="shared" ref="Q451:Q514" si="57">+U451+AA451+AD451</f>
        <v>14082.945</v>
      </c>
      <c r="R451" s="21">
        <v>0</v>
      </c>
      <c r="S451" s="21">
        <f t="shared" ref="S451:S514" si="58">IFERROR(U451/V451,0)</f>
        <v>0.5</v>
      </c>
      <c r="T451" s="36">
        <v>0</v>
      </c>
      <c r="U451" s="11">
        <v>14082.945</v>
      </c>
      <c r="V451" s="11">
        <v>28165.89</v>
      </c>
      <c r="W451" s="21">
        <v>0</v>
      </c>
      <c r="X451" s="21">
        <v>0</v>
      </c>
      <c r="Y451" s="21">
        <f t="shared" ref="Y451:Y514" si="59">(AB451/K451)*365/90</f>
        <v>0</v>
      </c>
      <c r="Z451" s="21">
        <f t="shared" ref="Z451:Z514" si="60">IFERROR(AA451/AB451,0)</f>
        <v>0</v>
      </c>
      <c r="AA451" s="11">
        <v>0</v>
      </c>
      <c r="AB451" s="11">
        <v>0</v>
      </c>
      <c r="AC451" s="11"/>
    </row>
    <row r="452" spans="1:30" hidden="1" x14ac:dyDescent="0.35">
      <c r="A452" t="s">
        <v>1331</v>
      </c>
      <c r="B452" t="s">
        <v>1332</v>
      </c>
      <c r="C452" t="s">
        <v>1597</v>
      </c>
      <c r="D452" s="15">
        <v>45630</v>
      </c>
      <c r="E452" s="15"/>
      <c r="F452" t="s">
        <v>1601</v>
      </c>
      <c r="G452" s="11"/>
      <c r="H452" t="s">
        <v>1710</v>
      </c>
      <c r="I452" t="s">
        <v>1631</v>
      </c>
      <c r="J452" t="s">
        <v>1700</v>
      </c>
      <c r="K452" s="11">
        <v>4313207.75</v>
      </c>
      <c r="L452" s="11">
        <v>91</v>
      </c>
      <c r="M452" s="11">
        <f t="shared" si="54"/>
        <v>4313207.75</v>
      </c>
      <c r="N452" s="21">
        <v>0.02</v>
      </c>
      <c r="O452" s="21">
        <f t="shared" si="55"/>
        <v>1.9999996547787457E-2</v>
      </c>
      <c r="P452" s="25">
        <f t="shared" si="56"/>
        <v>21506.95</v>
      </c>
      <c r="Q452" s="11">
        <f t="shared" si="57"/>
        <v>12904.17</v>
      </c>
      <c r="R452" s="21">
        <v>0</v>
      </c>
      <c r="S452" s="21">
        <f t="shared" si="58"/>
        <v>0.6</v>
      </c>
      <c r="T452" s="36">
        <v>0</v>
      </c>
      <c r="U452" s="11">
        <v>12904.17</v>
      </c>
      <c r="V452" s="11">
        <v>21506.95</v>
      </c>
      <c r="W452" s="21">
        <v>0</v>
      </c>
      <c r="X452" s="21">
        <v>0</v>
      </c>
      <c r="Y452" s="21">
        <f t="shared" si="59"/>
        <v>0</v>
      </c>
      <c r="Z452" s="21">
        <f t="shared" si="60"/>
        <v>0</v>
      </c>
      <c r="AA452" s="11">
        <v>0</v>
      </c>
      <c r="AB452" s="11">
        <v>0</v>
      </c>
      <c r="AC452" s="11"/>
    </row>
    <row r="453" spans="1:30" hidden="1" x14ac:dyDescent="0.35">
      <c r="A453" t="s">
        <v>1063</v>
      </c>
      <c r="B453" t="s">
        <v>1064</v>
      </c>
      <c r="C453" t="s">
        <v>1597</v>
      </c>
      <c r="D453" s="15">
        <v>45531</v>
      </c>
      <c r="E453" s="15"/>
      <c r="F453" t="s">
        <v>1615</v>
      </c>
      <c r="G453" t="s">
        <v>1505</v>
      </c>
      <c r="H453" t="s">
        <v>1710</v>
      </c>
      <c r="I453" t="s">
        <v>1631</v>
      </c>
      <c r="J453" t="s">
        <v>1700</v>
      </c>
      <c r="K453" s="11">
        <v>4169749.81</v>
      </c>
      <c r="L453" s="11">
        <v>91</v>
      </c>
      <c r="M453" s="11">
        <f t="shared" si="54"/>
        <v>4169749.8099999996</v>
      </c>
      <c r="N453" s="21">
        <v>2.5000000000000001E-2</v>
      </c>
      <c r="O453" s="21">
        <f t="shared" si="55"/>
        <v>2.5000003379257747E-2</v>
      </c>
      <c r="P453" s="25">
        <f t="shared" si="56"/>
        <v>25989.54</v>
      </c>
      <c r="Q453" s="11">
        <f t="shared" si="57"/>
        <v>17218.070250000001</v>
      </c>
      <c r="R453" s="21">
        <v>0</v>
      </c>
      <c r="S453" s="21">
        <f t="shared" si="58"/>
        <v>0.55000000000000004</v>
      </c>
      <c r="T453" s="36">
        <v>0</v>
      </c>
      <c r="U453" s="11">
        <v>14294.247000000001</v>
      </c>
      <c r="V453" s="11">
        <v>25989.54</v>
      </c>
      <c r="W453" s="21">
        <v>0</v>
      </c>
      <c r="X453" s="21">
        <v>0</v>
      </c>
      <c r="Y453" s="21">
        <f t="shared" si="59"/>
        <v>0</v>
      </c>
      <c r="Z453" s="21">
        <f t="shared" si="60"/>
        <v>0</v>
      </c>
      <c r="AA453" s="11">
        <v>0</v>
      </c>
      <c r="AB453" s="11">
        <v>0</v>
      </c>
      <c r="AC453" s="21">
        <f>IFERROR(AD453/(V453-U453),0)</f>
        <v>0.25</v>
      </c>
      <c r="AD453" s="11">
        <v>2923.8232499999999</v>
      </c>
    </row>
    <row r="454" spans="1:30" hidden="1" x14ac:dyDescent="0.35">
      <c r="A454" t="s">
        <v>1035</v>
      </c>
      <c r="B454" t="s">
        <v>1036</v>
      </c>
      <c r="C454" t="s">
        <v>1597</v>
      </c>
      <c r="D454" s="15">
        <v>45524</v>
      </c>
      <c r="E454" s="15"/>
      <c r="F454" t="s">
        <v>237</v>
      </c>
      <c r="H454" t="s">
        <v>1710</v>
      </c>
      <c r="I454" t="s">
        <v>1631</v>
      </c>
      <c r="J454" t="s">
        <v>1700</v>
      </c>
      <c r="K454" s="11">
        <v>4774089.05</v>
      </c>
      <c r="L454" s="11">
        <v>91</v>
      </c>
      <c r="M454" s="11">
        <f t="shared" si="54"/>
        <v>4774089.05</v>
      </c>
      <c r="N454" s="21">
        <v>2.5000000000000001E-2</v>
      </c>
      <c r="O454" s="21">
        <f t="shared" si="55"/>
        <v>2.5000001291886759E-2</v>
      </c>
      <c r="P454" s="25">
        <f t="shared" si="56"/>
        <v>29756.31</v>
      </c>
      <c r="Q454" s="11">
        <f t="shared" si="57"/>
        <v>23805.048000000003</v>
      </c>
      <c r="R454" s="21">
        <v>0</v>
      </c>
      <c r="S454" s="21">
        <f t="shared" si="58"/>
        <v>0.8</v>
      </c>
      <c r="T454" s="36">
        <v>0.5</v>
      </c>
      <c r="U454" s="11">
        <v>23805.048000000003</v>
      </c>
      <c r="V454" s="11">
        <v>29756.31</v>
      </c>
      <c r="W454" s="21">
        <v>0</v>
      </c>
      <c r="X454" s="21">
        <v>0</v>
      </c>
      <c r="Y454" s="21">
        <f t="shared" si="59"/>
        <v>0</v>
      </c>
      <c r="Z454" s="21">
        <f t="shared" si="60"/>
        <v>0</v>
      </c>
      <c r="AA454" s="11">
        <v>0</v>
      </c>
      <c r="AB454" s="11">
        <v>0</v>
      </c>
      <c r="AC454" s="11"/>
    </row>
    <row r="455" spans="1:30" hidden="1" x14ac:dyDescent="0.35">
      <c r="A455" t="s">
        <v>1433</v>
      </c>
      <c r="B455" t="s">
        <v>1494</v>
      </c>
      <c r="C455" t="s">
        <v>1597</v>
      </c>
      <c r="D455" s="15">
        <v>45665</v>
      </c>
      <c r="E455" s="15"/>
      <c r="F455" t="s">
        <v>1608</v>
      </c>
      <c r="G455" s="11"/>
      <c r="H455" t="s">
        <v>1710</v>
      </c>
      <c r="I455" t="s">
        <v>1631</v>
      </c>
      <c r="J455" t="s">
        <v>1700</v>
      </c>
      <c r="K455" s="11">
        <v>4448903.41</v>
      </c>
      <c r="L455" s="11">
        <v>91</v>
      </c>
      <c r="M455" s="11">
        <f t="shared" si="54"/>
        <v>4448903.41</v>
      </c>
      <c r="N455" s="21">
        <v>2.5000000000000001E-2</v>
      </c>
      <c r="O455" s="21">
        <f t="shared" si="55"/>
        <v>2.5000003191921277E-2</v>
      </c>
      <c r="P455" s="25">
        <f t="shared" si="56"/>
        <v>27729.47</v>
      </c>
      <c r="Q455" s="11">
        <f t="shared" si="57"/>
        <v>19410.629000000001</v>
      </c>
      <c r="R455" s="21">
        <v>0</v>
      </c>
      <c r="S455" s="21">
        <f t="shared" si="58"/>
        <v>0.7</v>
      </c>
      <c r="T455" s="36">
        <v>0</v>
      </c>
      <c r="U455" s="11">
        <v>19410.629000000001</v>
      </c>
      <c r="V455" s="11">
        <v>27729.47</v>
      </c>
      <c r="W455" s="21">
        <v>0</v>
      </c>
      <c r="X455" s="21">
        <v>0</v>
      </c>
      <c r="Y455" s="21">
        <f t="shared" si="59"/>
        <v>0</v>
      </c>
      <c r="Z455" s="21">
        <f t="shared" si="60"/>
        <v>0</v>
      </c>
      <c r="AA455" s="11">
        <v>0</v>
      </c>
      <c r="AB455" s="11">
        <v>0</v>
      </c>
      <c r="AC455" s="11"/>
    </row>
    <row r="456" spans="1:30" hidden="1" x14ac:dyDescent="0.35">
      <c r="A456" t="s">
        <v>864</v>
      </c>
      <c r="B456" t="s">
        <v>865</v>
      </c>
      <c r="C456" t="s">
        <v>1597</v>
      </c>
      <c r="D456" s="15">
        <v>45462</v>
      </c>
      <c r="E456" s="15"/>
      <c r="F456" t="s">
        <v>1599</v>
      </c>
      <c r="G456" s="11" t="s">
        <v>1692</v>
      </c>
      <c r="H456" t="s">
        <v>1654</v>
      </c>
      <c r="I456" t="s">
        <v>1631</v>
      </c>
      <c r="J456" t="s">
        <v>1701</v>
      </c>
      <c r="K456" s="11">
        <v>8790737.4199999999</v>
      </c>
      <c r="L456" s="11">
        <v>91</v>
      </c>
      <c r="M456" s="11">
        <f t="shared" si="54"/>
        <v>8790737.4199999999</v>
      </c>
      <c r="N456" s="21">
        <v>1.4999999999999999E-2</v>
      </c>
      <c r="O456" s="21">
        <f t="shared" si="55"/>
        <v>1.5000004777381155E-2</v>
      </c>
      <c r="P456" s="25">
        <f t="shared" si="56"/>
        <v>32874.959999999999</v>
      </c>
      <c r="Q456" s="11">
        <f t="shared" si="57"/>
        <v>0</v>
      </c>
      <c r="R456" s="21">
        <v>0</v>
      </c>
      <c r="S456" s="21">
        <f t="shared" si="58"/>
        <v>0</v>
      </c>
      <c r="T456" s="36">
        <v>0</v>
      </c>
      <c r="U456" s="11">
        <v>0</v>
      </c>
      <c r="V456" s="11">
        <v>32874.959999999999</v>
      </c>
      <c r="W456" s="21">
        <v>0.12</v>
      </c>
      <c r="X456" s="21">
        <v>0.15</v>
      </c>
      <c r="Y456" s="21">
        <f t="shared" si="59"/>
        <v>0</v>
      </c>
      <c r="Z456" s="21">
        <f t="shared" si="60"/>
        <v>0</v>
      </c>
      <c r="AA456" s="11">
        <v>0</v>
      </c>
      <c r="AB456" s="11">
        <v>0</v>
      </c>
      <c r="AC456" s="11"/>
    </row>
    <row r="457" spans="1:30" hidden="1" x14ac:dyDescent="0.35">
      <c r="A457" t="s">
        <v>810</v>
      </c>
      <c r="B457" t="s">
        <v>811</v>
      </c>
      <c r="C457" t="s">
        <v>1597</v>
      </c>
      <c r="D457" s="15">
        <v>45418</v>
      </c>
      <c r="E457" s="15"/>
      <c r="F457" t="s">
        <v>1622</v>
      </c>
      <c r="G457" t="s">
        <v>1505</v>
      </c>
      <c r="H457" t="s">
        <v>1710</v>
      </c>
      <c r="I457" t="s">
        <v>1631</v>
      </c>
      <c r="J457" t="s">
        <v>1700</v>
      </c>
      <c r="K457" s="11">
        <v>12451451.640000001</v>
      </c>
      <c r="L457" s="11">
        <v>91</v>
      </c>
      <c r="M457" s="11">
        <f t="shared" si="54"/>
        <v>12451451.640000001</v>
      </c>
      <c r="N457" s="21">
        <v>0.02</v>
      </c>
      <c r="O457" s="21">
        <f t="shared" si="55"/>
        <v>1.9999999881032453E-2</v>
      </c>
      <c r="P457" s="25">
        <f t="shared" si="56"/>
        <v>62086.69</v>
      </c>
      <c r="Q457" s="11">
        <f t="shared" si="57"/>
        <v>43460.683000000005</v>
      </c>
      <c r="R457" s="21">
        <v>0</v>
      </c>
      <c r="S457" s="21">
        <f t="shared" si="58"/>
        <v>0.6</v>
      </c>
      <c r="T457" s="36">
        <v>0</v>
      </c>
      <c r="U457" s="11">
        <v>37252.014000000003</v>
      </c>
      <c r="V457" s="11">
        <v>62086.69</v>
      </c>
      <c r="W457" s="21">
        <v>0</v>
      </c>
      <c r="X457" s="21">
        <v>0</v>
      </c>
      <c r="Y457" s="21">
        <f t="shared" si="59"/>
        <v>0</v>
      </c>
      <c r="Z457" s="21">
        <f t="shared" si="60"/>
        <v>0</v>
      </c>
      <c r="AA457" s="11">
        <v>0</v>
      </c>
      <c r="AB457" s="11">
        <v>0</v>
      </c>
      <c r="AC457" s="21">
        <f t="shared" ref="AC457:AC458" si="61">IFERROR(AD457/(V457-U457),0)</f>
        <v>0.25</v>
      </c>
      <c r="AD457" s="11">
        <v>6208.6689999999999</v>
      </c>
    </row>
    <row r="458" spans="1:30" hidden="1" x14ac:dyDescent="0.35">
      <c r="A458" t="s">
        <v>804</v>
      </c>
      <c r="B458" t="s">
        <v>805</v>
      </c>
      <c r="C458" t="s">
        <v>1597</v>
      </c>
      <c r="D458" s="15">
        <v>45415</v>
      </c>
      <c r="E458" s="15"/>
      <c r="F458" t="s">
        <v>1622</v>
      </c>
      <c r="G458" t="s">
        <v>1505</v>
      </c>
      <c r="H458" t="s">
        <v>1710</v>
      </c>
      <c r="I458" t="s">
        <v>1631</v>
      </c>
      <c r="J458" t="s">
        <v>1700</v>
      </c>
      <c r="K458" s="11">
        <v>9650479.2100000009</v>
      </c>
      <c r="L458" s="11">
        <v>91</v>
      </c>
      <c r="M458" s="11">
        <f t="shared" si="54"/>
        <v>9650479.2100000009</v>
      </c>
      <c r="N458" s="21">
        <v>0.02</v>
      </c>
      <c r="O458" s="21">
        <f t="shared" si="55"/>
        <v>2.0000000954003755E-2</v>
      </c>
      <c r="P458" s="25">
        <f t="shared" si="56"/>
        <v>48120.2</v>
      </c>
      <c r="Q458" s="11">
        <f t="shared" si="57"/>
        <v>33684.14</v>
      </c>
      <c r="R458" s="21">
        <v>0</v>
      </c>
      <c r="S458" s="21">
        <f t="shared" si="58"/>
        <v>0.6</v>
      </c>
      <c r="T458" s="36">
        <v>0</v>
      </c>
      <c r="U458" s="11">
        <v>28872.12</v>
      </c>
      <c r="V458" s="11">
        <v>48120.2</v>
      </c>
      <c r="W458" s="21">
        <v>0</v>
      </c>
      <c r="X458" s="21">
        <v>0</v>
      </c>
      <c r="Y458" s="21">
        <f t="shared" si="59"/>
        <v>0</v>
      </c>
      <c r="Z458" s="21">
        <f t="shared" si="60"/>
        <v>0</v>
      </c>
      <c r="AA458" s="11">
        <v>0</v>
      </c>
      <c r="AB458" s="11">
        <v>0</v>
      </c>
      <c r="AC458" s="21">
        <f t="shared" si="61"/>
        <v>0.25</v>
      </c>
      <c r="AD458" s="11">
        <v>4812.0199999999995</v>
      </c>
    </row>
    <row r="459" spans="1:30" hidden="1" x14ac:dyDescent="0.35">
      <c r="A459" t="s">
        <v>1309</v>
      </c>
      <c r="B459" t="s">
        <v>1310</v>
      </c>
      <c r="C459" t="s">
        <v>1597</v>
      </c>
      <c r="D459" s="15">
        <v>45624</v>
      </c>
      <c r="E459" s="15"/>
      <c r="F459" t="s">
        <v>234</v>
      </c>
      <c r="G459" s="11" t="s">
        <v>1745</v>
      </c>
      <c r="H459" t="s">
        <v>1710</v>
      </c>
      <c r="I459" t="s">
        <v>1659</v>
      </c>
      <c r="J459" t="s">
        <v>1700</v>
      </c>
      <c r="K459" s="11">
        <v>6181523.2599999998</v>
      </c>
      <c r="L459" s="11">
        <v>91</v>
      </c>
      <c r="M459" s="11">
        <f t="shared" si="54"/>
        <v>6181523.2599999998</v>
      </c>
      <c r="N459" s="21">
        <v>0.02</v>
      </c>
      <c r="O459" s="21">
        <f t="shared" si="55"/>
        <v>2.0000001363154885E-2</v>
      </c>
      <c r="P459" s="25">
        <f t="shared" si="56"/>
        <v>30822.94</v>
      </c>
      <c r="Q459" s="11">
        <f t="shared" si="57"/>
        <v>21576.057999999997</v>
      </c>
      <c r="R459" s="21">
        <v>0</v>
      </c>
      <c r="S459" s="21">
        <f t="shared" si="58"/>
        <v>0.6</v>
      </c>
      <c r="T459" s="36">
        <v>0</v>
      </c>
      <c r="U459" s="11">
        <v>18493.763999999999</v>
      </c>
      <c r="V459" s="11">
        <v>30822.94</v>
      </c>
      <c r="W459" s="21">
        <v>0</v>
      </c>
      <c r="X459" s="21">
        <v>0</v>
      </c>
      <c r="Y459" s="21">
        <f t="shared" si="59"/>
        <v>0</v>
      </c>
      <c r="Z459" s="21">
        <f t="shared" si="60"/>
        <v>0</v>
      </c>
      <c r="AA459" s="11">
        <v>0</v>
      </c>
      <c r="AB459" s="11">
        <v>0</v>
      </c>
      <c r="AC459" s="21">
        <f>IFERROR(AD459/V459,0)</f>
        <v>0.1</v>
      </c>
      <c r="AD459" s="11">
        <v>3082.2939999999999</v>
      </c>
    </row>
    <row r="460" spans="1:30" hidden="1" x14ac:dyDescent="0.35">
      <c r="A460" t="s">
        <v>971</v>
      </c>
      <c r="B460" t="s">
        <v>972</v>
      </c>
      <c r="C460" t="s">
        <v>1597</v>
      </c>
      <c r="D460" s="15">
        <v>45506</v>
      </c>
      <c r="E460" s="15"/>
      <c r="F460" t="s">
        <v>71</v>
      </c>
      <c r="G460" s="11"/>
      <c r="H460" t="s">
        <v>1710</v>
      </c>
      <c r="I460" t="s">
        <v>1631</v>
      </c>
      <c r="J460" t="s">
        <v>1701</v>
      </c>
      <c r="K460" s="11">
        <v>4369188.0199999996</v>
      </c>
      <c r="L460" s="11">
        <v>91</v>
      </c>
      <c r="M460" s="11">
        <f t="shared" si="54"/>
        <v>4369188.0199999996</v>
      </c>
      <c r="N460" s="21">
        <v>1.4999999999999999E-2</v>
      </c>
      <c r="O460" s="21">
        <f t="shared" si="55"/>
        <v>1.5000003527952024E-2</v>
      </c>
      <c r="P460" s="25">
        <f t="shared" si="56"/>
        <v>16339.57</v>
      </c>
      <c r="Q460" s="11">
        <f t="shared" si="57"/>
        <v>8169.7849999999999</v>
      </c>
      <c r="R460" s="21">
        <v>0</v>
      </c>
      <c r="S460" s="21">
        <f t="shared" si="58"/>
        <v>0.5</v>
      </c>
      <c r="T460" s="36">
        <v>0</v>
      </c>
      <c r="U460" s="11">
        <v>8169.7849999999999</v>
      </c>
      <c r="V460" s="11">
        <v>16339.57</v>
      </c>
      <c r="W460" s="21">
        <v>0.12</v>
      </c>
      <c r="X460" s="21">
        <v>0.15</v>
      </c>
      <c r="Y460" s="21">
        <f t="shared" si="59"/>
        <v>0</v>
      </c>
      <c r="Z460" s="21">
        <f t="shared" si="60"/>
        <v>0</v>
      </c>
      <c r="AA460" s="11">
        <v>0</v>
      </c>
      <c r="AB460" s="11">
        <v>0</v>
      </c>
      <c r="AC460" s="11"/>
    </row>
    <row r="461" spans="1:30" hidden="1" x14ac:dyDescent="0.35">
      <c r="A461" t="s">
        <v>951</v>
      </c>
      <c r="B461" t="s">
        <v>952</v>
      </c>
      <c r="C461" t="s">
        <v>1597</v>
      </c>
      <c r="D461" s="15">
        <v>45498</v>
      </c>
      <c r="E461" s="15"/>
      <c r="F461" t="s">
        <v>237</v>
      </c>
      <c r="G461" s="11"/>
      <c r="H461" t="s">
        <v>1710</v>
      </c>
      <c r="I461" t="s">
        <v>1631</v>
      </c>
      <c r="J461" t="s">
        <v>1700</v>
      </c>
      <c r="K461" s="11">
        <v>4288430.05</v>
      </c>
      <c r="L461" s="11">
        <v>91</v>
      </c>
      <c r="M461" s="11">
        <f t="shared" si="54"/>
        <v>4288430.05</v>
      </c>
      <c r="N461" s="21">
        <v>2.5000000000000001E-2</v>
      </c>
      <c r="O461" s="21">
        <f t="shared" si="55"/>
        <v>2.500000393660802E-2</v>
      </c>
      <c r="P461" s="25">
        <f t="shared" si="56"/>
        <v>26729.26</v>
      </c>
      <c r="Q461" s="11">
        <f t="shared" si="57"/>
        <v>21383.407999999999</v>
      </c>
      <c r="R461" s="21">
        <v>0</v>
      </c>
      <c r="S461" s="21">
        <f t="shared" si="58"/>
        <v>0.8</v>
      </c>
      <c r="T461" s="36">
        <v>0.5</v>
      </c>
      <c r="U461" s="11">
        <v>21383.407999999999</v>
      </c>
      <c r="V461" s="11">
        <v>26729.26</v>
      </c>
      <c r="W461" s="21">
        <v>0</v>
      </c>
      <c r="X461" s="21">
        <v>0</v>
      </c>
      <c r="Y461" s="21">
        <f t="shared" si="59"/>
        <v>0</v>
      </c>
      <c r="Z461" s="21">
        <f t="shared" si="60"/>
        <v>0</v>
      </c>
      <c r="AA461" s="11">
        <v>0</v>
      </c>
      <c r="AB461" s="11">
        <v>0</v>
      </c>
      <c r="AC461" s="11"/>
    </row>
    <row r="462" spans="1:30" hidden="1" x14ac:dyDescent="0.35">
      <c r="A462" t="s">
        <v>715</v>
      </c>
      <c r="B462" t="s">
        <v>716</v>
      </c>
      <c r="C462" t="s">
        <v>1597</v>
      </c>
      <c r="D462" s="15">
        <v>45345</v>
      </c>
      <c r="E462" s="15"/>
      <c r="F462" t="s">
        <v>1600</v>
      </c>
      <c r="G462" s="11"/>
      <c r="H462" t="s">
        <v>1654</v>
      </c>
      <c r="I462" t="s">
        <v>1681</v>
      </c>
      <c r="J462" t="s">
        <v>1700</v>
      </c>
      <c r="K462" s="11">
        <v>4820757.87</v>
      </c>
      <c r="L462" s="11">
        <v>91</v>
      </c>
      <c r="M462" s="11">
        <f t="shared" si="54"/>
        <v>4820757.87</v>
      </c>
      <c r="N462" s="21">
        <v>2.5000000000000001E-2</v>
      </c>
      <c r="O462" s="21">
        <f t="shared" si="55"/>
        <v>2.5000000446215916E-2</v>
      </c>
      <c r="P462" s="25">
        <f t="shared" si="56"/>
        <v>30047.19</v>
      </c>
      <c r="Q462" s="11">
        <f t="shared" si="57"/>
        <v>0</v>
      </c>
      <c r="R462" s="21">
        <v>0.03</v>
      </c>
      <c r="S462" s="21">
        <f t="shared" si="58"/>
        <v>0</v>
      </c>
      <c r="T462" s="36">
        <v>0</v>
      </c>
      <c r="U462" s="11">
        <v>0</v>
      </c>
      <c r="V462" s="11">
        <v>30047.19</v>
      </c>
      <c r="W462" s="21">
        <v>0</v>
      </c>
      <c r="X462" s="21">
        <v>0</v>
      </c>
      <c r="Y462" s="21">
        <f t="shared" si="59"/>
        <v>0</v>
      </c>
      <c r="Z462" s="21">
        <f t="shared" si="60"/>
        <v>0</v>
      </c>
      <c r="AA462" s="11">
        <v>0</v>
      </c>
      <c r="AB462" s="11">
        <v>0</v>
      </c>
      <c r="AC462" s="11"/>
    </row>
    <row r="463" spans="1:30" hidden="1" x14ac:dyDescent="0.35">
      <c r="A463" t="s">
        <v>1031</v>
      </c>
      <c r="B463" t="s">
        <v>1032</v>
      </c>
      <c r="C463" t="s">
        <v>1597</v>
      </c>
      <c r="D463" s="15">
        <v>45524</v>
      </c>
      <c r="E463" s="15"/>
      <c r="F463" t="s">
        <v>1600</v>
      </c>
      <c r="G463" s="11"/>
      <c r="H463" t="s">
        <v>1654</v>
      </c>
      <c r="I463" t="s">
        <v>1638</v>
      </c>
      <c r="J463" t="s">
        <v>1701</v>
      </c>
      <c r="K463" s="11">
        <v>8795290.0600000005</v>
      </c>
      <c r="L463" s="11">
        <v>91</v>
      </c>
      <c r="M463" s="11">
        <f t="shared" si="54"/>
        <v>8795290.0600000005</v>
      </c>
      <c r="N463" s="21">
        <v>1.4999999999999999E-2</v>
      </c>
      <c r="O463" s="21">
        <f t="shared" si="55"/>
        <v>1.5000002209099438E-2</v>
      </c>
      <c r="P463" s="25">
        <f t="shared" si="56"/>
        <v>32891.980000000003</v>
      </c>
      <c r="Q463" s="11">
        <f t="shared" si="57"/>
        <v>19735.188000000002</v>
      </c>
      <c r="R463" s="21">
        <v>0</v>
      </c>
      <c r="S463" s="21">
        <f t="shared" si="58"/>
        <v>0.6</v>
      </c>
      <c r="T463" s="36">
        <v>0.6</v>
      </c>
      <c r="U463" s="11">
        <v>19735.188000000002</v>
      </c>
      <c r="V463" s="11">
        <v>32891.980000000003</v>
      </c>
      <c r="W463" s="21">
        <v>0.12</v>
      </c>
      <c r="X463" s="21">
        <v>0.15</v>
      </c>
      <c r="Y463" s="21">
        <f t="shared" si="59"/>
        <v>0</v>
      </c>
      <c r="Z463" s="21">
        <f t="shared" si="60"/>
        <v>0</v>
      </c>
      <c r="AA463" s="11">
        <v>0</v>
      </c>
      <c r="AB463" s="11">
        <v>0</v>
      </c>
      <c r="AC463" s="11"/>
    </row>
    <row r="464" spans="1:30" hidden="1" x14ac:dyDescent="0.35">
      <c r="A464" t="s">
        <v>753</v>
      </c>
      <c r="B464" t="s">
        <v>754</v>
      </c>
      <c r="C464" t="s">
        <v>1597</v>
      </c>
      <c r="D464" s="15">
        <v>45379</v>
      </c>
      <c r="E464" s="15"/>
      <c r="F464" t="s">
        <v>1607</v>
      </c>
      <c r="G464" s="11"/>
      <c r="H464" t="s">
        <v>1654</v>
      </c>
      <c r="I464" t="s">
        <v>1643</v>
      </c>
      <c r="J464" t="s">
        <v>1700</v>
      </c>
      <c r="K464" s="11">
        <v>4988249.99</v>
      </c>
      <c r="L464" s="11">
        <v>91</v>
      </c>
      <c r="M464" s="11">
        <f t="shared" si="54"/>
        <v>4988249.99</v>
      </c>
      <c r="N464" s="21">
        <v>2.5000000000000001E-2</v>
      </c>
      <c r="O464" s="21">
        <f t="shared" si="55"/>
        <v>2.5000002253096981E-2</v>
      </c>
      <c r="P464" s="25">
        <f t="shared" si="56"/>
        <v>31091.15</v>
      </c>
      <c r="Q464" s="11">
        <f t="shared" si="57"/>
        <v>0</v>
      </c>
      <c r="R464" s="21">
        <v>0.03</v>
      </c>
      <c r="S464" s="21">
        <f t="shared" si="58"/>
        <v>0</v>
      </c>
      <c r="T464" s="36">
        <v>0</v>
      </c>
      <c r="U464" s="11">
        <v>0</v>
      </c>
      <c r="V464" s="11">
        <v>31091.15</v>
      </c>
      <c r="W464" s="21">
        <v>0</v>
      </c>
      <c r="X464" s="21">
        <v>0</v>
      </c>
      <c r="Y464" s="21">
        <f t="shared" si="59"/>
        <v>0</v>
      </c>
      <c r="Z464" s="21">
        <f t="shared" si="60"/>
        <v>0</v>
      </c>
      <c r="AA464" s="11">
        <v>0</v>
      </c>
      <c r="AB464" s="11">
        <v>0</v>
      </c>
      <c r="AC464" s="11"/>
    </row>
    <row r="465" spans="1:29" hidden="1" x14ac:dyDescent="0.35">
      <c r="A465" t="s">
        <v>882</v>
      </c>
      <c r="B465" t="s">
        <v>883</v>
      </c>
      <c r="C465" t="s">
        <v>1597</v>
      </c>
      <c r="D465" s="15">
        <v>45467</v>
      </c>
      <c r="E465" s="15"/>
      <c r="F465" t="s">
        <v>1605</v>
      </c>
      <c r="G465" s="11"/>
      <c r="H465" t="s">
        <v>1710</v>
      </c>
      <c r="I465" t="s">
        <v>1647</v>
      </c>
      <c r="J465" t="s">
        <v>1700</v>
      </c>
      <c r="K465" s="11">
        <v>8834039.1699999999</v>
      </c>
      <c r="L465" s="11">
        <v>91</v>
      </c>
      <c r="M465" s="11">
        <f t="shared" si="54"/>
        <v>8834039.1699999999</v>
      </c>
      <c r="N465" s="21">
        <v>1.4999999999999999E-2</v>
      </c>
      <c r="O465" s="21">
        <f t="shared" si="55"/>
        <v>1.5000001720306244E-2</v>
      </c>
      <c r="P465" s="25">
        <f t="shared" si="56"/>
        <v>33036.89</v>
      </c>
      <c r="Q465" s="11">
        <f t="shared" si="57"/>
        <v>8259.2224999999999</v>
      </c>
      <c r="R465" s="21">
        <v>0</v>
      </c>
      <c r="S465" s="21">
        <f t="shared" si="58"/>
        <v>0.25</v>
      </c>
      <c r="T465" s="36">
        <v>0</v>
      </c>
      <c r="U465" s="11">
        <v>8259.2224999999999</v>
      </c>
      <c r="V465" s="11">
        <v>33036.89</v>
      </c>
      <c r="W465" s="21">
        <v>0</v>
      </c>
      <c r="X465" s="21">
        <v>0</v>
      </c>
      <c r="Y465" s="21">
        <f t="shared" si="59"/>
        <v>0</v>
      </c>
      <c r="Z465" s="21">
        <f t="shared" si="60"/>
        <v>0</v>
      </c>
      <c r="AA465" s="11">
        <v>0</v>
      </c>
      <c r="AB465" s="11">
        <v>0</v>
      </c>
      <c r="AC465" s="11"/>
    </row>
    <row r="466" spans="1:29" hidden="1" x14ac:dyDescent="0.35">
      <c r="A466" t="s">
        <v>1173</v>
      </c>
      <c r="B466" t="s">
        <v>1174</v>
      </c>
      <c r="C466" t="s">
        <v>1597</v>
      </c>
      <c r="D466" s="15">
        <v>45572</v>
      </c>
      <c r="E466" s="15"/>
      <c r="F466" t="s">
        <v>237</v>
      </c>
      <c r="G466" s="11"/>
      <c r="H466" t="s">
        <v>1710</v>
      </c>
      <c r="I466" t="s">
        <v>1631</v>
      </c>
      <c r="J466" t="s">
        <v>1700</v>
      </c>
      <c r="K466" s="11">
        <v>4178182.02</v>
      </c>
      <c r="L466" s="11">
        <v>91</v>
      </c>
      <c r="M466" s="11">
        <f t="shared" si="54"/>
        <v>4178182.02</v>
      </c>
      <c r="N466" s="21">
        <v>2.5000000000000001E-2</v>
      </c>
      <c r="O466" s="21">
        <f t="shared" si="55"/>
        <v>2.4999996724218064E-2</v>
      </c>
      <c r="P466" s="25">
        <f t="shared" si="56"/>
        <v>26042.09</v>
      </c>
      <c r="Q466" s="11">
        <f t="shared" si="57"/>
        <v>20833.671999999999</v>
      </c>
      <c r="R466" s="21">
        <v>0</v>
      </c>
      <c r="S466" s="21">
        <f t="shared" si="58"/>
        <v>0.79999999999999993</v>
      </c>
      <c r="T466" s="36">
        <v>0.5</v>
      </c>
      <c r="U466" s="11">
        <v>20833.671999999999</v>
      </c>
      <c r="V466" s="11">
        <v>26042.09</v>
      </c>
      <c r="W466" s="21">
        <v>0</v>
      </c>
      <c r="X466" s="21">
        <v>0</v>
      </c>
      <c r="Y466" s="21">
        <f t="shared" si="59"/>
        <v>0</v>
      </c>
      <c r="Z466" s="21">
        <f t="shared" si="60"/>
        <v>0</v>
      </c>
      <c r="AA466" s="11">
        <v>0</v>
      </c>
      <c r="AB466" s="11">
        <v>0</v>
      </c>
      <c r="AC466" s="11"/>
    </row>
    <row r="467" spans="1:29" hidden="1" x14ac:dyDescent="0.35">
      <c r="A467" t="s">
        <v>1345</v>
      </c>
      <c r="B467" t="s">
        <v>1346</v>
      </c>
      <c r="C467" t="s">
        <v>1597</v>
      </c>
      <c r="D467" s="15">
        <v>45650</v>
      </c>
      <c r="E467" s="15"/>
      <c r="F467" t="s">
        <v>237</v>
      </c>
      <c r="G467" s="11"/>
      <c r="H467" t="s">
        <v>1710</v>
      </c>
      <c r="I467" t="s">
        <v>1631</v>
      </c>
      <c r="J467" t="s">
        <v>1700</v>
      </c>
      <c r="K467" s="11">
        <v>4319386.46</v>
      </c>
      <c r="L467" s="11">
        <v>91</v>
      </c>
      <c r="M467" s="11">
        <f t="shared" si="54"/>
        <v>4319386.46</v>
      </c>
      <c r="N467" s="21">
        <v>2.5000000000000001E-2</v>
      </c>
      <c r="O467" s="21">
        <f t="shared" si="55"/>
        <v>2.499999695596776E-2</v>
      </c>
      <c r="P467" s="25">
        <f t="shared" si="56"/>
        <v>26922.2</v>
      </c>
      <c r="Q467" s="11">
        <f t="shared" si="57"/>
        <v>21537.760000000002</v>
      </c>
      <c r="R467" s="21">
        <v>0</v>
      </c>
      <c r="S467" s="21">
        <f t="shared" si="58"/>
        <v>0.8</v>
      </c>
      <c r="T467" s="36">
        <v>0.5</v>
      </c>
      <c r="U467" s="11">
        <v>21537.760000000002</v>
      </c>
      <c r="V467" s="11">
        <v>26922.2</v>
      </c>
      <c r="W467" s="21">
        <v>0</v>
      </c>
      <c r="X467" s="21">
        <v>0</v>
      </c>
      <c r="Y467" s="21">
        <f t="shared" si="59"/>
        <v>0</v>
      </c>
      <c r="Z467" s="21">
        <f t="shared" si="60"/>
        <v>0</v>
      </c>
      <c r="AA467" s="11">
        <v>0</v>
      </c>
      <c r="AB467" s="11">
        <v>0</v>
      </c>
      <c r="AC467" s="11"/>
    </row>
    <row r="468" spans="1:29" hidden="1" x14ac:dyDescent="0.35">
      <c r="A468" t="s">
        <v>1039</v>
      </c>
      <c r="B468" t="s">
        <v>1040</v>
      </c>
      <c r="C468" t="s">
        <v>1597</v>
      </c>
      <c r="D468" s="15">
        <v>45530</v>
      </c>
      <c r="E468" s="15"/>
      <c r="F468" t="s">
        <v>1608</v>
      </c>
      <c r="G468" s="11"/>
      <c r="H468" t="s">
        <v>1710</v>
      </c>
      <c r="I468" t="s">
        <v>1631</v>
      </c>
      <c r="J468" t="s">
        <v>1700</v>
      </c>
      <c r="K468" s="11">
        <v>4180506.39</v>
      </c>
      <c r="L468" s="11">
        <v>91</v>
      </c>
      <c r="M468" s="11">
        <f t="shared" si="54"/>
        <v>4180506.39</v>
      </c>
      <c r="N468" s="21">
        <v>2.5000000000000001E-2</v>
      </c>
      <c r="O468" s="21">
        <f t="shared" si="55"/>
        <v>2.4999999113494011E-2</v>
      </c>
      <c r="P468" s="25">
        <f t="shared" si="56"/>
        <v>26056.58</v>
      </c>
      <c r="Q468" s="11">
        <f t="shared" si="57"/>
        <v>18239.606</v>
      </c>
      <c r="R468" s="21">
        <v>0</v>
      </c>
      <c r="S468" s="21">
        <f t="shared" si="58"/>
        <v>0.7</v>
      </c>
      <c r="T468" s="36">
        <v>0</v>
      </c>
      <c r="U468" s="11">
        <v>18239.606</v>
      </c>
      <c r="V468" s="11">
        <v>26056.58</v>
      </c>
      <c r="W468" s="21">
        <v>0</v>
      </c>
      <c r="X468" s="21">
        <v>0</v>
      </c>
      <c r="Y468" s="21">
        <f t="shared" si="59"/>
        <v>0</v>
      </c>
      <c r="Z468" s="21">
        <f t="shared" si="60"/>
        <v>0</v>
      </c>
      <c r="AA468" s="11">
        <v>0</v>
      </c>
      <c r="AB468" s="11">
        <v>0</v>
      </c>
      <c r="AC468" s="11"/>
    </row>
    <row r="469" spans="1:29" hidden="1" x14ac:dyDescent="0.35">
      <c r="A469" t="s">
        <v>1129</v>
      </c>
      <c r="B469" t="s">
        <v>1130</v>
      </c>
      <c r="C469" t="s">
        <v>1597</v>
      </c>
      <c r="D469" s="15">
        <v>45552</v>
      </c>
      <c r="E469" s="15"/>
      <c r="F469" t="s">
        <v>1599</v>
      </c>
      <c r="G469" s="11"/>
      <c r="H469" t="s">
        <v>1654</v>
      </c>
      <c r="I469" t="s">
        <v>1637</v>
      </c>
      <c r="J469" t="s">
        <v>1700</v>
      </c>
      <c r="K469" s="11">
        <v>4249760.1500000004</v>
      </c>
      <c r="L469" s="11">
        <v>91</v>
      </c>
      <c r="M469" s="11">
        <f t="shared" si="54"/>
        <v>4249760.1500000004</v>
      </c>
      <c r="N469" s="21">
        <v>1.4999999999999999E-2</v>
      </c>
      <c r="O469" s="21">
        <f t="shared" si="55"/>
        <v>1.5000001280615257E-2</v>
      </c>
      <c r="P469" s="25">
        <f t="shared" si="56"/>
        <v>15892.94</v>
      </c>
      <c r="Q469" s="11">
        <f t="shared" si="57"/>
        <v>0</v>
      </c>
      <c r="R469" s="21">
        <v>0</v>
      </c>
      <c r="S469" s="21">
        <f t="shared" si="58"/>
        <v>0</v>
      </c>
      <c r="T469" s="36">
        <v>0</v>
      </c>
      <c r="U469" s="11">
        <v>0</v>
      </c>
      <c r="V469" s="11">
        <v>15892.94</v>
      </c>
      <c r="W469" s="21">
        <v>0</v>
      </c>
      <c r="X469" s="21">
        <v>0</v>
      </c>
      <c r="Y469" s="21">
        <f t="shared" si="59"/>
        <v>0</v>
      </c>
      <c r="Z469" s="21">
        <f t="shared" si="60"/>
        <v>0</v>
      </c>
      <c r="AA469" s="11">
        <v>0</v>
      </c>
      <c r="AB469" s="11">
        <v>0</v>
      </c>
      <c r="AC469" s="11"/>
    </row>
    <row r="470" spans="1:29" hidden="1" x14ac:dyDescent="0.35">
      <c r="A470" t="s">
        <v>1099</v>
      </c>
      <c r="B470" t="s">
        <v>1100</v>
      </c>
      <c r="C470" t="s">
        <v>1598</v>
      </c>
      <c r="D470" s="15">
        <v>45541</v>
      </c>
      <c r="E470" s="15">
        <v>45825</v>
      </c>
      <c r="F470" t="s">
        <v>121</v>
      </c>
      <c r="G470" s="11"/>
      <c r="H470" t="s">
        <v>1710</v>
      </c>
      <c r="I470" t="s">
        <v>1631</v>
      </c>
      <c r="J470" t="s">
        <v>1700</v>
      </c>
      <c r="K470" s="11">
        <v>4097033.39</v>
      </c>
      <c r="L470" s="11">
        <v>78</v>
      </c>
      <c r="M470" s="11">
        <f t="shared" si="54"/>
        <v>3511742.905714286</v>
      </c>
      <c r="N470" s="21">
        <v>2.5000000000000001E-2</v>
      </c>
      <c r="O470" s="21">
        <f t="shared" si="55"/>
        <v>2.4999999341299494E-2</v>
      </c>
      <c r="P470" s="25">
        <f t="shared" si="56"/>
        <v>21888.26</v>
      </c>
      <c r="Q470" s="11">
        <f t="shared" si="57"/>
        <v>13132.955999999998</v>
      </c>
      <c r="R470" s="21">
        <v>0</v>
      </c>
      <c r="S470" s="21">
        <f t="shared" si="58"/>
        <v>0.6</v>
      </c>
      <c r="T470" s="36">
        <v>0</v>
      </c>
      <c r="U470" s="11">
        <v>13132.955999999998</v>
      </c>
      <c r="V470" s="11">
        <v>21888.26</v>
      </c>
      <c r="W470" s="21">
        <v>0</v>
      </c>
      <c r="X470" s="21">
        <v>0</v>
      </c>
      <c r="Y470" s="21">
        <f t="shared" si="59"/>
        <v>0</v>
      </c>
      <c r="Z470" s="21">
        <f t="shared" si="60"/>
        <v>0</v>
      </c>
      <c r="AA470" s="11">
        <v>0</v>
      </c>
      <c r="AB470" s="11">
        <v>0</v>
      </c>
      <c r="AC470" s="11"/>
    </row>
    <row r="471" spans="1:29" hidden="1" x14ac:dyDescent="0.35">
      <c r="A471" t="s">
        <v>1321</v>
      </c>
      <c r="B471" t="s">
        <v>1322</v>
      </c>
      <c r="C471" t="s">
        <v>1597</v>
      </c>
      <c r="D471" s="15">
        <v>45628</v>
      </c>
      <c r="E471" s="15"/>
      <c r="F471" t="s">
        <v>237</v>
      </c>
      <c r="G471" s="11"/>
      <c r="H471" t="s">
        <v>1710</v>
      </c>
      <c r="I471" t="s">
        <v>1631</v>
      </c>
      <c r="J471" t="s">
        <v>1700</v>
      </c>
      <c r="K471" s="11">
        <v>4416284.57</v>
      </c>
      <c r="L471" s="11">
        <v>91</v>
      </c>
      <c r="M471" s="11">
        <f t="shared" si="54"/>
        <v>4416284.57</v>
      </c>
      <c r="N471" s="21">
        <v>2.5000000000000001E-2</v>
      </c>
      <c r="O471" s="21">
        <f t="shared" si="55"/>
        <v>2.500000249638018E-2</v>
      </c>
      <c r="P471" s="25">
        <f t="shared" si="56"/>
        <v>27526.16</v>
      </c>
      <c r="Q471" s="11">
        <f t="shared" si="57"/>
        <v>22020.928</v>
      </c>
      <c r="R471" s="21">
        <v>0</v>
      </c>
      <c r="S471" s="21">
        <f t="shared" si="58"/>
        <v>0.8</v>
      </c>
      <c r="T471" s="36">
        <v>0.5</v>
      </c>
      <c r="U471" s="11">
        <v>22020.928</v>
      </c>
      <c r="V471" s="11">
        <v>27526.16</v>
      </c>
      <c r="W471" s="21">
        <v>0</v>
      </c>
      <c r="X471" s="21">
        <v>0</v>
      </c>
      <c r="Y471" s="21">
        <f t="shared" si="59"/>
        <v>0</v>
      </c>
      <c r="Z471" s="21">
        <f t="shared" si="60"/>
        <v>0</v>
      </c>
      <c r="AA471" s="11">
        <v>0</v>
      </c>
      <c r="AB471" s="11">
        <v>0</v>
      </c>
      <c r="AC471" s="11"/>
    </row>
    <row r="472" spans="1:29" hidden="1" x14ac:dyDescent="0.35">
      <c r="A472" t="s">
        <v>802</v>
      </c>
      <c r="B472" t="s">
        <v>803</v>
      </c>
      <c r="C472" t="s">
        <v>1598</v>
      </c>
      <c r="D472" s="15">
        <v>45415</v>
      </c>
      <c r="E472" s="15">
        <v>45805</v>
      </c>
      <c r="F472" t="s">
        <v>1600</v>
      </c>
      <c r="G472" s="11" t="s">
        <v>1737</v>
      </c>
      <c r="H472" t="s">
        <v>1710</v>
      </c>
      <c r="I472" t="s">
        <v>1633</v>
      </c>
      <c r="J472" t="s">
        <v>1700</v>
      </c>
      <c r="K472" s="11">
        <v>6864939.7300000004</v>
      </c>
      <c r="L472" s="11">
        <v>58</v>
      </c>
      <c r="M472" s="11">
        <f t="shared" si="54"/>
        <v>4375456.0916483523</v>
      </c>
      <c r="N472" s="21">
        <v>1.4999999999999999E-2</v>
      </c>
      <c r="O472" s="21">
        <f t="shared" si="55"/>
        <v>1.5000002724739493E-2</v>
      </c>
      <c r="P472" s="25">
        <f t="shared" si="56"/>
        <v>16363.01</v>
      </c>
      <c r="Q472" s="11">
        <f t="shared" si="57"/>
        <v>5454.3366666666661</v>
      </c>
      <c r="R472" s="21">
        <v>0</v>
      </c>
      <c r="S472" s="21">
        <f t="shared" si="58"/>
        <v>0.33333333333333331</v>
      </c>
      <c r="T472" s="36">
        <v>1</v>
      </c>
      <c r="U472" s="11">
        <v>5454.3366666666661</v>
      </c>
      <c r="V472" s="11">
        <v>16363.01</v>
      </c>
      <c r="W472" s="21">
        <v>0</v>
      </c>
      <c r="X472" s="21">
        <v>0</v>
      </c>
      <c r="Y472" s="21">
        <f t="shared" si="59"/>
        <v>0</v>
      </c>
      <c r="Z472" s="21">
        <f t="shared" si="60"/>
        <v>0</v>
      </c>
      <c r="AA472" s="11">
        <v>0</v>
      </c>
      <c r="AB472" s="11">
        <v>0</v>
      </c>
      <c r="AC472" s="11"/>
    </row>
    <row r="473" spans="1:29" hidden="1" x14ac:dyDescent="0.35">
      <c r="A473" t="s">
        <v>757</v>
      </c>
      <c r="B473" t="s">
        <v>758</v>
      </c>
      <c r="C473" t="s">
        <v>1597</v>
      </c>
      <c r="D473" s="15">
        <v>45384</v>
      </c>
      <c r="E473" s="15"/>
      <c r="F473" t="s">
        <v>1600</v>
      </c>
      <c r="G473" s="11"/>
      <c r="H473" t="s">
        <v>1654</v>
      </c>
      <c r="I473" t="s">
        <v>1638</v>
      </c>
      <c r="J473" t="s">
        <v>1699</v>
      </c>
      <c r="K473" s="11">
        <v>5268516.87</v>
      </c>
      <c r="L473" s="11">
        <v>91</v>
      </c>
      <c r="M473" s="11">
        <f t="shared" si="54"/>
        <v>5268516.87</v>
      </c>
      <c r="N473" s="21">
        <v>0</v>
      </c>
      <c r="O473" s="21">
        <f t="shared" si="55"/>
        <v>0</v>
      </c>
      <c r="P473" s="25">
        <f t="shared" si="56"/>
        <v>0</v>
      </c>
      <c r="Q473" s="11">
        <f t="shared" si="57"/>
        <v>0</v>
      </c>
      <c r="R473" s="21">
        <v>0</v>
      </c>
      <c r="S473" s="21">
        <f t="shared" si="58"/>
        <v>0</v>
      </c>
      <c r="T473" s="36">
        <v>0</v>
      </c>
      <c r="U473" s="11">
        <v>0</v>
      </c>
      <c r="V473" s="11">
        <v>0</v>
      </c>
      <c r="W473" s="21">
        <v>0.12</v>
      </c>
      <c r="X473" s="21">
        <v>0.15</v>
      </c>
      <c r="Y473" s="21">
        <f t="shared" si="59"/>
        <v>0</v>
      </c>
      <c r="Z473" s="21">
        <f t="shared" si="60"/>
        <v>0</v>
      </c>
      <c r="AA473" s="11">
        <v>0</v>
      </c>
      <c r="AB473" s="11">
        <v>0</v>
      </c>
      <c r="AC473" s="11"/>
    </row>
    <row r="474" spans="1:29" hidden="1" x14ac:dyDescent="0.35">
      <c r="A474" t="s">
        <v>1047</v>
      </c>
      <c r="B474" t="s">
        <v>1048</v>
      </c>
      <c r="C474" t="s">
        <v>1597</v>
      </c>
      <c r="D474" s="15">
        <v>45526</v>
      </c>
      <c r="E474" s="15"/>
      <c r="F474" t="s">
        <v>237</v>
      </c>
      <c r="G474" s="11"/>
      <c r="H474" t="s">
        <v>1710</v>
      </c>
      <c r="I474" t="s">
        <v>1631</v>
      </c>
      <c r="J474" t="s">
        <v>1700</v>
      </c>
      <c r="K474" s="11">
        <v>4236423.45</v>
      </c>
      <c r="L474" s="11">
        <v>91</v>
      </c>
      <c r="M474" s="11">
        <f t="shared" si="54"/>
        <v>4236423.45</v>
      </c>
      <c r="N474" s="21">
        <v>2.5000000000000001E-2</v>
      </c>
      <c r="O474" s="21">
        <f t="shared" si="55"/>
        <v>2.5000004672327089E-2</v>
      </c>
      <c r="P474" s="25">
        <f t="shared" si="56"/>
        <v>26405.11</v>
      </c>
      <c r="Q474" s="11">
        <f t="shared" si="57"/>
        <v>21124.088</v>
      </c>
      <c r="R474" s="21">
        <v>0</v>
      </c>
      <c r="S474" s="21">
        <f t="shared" si="58"/>
        <v>0.79999999999999993</v>
      </c>
      <c r="T474" s="36">
        <v>0.5</v>
      </c>
      <c r="U474" s="11">
        <v>21124.088</v>
      </c>
      <c r="V474" s="11">
        <v>26405.11</v>
      </c>
      <c r="W474" s="21">
        <v>0</v>
      </c>
      <c r="X474" s="21">
        <v>0</v>
      </c>
      <c r="Y474" s="21">
        <f t="shared" si="59"/>
        <v>0</v>
      </c>
      <c r="Z474" s="21">
        <f t="shared" si="60"/>
        <v>0</v>
      </c>
      <c r="AA474" s="11">
        <v>0</v>
      </c>
      <c r="AB474" s="11">
        <v>0</v>
      </c>
      <c r="AC474" s="11"/>
    </row>
    <row r="475" spans="1:29" hidden="1" x14ac:dyDescent="0.35">
      <c r="A475" t="s">
        <v>1561</v>
      </c>
      <c r="B475" t="s">
        <v>1590</v>
      </c>
      <c r="C475" t="s">
        <v>1597</v>
      </c>
      <c r="D475" s="15">
        <v>45748</v>
      </c>
      <c r="E475" s="15"/>
      <c r="F475" t="s">
        <v>1601</v>
      </c>
      <c r="G475" s="11"/>
      <c r="H475" t="s">
        <v>1710</v>
      </c>
      <c r="I475" t="s">
        <v>1631</v>
      </c>
      <c r="J475" t="s">
        <v>1701</v>
      </c>
      <c r="K475" s="11">
        <v>5131132.3899999997</v>
      </c>
      <c r="L475" s="11">
        <v>91</v>
      </c>
      <c r="M475" s="11">
        <f t="shared" si="54"/>
        <v>5131132.3899999997</v>
      </c>
      <c r="N475" s="21">
        <v>0.02</v>
      </c>
      <c r="O475" s="21">
        <f t="shared" si="55"/>
        <v>1.9999998072957131E-2</v>
      </c>
      <c r="P475" s="25">
        <f t="shared" si="56"/>
        <v>25585.37</v>
      </c>
      <c r="Q475" s="11">
        <f t="shared" si="57"/>
        <v>15351.221999999998</v>
      </c>
      <c r="R475" s="21">
        <v>0</v>
      </c>
      <c r="S475" s="21">
        <f t="shared" si="58"/>
        <v>0.6</v>
      </c>
      <c r="T475" s="36">
        <v>0</v>
      </c>
      <c r="U475" s="11">
        <v>15351.221999999998</v>
      </c>
      <c r="V475" s="11">
        <v>25585.37</v>
      </c>
      <c r="W475" s="21">
        <v>0.12</v>
      </c>
      <c r="X475" s="21">
        <v>0.2</v>
      </c>
      <c r="Y475" s="21">
        <f t="shared" si="59"/>
        <v>0</v>
      </c>
      <c r="Z475" s="21">
        <f t="shared" si="60"/>
        <v>0</v>
      </c>
      <c r="AA475" s="11">
        <v>0</v>
      </c>
      <c r="AB475" s="11">
        <v>0</v>
      </c>
      <c r="AC475" s="11"/>
    </row>
    <row r="476" spans="1:29" hidden="1" x14ac:dyDescent="0.35">
      <c r="A476" t="s">
        <v>1339</v>
      </c>
      <c r="B476" t="s">
        <v>1340</v>
      </c>
      <c r="C476" t="s">
        <v>1597</v>
      </c>
      <c r="D476" s="15">
        <v>45632</v>
      </c>
      <c r="E476" s="15"/>
      <c r="F476" t="s">
        <v>1599</v>
      </c>
      <c r="G476" s="11"/>
      <c r="H476" t="s">
        <v>1654</v>
      </c>
      <c r="I476" t="s">
        <v>1637</v>
      </c>
      <c r="J476" t="s">
        <v>1700</v>
      </c>
      <c r="K476" s="11">
        <v>4849218.4800000004</v>
      </c>
      <c r="L476" s="11">
        <v>91</v>
      </c>
      <c r="M476" s="11">
        <f t="shared" si="54"/>
        <v>4849218.4800000004</v>
      </c>
      <c r="N476" s="21">
        <v>1.4999999999999999E-2</v>
      </c>
      <c r="O476" s="21">
        <f t="shared" si="55"/>
        <v>1.5000001189270596E-2</v>
      </c>
      <c r="P476" s="25">
        <f t="shared" si="56"/>
        <v>18134.75</v>
      </c>
      <c r="Q476" s="11">
        <f t="shared" si="57"/>
        <v>0</v>
      </c>
      <c r="R476" s="21">
        <v>0</v>
      </c>
      <c r="S476" s="21">
        <f t="shared" si="58"/>
        <v>0</v>
      </c>
      <c r="T476" s="36">
        <v>0</v>
      </c>
      <c r="U476" s="11">
        <v>0</v>
      </c>
      <c r="V476" s="11">
        <v>18134.75</v>
      </c>
      <c r="W476" s="21">
        <v>0</v>
      </c>
      <c r="X476" s="21">
        <v>0</v>
      </c>
      <c r="Y476" s="21">
        <f t="shared" si="59"/>
        <v>0</v>
      </c>
      <c r="Z476" s="21">
        <f t="shared" si="60"/>
        <v>0</v>
      </c>
      <c r="AA476" s="11">
        <v>0</v>
      </c>
      <c r="AB476" s="11">
        <v>0</v>
      </c>
      <c r="AC476" s="11"/>
    </row>
    <row r="477" spans="1:29" hidden="1" x14ac:dyDescent="0.35">
      <c r="A477" t="s">
        <v>917</v>
      </c>
      <c r="B477" t="s">
        <v>918</v>
      </c>
      <c r="C477" t="s">
        <v>1597</v>
      </c>
      <c r="D477" s="15">
        <v>45484</v>
      </c>
      <c r="E477" s="15"/>
      <c r="F477" t="s">
        <v>1599</v>
      </c>
      <c r="G477" s="11"/>
      <c r="H477" t="s">
        <v>1654</v>
      </c>
      <c r="I477" t="s">
        <v>1631</v>
      </c>
      <c r="J477" t="s">
        <v>1700</v>
      </c>
      <c r="K477" s="11">
        <v>5469161.8499999996</v>
      </c>
      <c r="L477" s="11">
        <v>91</v>
      </c>
      <c r="M477" s="11">
        <f t="shared" si="54"/>
        <v>5469161.8499999996</v>
      </c>
      <c r="N477" s="21">
        <v>2.5000000000000001E-2</v>
      </c>
      <c r="O477" s="21">
        <f t="shared" si="55"/>
        <v>2.49999988773216E-2</v>
      </c>
      <c r="P477" s="25">
        <f t="shared" si="56"/>
        <v>34088.61</v>
      </c>
      <c r="Q477" s="11">
        <f t="shared" si="57"/>
        <v>0</v>
      </c>
      <c r="R477" s="21">
        <v>0</v>
      </c>
      <c r="S477" s="21">
        <f t="shared" si="58"/>
        <v>0</v>
      </c>
      <c r="T477" s="36">
        <v>0</v>
      </c>
      <c r="U477" s="11">
        <v>0</v>
      </c>
      <c r="V477" s="11">
        <v>34088.61</v>
      </c>
      <c r="W477" s="21">
        <v>0</v>
      </c>
      <c r="X477" s="21">
        <v>0</v>
      </c>
      <c r="Y477" s="21">
        <f t="shared" si="59"/>
        <v>0</v>
      </c>
      <c r="Z477" s="21">
        <f t="shared" si="60"/>
        <v>0</v>
      </c>
      <c r="AA477" s="11">
        <v>0</v>
      </c>
      <c r="AB477" s="11">
        <v>0</v>
      </c>
      <c r="AC477" s="11"/>
    </row>
    <row r="478" spans="1:29" hidden="1" x14ac:dyDescent="0.35">
      <c r="A478" t="s">
        <v>647</v>
      </c>
      <c r="B478" t="s">
        <v>648</v>
      </c>
      <c r="C478" t="s">
        <v>1597</v>
      </c>
      <c r="D478" s="15">
        <v>45303</v>
      </c>
      <c r="E478" s="15"/>
      <c r="F478" t="s">
        <v>338</v>
      </c>
      <c r="G478" s="11"/>
      <c r="H478" t="s">
        <v>1710</v>
      </c>
      <c r="I478" t="s">
        <v>1631</v>
      </c>
      <c r="J478" t="s">
        <v>1700</v>
      </c>
      <c r="K478" s="11">
        <v>10300919.279999999</v>
      </c>
      <c r="L478" s="11">
        <v>91</v>
      </c>
      <c r="M478" s="11">
        <f t="shared" si="54"/>
        <v>10300919.279999999</v>
      </c>
      <c r="N478" s="21">
        <v>2.5000000000000001E-2</v>
      </c>
      <c r="O478" s="21">
        <f t="shared" si="55"/>
        <v>2.5000000040538366E-2</v>
      </c>
      <c r="P478" s="25">
        <f t="shared" si="56"/>
        <v>64204.36</v>
      </c>
      <c r="Q478" s="11">
        <f t="shared" si="57"/>
        <v>44943.051999999996</v>
      </c>
      <c r="R478" s="21">
        <v>0</v>
      </c>
      <c r="S478" s="21">
        <f t="shared" si="58"/>
        <v>0.7</v>
      </c>
      <c r="T478" s="36">
        <v>0</v>
      </c>
      <c r="U478" s="11">
        <v>44943.051999999996</v>
      </c>
      <c r="V478" s="11">
        <v>64204.36</v>
      </c>
      <c r="W478" s="21">
        <v>0</v>
      </c>
      <c r="X478" s="21">
        <v>0</v>
      </c>
      <c r="Y478" s="21">
        <f t="shared" si="59"/>
        <v>0</v>
      </c>
      <c r="Z478" s="21">
        <f t="shared" si="60"/>
        <v>0</v>
      </c>
      <c r="AA478" s="11">
        <v>0</v>
      </c>
      <c r="AB478" s="11">
        <v>0</v>
      </c>
      <c r="AC478" s="11"/>
    </row>
    <row r="479" spans="1:29" hidden="1" x14ac:dyDescent="0.35">
      <c r="A479" t="s">
        <v>693</v>
      </c>
      <c r="B479" t="s">
        <v>694</v>
      </c>
      <c r="C479" t="s">
        <v>1597</v>
      </c>
      <c r="D479" s="15">
        <v>45334</v>
      </c>
      <c r="E479" s="15"/>
      <c r="F479" t="s">
        <v>338</v>
      </c>
      <c r="H479" t="s">
        <v>1710</v>
      </c>
      <c r="I479" t="s">
        <v>1631</v>
      </c>
      <c r="J479" t="s">
        <v>1700</v>
      </c>
      <c r="K479" s="11">
        <v>20991231.379999999</v>
      </c>
      <c r="L479" s="11">
        <v>91</v>
      </c>
      <c r="M479" s="11">
        <f t="shared" si="54"/>
        <v>20991231.379999999</v>
      </c>
      <c r="N479" s="21">
        <v>2.5000000000000001E-2</v>
      </c>
      <c r="O479" s="21">
        <f t="shared" si="55"/>
        <v>2.5000000529001632E-2</v>
      </c>
      <c r="P479" s="25">
        <f t="shared" si="56"/>
        <v>130835.76</v>
      </c>
      <c r="Q479" s="11">
        <f t="shared" si="57"/>
        <v>91585.031999999992</v>
      </c>
      <c r="R479" s="21">
        <v>0</v>
      </c>
      <c r="S479" s="21">
        <f t="shared" si="58"/>
        <v>0.7</v>
      </c>
      <c r="T479" s="36">
        <v>0</v>
      </c>
      <c r="U479" s="11">
        <v>91585.031999999992</v>
      </c>
      <c r="V479" s="11">
        <v>130835.76</v>
      </c>
      <c r="W479" s="21">
        <v>0</v>
      </c>
      <c r="X479" s="21">
        <v>0</v>
      </c>
      <c r="Y479" s="21">
        <f t="shared" si="59"/>
        <v>0</v>
      </c>
      <c r="Z479" s="21">
        <f t="shared" si="60"/>
        <v>0</v>
      </c>
      <c r="AA479" s="11">
        <v>0</v>
      </c>
      <c r="AB479" s="11">
        <v>0</v>
      </c>
      <c r="AC479" s="11"/>
    </row>
    <row r="480" spans="1:29" hidden="1" x14ac:dyDescent="0.35">
      <c r="A480" t="s">
        <v>514</v>
      </c>
      <c r="B480" t="s">
        <v>515</v>
      </c>
      <c r="C480" t="s">
        <v>1597</v>
      </c>
      <c r="D480" s="15">
        <v>45195</v>
      </c>
      <c r="E480" s="15"/>
      <c r="F480" t="s">
        <v>1600</v>
      </c>
      <c r="G480" s="11"/>
      <c r="H480" t="s">
        <v>1654</v>
      </c>
      <c r="I480" t="s">
        <v>1738</v>
      </c>
      <c r="J480" t="s">
        <v>1700</v>
      </c>
      <c r="K480" s="11">
        <v>6931055.8300000001</v>
      </c>
      <c r="L480" s="11">
        <v>91</v>
      </c>
      <c r="M480" s="11">
        <f t="shared" si="54"/>
        <v>6931055.8300000001</v>
      </c>
      <c r="N480" s="21">
        <v>2.2499999999999999E-2</v>
      </c>
      <c r="O480" s="21">
        <f t="shared" si="55"/>
        <v>2.2499997206513168E-2</v>
      </c>
      <c r="P480" s="25">
        <f t="shared" si="56"/>
        <v>38880.370000000003</v>
      </c>
      <c r="Q480" s="11">
        <f t="shared" si="57"/>
        <v>21600.205555555556</v>
      </c>
      <c r="R480" s="21">
        <v>0</v>
      </c>
      <c r="S480" s="21">
        <f t="shared" si="58"/>
        <v>0.55555555555555558</v>
      </c>
      <c r="T480" s="36">
        <v>1</v>
      </c>
      <c r="U480" s="11">
        <v>21600.205555555556</v>
      </c>
      <c r="V480" s="11">
        <v>38880.370000000003</v>
      </c>
      <c r="W480" s="21">
        <v>0</v>
      </c>
      <c r="X480" s="21">
        <v>0</v>
      </c>
      <c r="Y480" s="21">
        <f t="shared" si="59"/>
        <v>0</v>
      </c>
      <c r="Z480" s="21">
        <f t="shared" si="60"/>
        <v>0</v>
      </c>
      <c r="AA480" s="11">
        <v>0</v>
      </c>
      <c r="AB480" s="11">
        <v>0</v>
      </c>
      <c r="AC480" s="11"/>
    </row>
    <row r="481" spans="1:31" hidden="1" x14ac:dyDescent="0.35">
      <c r="A481" t="s">
        <v>1434</v>
      </c>
      <c r="B481" t="s">
        <v>1495</v>
      </c>
      <c r="C481" t="s">
        <v>1598</v>
      </c>
      <c r="D481" s="15">
        <v>45700</v>
      </c>
      <c r="E481" s="15">
        <v>45784</v>
      </c>
      <c r="F481" t="s">
        <v>1600</v>
      </c>
      <c r="G481" s="11" t="s">
        <v>1739</v>
      </c>
      <c r="H481" t="s">
        <v>1710</v>
      </c>
      <c r="I481" t="s">
        <v>1635</v>
      </c>
      <c r="J481" t="s">
        <v>1700</v>
      </c>
      <c r="K481" s="11">
        <v>4973774.5199999996</v>
      </c>
      <c r="L481" s="11">
        <v>37</v>
      </c>
      <c r="M481" s="11">
        <f t="shared" si="54"/>
        <v>2022303.9257142856</v>
      </c>
      <c r="N481" s="21">
        <v>0.02</v>
      </c>
      <c r="O481" s="21">
        <f t="shared" si="55"/>
        <v>1.9999986443489395E-2</v>
      </c>
      <c r="P481" s="25">
        <f t="shared" si="56"/>
        <v>10083.81</v>
      </c>
      <c r="Q481" s="11">
        <f t="shared" si="57"/>
        <v>5041.9049999999997</v>
      </c>
      <c r="R481" s="21">
        <v>0</v>
      </c>
      <c r="S481" s="21">
        <f t="shared" si="58"/>
        <v>0.5</v>
      </c>
      <c r="T481" s="36">
        <v>1</v>
      </c>
      <c r="U481" s="11">
        <v>5041.9049999999997</v>
      </c>
      <c r="V481" s="11">
        <v>10083.81</v>
      </c>
      <c r="W481" s="21">
        <v>0</v>
      </c>
      <c r="X481" s="21">
        <v>0</v>
      </c>
      <c r="Y481" s="21">
        <f t="shared" si="59"/>
        <v>0</v>
      </c>
      <c r="Z481" s="21">
        <f t="shared" si="60"/>
        <v>0</v>
      </c>
      <c r="AA481" s="11">
        <v>0</v>
      </c>
      <c r="AB481" s="11">
        <v>0</v>
      </c>
      <c r="AC481" s="11"/>
    </row>
    <row r="482" spans="1:31" hidden="1" x14ac:dyDescent="0.35">
      <c r="A482" t="s">
        <v>1435</v>
      </c>
      <c r="B482" t="s">
        <v>1496</v>
      </c>
      <c r="C482" t="s">
        <v>1597</v>
      </c>
      <c r="D482" s="15">
        <v>45689</v>
      </c>
      <c r="E482" s="15"/>
      <c r="F482" t="s">
        <v>1611</v>
      </c>
      <c r="G482" t="s">
        <v>1505</v>
      </c>
      <c r="H482" t="s">
        <v>1710</v>
      </c>
      <c r="I482" t="s">
        <v>1631</v>
      </c>
      <c r="J482" t="s">
        <v>1700</v>
      </c>
      <c r="K482" s="11">
        <v>4890851.68</v>
      </c>
      <c r="L482" s="11">
        <v>91</v>
      </c>
      <c r="M482" s="11">
        <f t="shared" si="54"/>
        <v>4890851.68</v>
      </c>
      <c r="N482" s="21">
        <v>2.5000000000000001E-2</v>
      </c>
      <c r="O482" s="21">
        <f t="shared" si="55"/>
        <v>2.50000036578721E-2</v>
      </c>
      <c r="P482" s="25">
        <f t="shared" si="56"/>
        <v>30484.080000000002</v>
      </c>
      <c r="Q482" s="11">
        <f t="shared" si="57"/>
        <v>19052.550000000003</v>
      </c>
      <c r="R482" s="21">
        <v>0</v>
      </c>
      <c r="S482" s="21">
        <f t="shared" si="58"/>
        <v>0.5</v>
      </c>
      <c r="T482" s="36">
        <v>0</v>
      </c>
      <c r="U482" s="11">
        <v>15242.04</v>
      </c>
      <c r="V482" s="11">
        <v>30484.080000000002</v>
      </c>
      <c r="W482" s="21">
        <v>0</v>
      </c>
      <c r="X482" s="21">
        <v>0</v>
      </c>
      <c r="Y482" s="21">
        <f t="shared" si="59"/>
        <v>0</v>
      </c>
      <c r="Z482" s="21">
        <f t="shared" si="60"/>
        <v>0</v>
      </c>
      <c r="AA482" s="11">
        <v>0</v>
      </c>
      <c r="AB482" s="11">
        <v>0</v>
      </c>
      <c r="AC482" s="21">
        <f>IFERROR(AD482/(V482-U482),0)</f>
        <v>0.25</v>
      </c>
      <c r="AD482" s="11">
        <v>3810.51</v>
      </c>
    </row>
    <row r="483" spans="1:31" hidden="1" x14ac:dyDescent="0.35">
      <c r="A483" t="s">
        <v>784</v>
      </c>
      <c r="B483" t="s">
        <v>785</v>
      </c>
      <c r="C483" t="s">
        <v>1597</v>
      </c>
      <c r="D483" s="15">
        <v>45401</v>
      </c>
      <c r="E483" s="15"/>
      <c r="F483" t="s">
        <v>1599</v>
      </c>
      <c r="G483" s="11"/>
      <c r="H483" t="s">
        <v>1654</v>
      </c>
      <c r="I483" t="s">
        <v>1631</v>
      </c>
      <c r="J483" t="s">
        <v>1699</v>
      </c>
      <c r="K483" s="11">
        <v>27039362.120000001</v>
      </c>
      <c r="L483" s="11">
        <v>91</v>
      </c>
      <c r="M483" s="11">
        <f t="shared" si="54"/>
        <v>27039362.120000001</v>
      </c>
      <c r="N483" s="21">
        <v>0</v>
      </c>
      <c r="O483" s="21">
        <f t="shared" si="55"/>
        <v>0</v>
      </c>
      <c r="P483" s="25">
        <f t="shared" si="56"/>
        <v>0</v>
      </c>
      <c r="Q483" s="11">
        <f t="shared" si="57"/>
        <v>0</v>
      </c>
      <c r="R483" s="21">
        <v>0</v>
      </c>
      <c r="S483" s="21">
        <f t="shared" si="58"/>
        <v>0</v>
      </c>
      <c r="T483" s="36">
        <v>0</v>
      </c>
      <c r="U483" s="11">
        <v>0</v>
      </c>
      <c r="V483" s="11">
        <v>0</v>
      </c>
      <c r="W483" s="21">
        <v>0.1</v>
      </c>
      <c r="X483" s="21">
        <v>0.2</v>
      </c>
      <c r="Y483" s="21">
        <f t="shared" si="59"/>
        <v>0</v>
      </c>
      <c r="Z483" s="21">
        <f t="shared" si="60"/>
        <v>0</v>
      </c>
      <c r="AA483" s="11">
        <v>0</v>
      </c>
      <c r="AB483" s="11">
        <v>0</v>
      </c>
      <c r="AC483" s="11"/>
    </row>
    <row r="484" spans="1:31" hidden="1" x14ac:dyDescent="0.35">
      <c r="A484" t="s">
        <v>605</v>
      </c>
      <c r="B484" t="s">
        <v>606</v>
      </c>
      <c r="C484" t="s">
        <v>1597</v>
      </c>
      <c r="D484" s="15">
        <v>45268</v>
      </c>
      <c r="E484" s="15"/>
      <c r="F484" t="s">
        <v>1599</v>
      </c>
      <c r="G484" s="11"/>
      <c r="H484" t="s">
        <v>1654</v>
      </c>
      <c r="I484" t="s">
        <v>1631</v>
      </c>
      <c r="J484" t="s">
        <v>1699</v>
      </c>
      <c r="K484" s="11">
        <v>5350421.97</v>
      </c>
      <c r="L484" s="11">
        <v>91</v>
      </c>
      <c r="M484" s="11">
        <f t="shared" si="54"/>
        <v>5350421.97</v>
      </c>
      <c r="N484" s="21">
        <v>0</v>
      </c>
      <c r="O484" s="21">
        <f t="shared" si="55"/>
        <v>0</v>
      </c>
      <c r="P484" s="25">
        <f t="shared" si="56"/>
        <v>0</v>
      </c>
      <c r="Q484" s="11">
        <f t="shared" si="57"/>
        <v>0</v>
      </c>
      <c r="R484" s="21">
        <v>0</v>
      </c>
      <c r="S484" s="21">
        <f t="shared" si="58"/>
        <v>0</v>
      </c>
      <c r="T484" s="36">
        <v>0</v>
      </c>
      <c r="U484" s="11">
        <v>0</v>
      </c>
      <c r="V484" s="11">
        <v>0</v>
      </c>
      <c r="W484" s="21">
        <v>0.08</v>
      </c>
      <c r="X484" s="21">
        <v>0.2</v>
      </c>
      <c r="Y484" s="21">
        <f t="shared" si="59"/>
        <v>0</v>
      </c>
      <c r="Z484" s="21">
        <f t="shared" si="60"/>
        <v>0</v>
      </c>
      <c r="AA484" s="11">
        <v>0</v>
      </c>
      <c r="AB484" s="11">
        <v>0</v>
      </c>
      <c r="AC484" s="11"/>
    </row>
    <row r="485" spans="1:31" hidden="1" x14ac:dyDescent="0.35">
      <c r="A485" t="s">
        <v>506</v>
      </c>
      <c r="B485" t="s">
        <v>507</v>
      </c>
      <c r="C485" t="s">
        <v>1597</v>
      </c>
      <c r="D485" s="15">
        <v>45184</v>
      </c>
      <c r="E485" s="15"/>
      <c r="F485" t="s">
        <v>1615</v>
      </c>
      <c r="G485" t="s">
        <v>1505</v>
      </c>
      <c r="H485" t="s">
        <v>1710</v>
      </c>
      <c r="I485" t="s">
        <v>1631</v>
      </c>
      <c r="J485" t="s">
        <v>1700</v>
      </c>
      <c r="K485" s="11">
        <v>6637084.8799999999</v>
      </c>
      <c r="L485" s="11">
        <v>91</v>
      </c>
      <c r="M485" s="11">
        <f t="shared" si="54"/>
        <v>6637084.8800000008</v>
      </c>
      <c r="N485" s="21">
        <v>2.5000000000000001E-2</v>
      </c>
      <c r="O485" s="21">
        <f t="shared" si="55"/>
        <v>2.4999998920484625E-2</v>
      </c>
      <c r="P485" s="25">
        <f t="shared" si="56"/>
        <v>41368.129999999997</v>
      </c>
      <c r="Q485" s="11">
        <f t="shared" si="57"/>
        <v>27406.386124999997</v>
      </c>
      <c r="R485" s="21">
        <v>0</v>
      </c>
      <c r="S485" s="21">
        <f t="shared" si="58"/>
        <v>0.55000000000000004</v>
      </c>
      <c r="T485" s="36">
        <v>0</v>
      </c>
      <c r="U485" s="11">
        <v>22752.4715</v>
      </c>
      <c r="V485" s="11">
        <v>41368.129999999997</v>
      </c>
      <c r="W485" s="21">
        <v>0</v>
      </c>
      <c r="X485" s="21">
        <v>0</v>
      </c>
      <c r="Y485" s="21">
        <f t="shared" si="59"/>
        <v>0</v>
      </c>
      <c r="Z485" s="21">
        <f t="shared" si="60"/>
        <v>0</v>
      </c>
      <c r="AA485" s="11">
        <v>0</v>
      </c>
      <c r="AB485" s="11">
        <v>0</v>
      </c>
      <c r="AC485" s="21">
        <f>IFERROR(AD485/(V485-U485),0)</f>
        <v>0.25</v>
      </c>
      <c r="AD485" s="11">
        <v>4653.9146249999994</v>
      </c>
    </row>
    <row r="486" spans="1:31" x14ac:dyDescent="0.35">
      <c r="A486" t="s">
        <v>639</v>
      </c>
      <c r="B486" t="s">
        <v>640</v>
      </c>
      <c r="C486" t="s">
        <v>1597</v>
      </c>
      <c r="D486" s="15">
        <v>45299</v>
      </c>
      <c r="E486" s="15"/>
      <c r="F486" t="s">
        <v>1610</v>
      </c>
      <c r="G486" s="11"/>
      <c r="H486" t="s">
        <v>1710</v>
      </c>
      <c r="I486" t="s">
        <v>1631</v>
      </c>
      <c r="J486" t="s">
        <v>1700</v>
      </c>
      <c r="K486" s="11">
        <v>5278019.46</v>
      </c>
      <c r="L486" s="11">
        <v>91</v>
      </c>
      <c r="M486" s="11">
        <f t="shared" si="54"/>
        <v>5278019.46</v>
      </c>
      <c r="N486" s="21">
        <v>1.7500000000000002E-2</v>
      </c>
      <c r="O486" s="21">
        <f t="shared" si="55"/>
        <v>1.7499999083801353E-2</v>
      </c>
      <c r="P486" s="25">
        <f t="shared" si="56"/>
        <v>23028.07</v>
      </c>
      <c r="Q486" s="11">
        <f t="shared" si="57"/>
        <v>11448.240514285713</v>
      </c>
      <c r="R486" s="21">
        <v>0</v>
      </c>
      <c r="S486" s="21">
        <f t="shared" si="58"/>
        <v>0.49714285714285711</v>
      </c>
      <c r="T486" s="36">
        <v>0.88</v>
      </c>
      <c r="U486" s="11">
        <v>11448.240514285713</v>
      </c>
      <c r="V486" s="11">
        <v>23028.07</v>
      </c>
      <c r="W486" s="21">
        <v>0</v>
      </c>
      <c r="X486" s="21">
        <v>0</v>
      </c>
      <c r="Y486" s="21">
        <f t="shared" si="59"/>
        <v>0</v>
      </c>
      <c r="Z486" s="21">
        <f t="shared" si="60"/>
        <v>0</v>
      </c>
      <c r="AA486" s="11">
        <v>0</v>
      </c>
      <c r="AB486" s="11">
        <v>0</v>
      </c>
      <c r="AC486" s="11"/>
    </row>
    <row r="487" spans="1:31" hidden="1" x14ac:dyDescent="0.35">
      <c r="A487" t="s">
        <v>788</v>
      </c>
      <c r="B487" t="s">
        <v>789</v>
      </c>
      <c r="C487" t="s">
        <v>1597</v>
      </c>
      <c r="D487" s="15">
        <v>45404</v>
      </c>
      <c r="E487" s="15"/>
      <c r="F487" t="s">
        <v>1605</v>
      </c>
      <c r="G487" s="11"/>
      <c r="H487" t="s">
        <v>1710</v>
      </c>
      <c r="I487" t="s">
        <v>1647</v>
      </c>
      <c r="J487" t="s">
        <v>1701</v>
      </c>
      <c r="K487" s="11">
        <v>9448497.4900000002</v>
      </c>
      <c r="L487" s="11">
        <v>91</v>
      </c>
      <c r="M487" s="11">
        <f t="shared" si="54"/>
        <v>9448497.4900000002</v>
      </c>
      <c r="N487" s="21">
        <v>1.2E-2</v>
      </c>
      <c r="O487" s="21">
        <f t="shared" si="55"/>
        <v>1.1999998477483375E-2</v>
      </c>
      <c r="P487" s="25">
        <f t="shared" si="56"/>
        <v>28267.83</v>
      </c>
      <c r="Q487" s="11">
        <f t="shared" si="57"/>
        <v>7066.9575000000004</v>
      </c>
      <c r="R487" s="21">
        <v>0</v>
      </c>
      <c r="S487" s="21">
        <f t="shared" si="58"/>
        <v>0.25</v>
      </c>
      <c r="T487" s="36">
        <v>0</v>
      </c>
      <c r="U487" s="11">
        <v>7066.9575000000004</v>
      </c>
      <c r="V487" s="11">
        <v>28267.83</v>
      </c>
      <c r="W487" s="21">
        <v>0.12</v>
      </c>
      <c r="X487" s="21">
        <v>0.15</v>
      </c>
      <c r="Y487" s="21">
        <f t="shared" si="59"/>
        <v>0</v>
      </c>
      <c r="Z487" s="21">
        <f t="shared" si="60"/>
        <v>0</v>
      </c>
      <c r="AA487" s="11">
        <v>0</v>
      </c>
      <c r="AB487" s="11">
        <v>0</v>
      </c>
      <c r="AC487" s="11"/>
    </row>
    <row r="488" spans="1:31" hidden="1" x14ac:dyDescent="0.35">
      <c r="A488" t="s">
        <v>1045</v>
      </c>
      <c r="B488" t="s">
        <v>1046</v>
      </c>
      <c r="C488" t="s">
        <v>1597</v>
      </c>
      <c r="D488" s="15">
        <v>45525</v>
      </c>
      <c r="E488" s="15"/>
      <c r="F488" t="s">
        <v>1600</v>
      </c>
      <c r="G488" s="11" t="s">
        <v>1740</v>
      </c>
      <c r="H488" t="s">
        <v>1710</v>
      </c>
      <c r="I488" t="s">
        <v>1671</v>
      </c>
      <c r="J488" t="s">
        <v>1700</v>
      </c>
      <c r="K488" s="11">
        <v>6041485.6100000003</v>
      </c>
      <c r="L488" s="11">
        <v>91</v>
      </c>
      <c r="M488" s="11">
        <f t="shared" si="54"/>
        <v>6041485.6100000003</v>
      </c>
      <c r="N488" s="21">
        <v>2.5000000000000001E-2</v>
      </c>
      <c r="O488" s="21">
        <f t="shared" si="55"/>
        <v>2.5000003341820495E-2</v>
      </c>
      <c r="P488" s="25">
        <f t="shared" si="56"/>
        <v>37655.839999999997</v>
      </c>
      <c r="Q488" s="11">
        <f t="shared" si="57"/>
        <v>22593.503999999997</v>
      </c>
      <c r="R488" s="21">
        <v>0</v>
      </c>
      <c r="S488" s="21">
        <f t="shared" si="58"/>
        <v>0.6</v>
      </c>
      <c r="T488" s="36">
        <v>1</v>
      </c>
      <c r="U488" s="11">
        <v>22593.503999999997</v>
      </c>
      <c r="V488" s="11">
        <v>37655.839999999997</v>
      </c>
      <c r="W488" s="21">
        <v>0</v>
      </c>
      <c r="X488" s="21">
        <v>0</v>
      </c>
      <c r="Y488" s="21">
        <f t="shared" si="59"/>
        <v>0</v>
      </c>
      <c r="Z488" s="21">
        <f t="shared" si="60"/>
        <v>0</v>
      </c>
      <c r="AA488" s="11">
        <v>0</v>
      </c>
      <c r="AB488" s="11">
        <v>0</v>
      </c>
      <c r="AC488" s="11"/>
    </row>
    <row r="489" spans="1:31" hidden="1" x14ac:dyDescent="0.35">
      <c r="A489" t="s">
        <v>1007</v>
      </c>
      <c r="B489" t="s">
        <v>1008</v>
      </c>
      <c r="C489" t="s">
        <v>1598</v>
      </c>
      <c r="D489" s="15">
        <v>45513</v>
      </c>
      <c r="E489" s="15">
        <v>45824</v>
      </c>
      <c r="F489" t="s">
        <v>134</v>
      </c>
      <c r="G489" s="11"/>
      <c r="H489" t="s">
        <v>1710</v>
      </c>
      <c r="I489" t="s">
        <v>1631</v>
      </c>
      <c r="J489" t="s">
        <v>1700</v>
      </c>
      <c r="K489" s="11">
        <v>4330696.54</v>
      </c>
      <c r="L489" s="11">
        <v>77</v>
      </c>
      <c r="M489" s="11">
        <f t="shared" si="54"/>
        <v>3664435.5338461539</v>
      </c>
      <c r="N489" s="21">
        <v>0.02</v>
      </c>
      <c r="O489" s="21">
        <f t="shared" si="55"/>
        <v>2.0000000085166704E-2</v>
      </c>
      <c r="P489" s="25">
        <f t="shared" si="56"/>
        <v>18271.98</v>
      </c>
      <c r="Q489" s="11">
        <f t="shared" si="57"/>
        <v>10963.188</v>
      </c>
      <c r="R489" s="21">
        <v>0</v>
      </c>
      <c r="S489" s="21">
        <f t="shared" si="58"/>
        <v>0.6</v>
      </c>
      <c r="T489" s="36">
        <v>0</v>
      </c>
      <c r="U489" s="11">
        <v>10963.188</v>
      </c>
      <c r="V489" s="11">
        <v>18271.98</v>
      </c>
      <c r="W489" s="21">
        <v>0</v>
      </c>
      <c r="X489" s="21">
        <v>0</v>
      </c>
      <c r="Y489" s="21">
        <f t="shared" si="59"/>
        <v>0</v>
      </c>
      <c r="Z489" s="21">
        <f t="shared" si="60"/>
        <v>0</v>
      </c>
      <c r="AA489" s="11">
        <v>0</v>
      </c>
      <c r="AB489" s="11">
        <v>0</v>
      </c>
      <c r="AC489" s="11"/>
    </row>
    <row r="490" spans="1:31" hidden="1" x14ac:dyDescent="0.35">
      <c r="A490" t="s">
        <v>1562</v>
      </c>
      <c r="B490" t="s">
        <v>1591</v>
      </c>
      <c r="C490" t="s">
        <v>1597</v>
      </c>
      <c r="D490" s="15">
        <v>45786</v>
      </c>
      <c r="E490" s="15"/>
      <c r="F490" t="s">
        <v>1602</v>
      </c>
      <c r="G490" s="11" t="s">
        <v>1745</v>
      </c>
      <c r="H490" t="s">
        <v>1710</v>
      </c>
      <c r="I490" t="s">
        <v>1637</v>
      </c>
      <c r="J490" t="s">
        <v>1700</v>
      </c>
      <c r="K490" s="11">
        <v>5299873.78</v>
      </c>
      <c r="L490" s="11">
        <v>53</v>
      </c>
      <c r="M490" s="11">
        <f t="shared" si="54"/>
        <v>3086739.6740659345</v>
      </c>
      <c r="N490" s="21">
        <v>0.02</v>
      </c>
      <c r="O490" s="21">
        <f t="shared" si="55"/>
        <v>1.9999994457682177E-2</v>
      </c>
      <c r="P490" s="25">
        <f t="shared" si="56"/>
        <v>15391.41</v>
      </c>
      <c r="Q490" s="11">
        <f t="shared" si="57"/>
        <v>9234.8459999999995</v>
      </c>
      <c r="R490" s="21">
        <v>0</v>
      </c>
      <c r="S490" s="21">
        <f t="shared" si="58"/>
        <v>0.5</v>
      </c>
      <c r="T490" s="36">
        <v>0</v>
      </c>
      <c r="U490" s="11">
        <v>7695.7049999999999</v>
      </c>
      <c r="V490" s="11">
        <v>15391.41</v>
      </c>
      <c r="W490" s="21">
        <v>0</v>
      </c>
      <c r="X490" s="21">
        <v>0</v>
      </c>
      <c r="Y490" s="21">
        <f t="shared" si="59"/>
        <v>0</v>
      </c>
      <c r="Z490" s="21">
        <f t="shared" si="60"/>
        <v>0</v>
      </c>
      <c r="AA490" s="11">
        <v>0</v>
      </c>
      <c r="AB490" s="11">
        <v>0</v>
      </c>
      <c r="AC490" s="21">
        <f>IFERROR(AD490/V490,0)</f>
        <v>0.1</v>
      </c>
      <c r="AD490" s="11">
        <v>1539.1410000000001</v>
      </c>
    </row>
    <row r="491" spans="1:31" hidden="1" x14ac:dyDescent="0.35">
      <c r="A491" t="s">
        <v>1436</v>
      </c>
      <c r="B491" t="s">
        <v>1497</v>
      </c>
      <c r="C491" t="s">
        <v>1597</v>
      </c>
      <c r="D491" s="15">
        <v>45716</v>
      </c>
      <c r="E491" s="15"/>
      <c r="F491" t="s">
        <v>51</v>
      </c>
      <c r="G491" s="11" t="s">
        <v>1711</v>
      </c>
      <c r="H491" t="s">
        <v>1710</v>
      </c>
      <c r="I491" t="s">
        <v>1631</v>
      </c>
      <c r="J491" t="s">
        <v>1700</v>
      </c>
      <c r="K491" s="11">
        <v>5193857.71</v>
      </c>
      <c r="L491" s="11">
        <v>91</v>
      </c>
      <c r="M491" s="11">
        <f t="shared" si="54"/>
        <v>5193857.71</v>
      </c>
      <c r="N491" s="21">
        <v>2.5000000000000001E-2</v>
      </c>
      <c r="O491" s="21">
        <f t="shared" si="55"/>
        <v>2.4999996318030362E-2</v>
      </c>
      <c r="P491" s="25">
        <f t="shared" si="56"/>
        <v>32372.67</v>
      </c>
      <c r="Q491" s="11">
        <f t="shared" si="57"/>
        <v>20531.121999999999</v>
      </c>
      <c r="R491" s="21">
        <v>0</v>
      </c>
      <c r="S491" s="21">
        <f t="shared" si="58"/>
        <v>0.5</v>
      </c>
      <c r="T491" s="36">
        <v>0</v>
      </c>
      <c r="U491" s="11">
        <v>16186.334999999999</v>
      </c>
      <c r="V491" s="11">
        <v>32372.67</v>
      </c>
      <c r="W491" s="21">
        <v>0</v>
      </c>
      <c r="X491" s="21">
        <v>0</v>
      </c>
      <c r="Y491" s="21">
        <f t="shared" si="59"/>
        <v>0</v>
      </c>
      <c r="Z491" s="21">
        <f t="shared" si="60"/>
        <v>0</v>
      </c>
      <c r="AA491" s="11">
        <v>0</v>
      </c>
      <c r="AB491" s="11">
        <v>0</v>
      </c>
      <c r="AC491" s="21">
        <f>AD491/(V491-U491)</f>
        <v>0.26842314829144465</v>
      </c>
      <c r="AD491" s="11">
        <v>4344.7870000000003</v>
      </c>
      <c r="AE491" t="s">
        <v>1712</v>
      </c>
    </row>
    <row r="492" spans="1:31" hidden="1" x14ac:dyDescent="0.35">
      <c r="A492" t="s">
        <v>1437</v>
      </c>
      <c r="B492" t="s">
        <v>1498</v>
      </c>
      <c r="C492" t="s">
        <v>1597</v>
      </c>
      <c r="D492" s="15">
        <v>45734</v>
      </c>
      <c r="E492" s="15"/>
      <c r="F492" t="s">
        <v>339</v>
      </c>
      <c r="G492" s="11"/>
      <c r="H492" t="s">
        <v>1710</v>
      </c>
      <c r="I492" t="s">
        <v>1662</v>
      </c>
      <c r="J492" t="s">
        <v>1700</v>
      </c>
      <c r="K492" s="11">
        <v>5110982.37</v>
      </c>
      <c r="L492" s="11">
        <v>91</v>
      </c>
      <c r="M492" s="11">
        <f t="shared" si="54"/>
        <v>5110982.37</v>
      </c>
      <c r="N492" s="21">
        <v>2.5000000000000001E-2</v>
      </c>
      <c r="O492" s="21">
        <f t="shared" si="55"/>
        <v>2.4999997652652289E-2</v>
      </c>
      <c r="P492" s="25">
        <f t="shared" si="56"/>
        <v>31856.12</v>
      </c>
      <c r="Q492" s="11">
        <f t="shared" si="57"/>
        <v>15928.06</v>
      </c>
      <c r="R492" s="21">
        <v>0</v>
      </c>
      <c r="S492" s="21">
        <f t="shared" si="58"/>
        <v>0.5</v>
      </c>
      <c r="T492" s="36">
        <v>0</v>
      </c>
      <c r="U492" s="11">
        <v>15928.06</v>
      </c>
      <c r="V492" s="11">
        <v>31856.12</v>
      </c>
      <c r="W492" s="21">
        <v>0</v>
      </c>
      <c r="X492" s="21">
        <v>0</v>
      </c>
      <c r="Y492" s="21">
        <f t="shared" si="59"/>
        <v>0</v>
      </c>
      <c r="Z492" s="21">
        <f t="shared" si="60"/>
        <v>0</v>
      </c>
      <c r="AA492" s="11">
        <v>0</v>
      </c>
      <c r="AB492" s="11">
        <v>0</v>
      </c>
      <c r="AC492" s="11"/>
    </row>
    <row r="493" spans="1:31" hidden="1" x14ac:dyDescent="0.35">
      <c r="A493" t="s">
        <v>474</v>
      </c>
      <c r="B493" t="s">
        <v>475</v>
      </c>
      <c r="C493" t="s">
        <v>1597</v>
      </c>
      <c r="D493" s="15">
        <v>45159</v>
      </c>
      <c r="E493" s="15"/>
      <c r="F493" t="s">
        <v>1599</v>
      </c>
      <c r="G493" s="11"/>
      <c r="H493" t="s">
        <v>1654</v>
      </c>
      <c r="I493" t="s">
        <v>1631</v>
      </c>
      <c r="J493" t="s">
        <v>1701</v>
      </c>
      <c r="K493" s="11">
        <v>11888386.51</v>
      </c>
      <c r="L493" s="11">
        <v>91</v>
      </c>
      <c r="M493" s="11">
        <f t="shared" si="54"/>
        <v>11888386.510000002</v>
      </c>
      <c r="N493" s="21">
        <v>1.4999999999999999E-2</v>
      </c>
      <c r="O493" s="21">
        <f t="shared" si="55"/>
        <v>1.5000000521193843E-2</v>
      </c>
      <c r="P493" s="25">
        <f t="shared" si="56"/>
        <v>44459.31</v>
      </c>
      <c r="Q493" s="11">
        <f t="shared" si="57"/>
        <v>0</v>
      </c>
      <c r="R493" s="21">
        <v>0</v>
      </c>
      <c r="S493" s="21">
        <f t="shared" si="58"/>
        <v>0</v>
      </c>
      <c r="T493" s="36">
        <v>0</v>
      </c>
      <c r="U493" s="11">
        <v>0</v>
      </c>
      <c r="V493" s="11">
        <v>44459.31</v>
      </c>
      <c r="W493" s="21">
        <v>0.12</v>
      </c>
      <c r="X493" s="21">
        <v>0.15</v>
      </c>
      <c r="Y493" s="21">
        <f t="shared" si="59"/>
        <v>0</v>
      </c>
      <c r="Z493" s="21">
        <f t="shared" si="60"/>
        <v>0</v>
      </c>
      <c r="AA493" s="11">
        <v>0</v>
      </c>
      <c r="AB493" s="11">
        <v>0</v>
      </c>
      <c r="AC493" s="11"/>
    </row>
    <row r="494" spans="1:31" hidden="1" x14ac:dyDescent="0.35">
      <c r="A494" t="s">
        <v>1133</v>
      </c>
      <c r="B494" t="s">
        <v>1134</v>
      </c>
      <c r="C494" t="s">
        <v>1597</v>
      </c>
      <c r="D494" s="15">
        <v>45558</v>
      </c>
      <c r="E494" s="15"/>
      <c r="F494" t="s">
        <v>220</v>
      </c>
      <c r="G494" s="11" t="s">
        <v>1711</v>
      </c>
      <c r="H494" t="s">
        <v>1710</v>
      </c>
      <c r="I494" t="s">
        <v>1631</v>
      </c>
      <c r="J494" t="s">
        <v>1700</v>
      </c>
      <c r="K494" s="11">
        <v>4086954.69</v>
      </c>
      <c r="L494" s="11">
        <v>91</v>
      </c>
      <c r="M494" s="11">
        <f t="shared" si="54"/>
        <v>4086954.6900000004</v>
      </c>
      <c r="N494" s="21">
        <v>2.5000000000000001E-2</v>
      </c>
      <c r="O494" s="21">
        <f t="shared" si="55"/>
        <v>2.499999537593316E-2</v>
      </c>
      <c r="P494" s="25">
        <f t="shared" si="56"/>
        <v>25473.48</v>
      </c>
      <c r="Q494" s="11">
        <f t="shared" si="57"/>
        <v>17802.828000000001</v>
      </c>
      <c r="R494" s="21">
        <v>0</v>
      </c>
      <c r="S494" s="21">
        <f t="shared" si="58"/>
        <v>0.5</v>
      </c>
      <c r="T494" s="36">
        <v>0</v>
      </c>
      <c r="U494" s="11">
        <v>12736.74</v>
      </c>
      <c r="V494" s="11">
        <v>25473.48</v>
      </c>
      <c r="W494" s="21">
        <v>0</v>
      </c>
      <c r="X494" s="21">
        <v>0</v>
      </c>
      <c r="Y494" s="21">
        <f t="shared" si="59"/>
        <v>0</v>
      </c>
      <c r="Z494" s="21">
        <f t="shared" si="60"/>
        <v>0</v>
      </c>
      <c r="AA494" s="11">
        <v>0</v>
      </c>
      <c r="AB494" s="11">
        <v>0</v>
      </c>
      <c r="AC494" s="21">
        <f>AD494/(V494-U494)</f>
        <v>0.39775389934944105</v>
      </c>
      <c r="AD494" s="11">
        <v>5066.0879999999997</v>
      </c>
      <c r="AE494" t="s">
        <v>1712</v>
      </c>
    </row>
    <row r="495" spans="1:31" hidden="1" x14ac:dyDescent="0.35">
      <c r="A495" t="s">
        <v>1253</v>
      </c>
      <c r="B495" t="s">
        <v>1254</v>
      </c>
      <c r="C495" t="s">
        <v>1597</v>
      </c>
      <c r="D495" s="15">
        <v>45595</v>
      </c>
      <c r="E495" s="15"/>
      <c r="F495" t="s">
        <v>44</v>
      </c>
      <c r="G495" s="11"/>
      <c r="H495" t="s">
        <v>1710</v>
      </c>
      <c r="I495" t="s">
        <v>1645</v>
      </c>
      <c r="J495" t="s">
        <v>1701</v>
      </c>
      <c r="K495" s="11">
        <v>88120228.810000002</v>
      </c>
      <c r="L495" s="11">
        <v>91</v>
      </c>
      <c r="M495" s="11">
        <f t="shared" si="54"/>
        <v>88120228.810000002</v>
      </c>
      <c r="N495" s="21">
        <v>1.4999999999999999E-2</v>
      </c>
      <c r="O495" s="21">
        <f t="shared" si="55"/>
        <v>1.5000000308563195E-2</v>
      </c>
      <c r="P495" s="25">
        <f t="shared" si="56"/>
        <v>329545.52</v>
      </c>
      <c r="Q495" s="11">
        <f t="shared" si="57"/>
        <v>164772.76</v>
      </c>
      <c r="R495" s="21">
        <v>0</v>
      </c>
      <c r="S495" s="21">
        <f t="shared" si="58"/>
        <v>0.5</v>
      </c>
      <c r="T495" s="36">
        <v>0</v>
      </c>
      <c r="U495" s="11">
        <v>164772.76</v>
      </c>
      <c r="V495" s="11">
        <v>329545.52</v>
      </c>
      <c r="W495" s="21">
        <v>0.12</v>
      </c>
      <c r="X495" s="21">
        <v>0.12</v>
      </c>
      <c r="Y495" s="21">
        <f t="shared" si="59"/>
        <v>0</v>
      </c>
      <c r="Z495" s="21">
        <f t="shared" si="60"/>
        <v>0</v>
      </c>
      <c r="AA495" s="11">
        <v>0</v>
      </c>
      <c r="AB495" s="11">
        <v>0</v>
      </c>
      <c r="AC495" s="11"/>
    </row>
    <row r="496" spans="1:31" hidden="1" x14ac:dyDescent="0.35">
      <c r="A496" t="s">
        <v>739</v>
      </c>
      <c r="B496" t="s">
        <v>740</v>
      </c>
      <c r="C496" t="s">
        <v>1598</v>
      </c>
      <c r="D496" s="15">
        <v>45364</v>
      </c>
      <c r="E496" s="15">
        <v>45770</v>
      </c>
      <c r="F496" t="s">
        <v>338</v>
      </c>
      <c r="G496" s="11"/>
      <c r="H496" t="s">
        <v>1710</v>
      </c>
      <c r="I496" t="s">
        <v>1631</v>
      </c>
      <c r="J496" t="s">
        <v>1700</v>
      </c>
      <c r="K496" s="11">
        <v>5085835.1900000004</v>
      </c>
      <c r="L496" s="11">
        <v>23</v>
      </c>
      <c r="M496" s="11">
        <f t="shared" si="54"/>
        <v>1285430.8721978022</v>
      </c>
      <c r="N496" s="21">
        <v>0.02</v>
      </c>
      <c r="O496" s="21">
        <f t="shared" si="55"/>
        <v>2.0000013358500206E-2</v>
      </c>
      <c r="P496" s="25">
        <f t="shared" si="56"/>
        <v>6409.55</v>
      </c>
      <c r="Q496" s="11">
        <f t="shared" si="57"/>
        <v>4486.6849999999995</v>
      </c>
      <c r="R496" s="21">
        <v>0</v>
      </c>
      <c r="S496" s="21">
        <f t="shared" si="58"/>
        <v>0.7</v>
      </c>
      <c r="T496" s="36">
        <v>0</v>
      </c>
      <c r="U496" s="11">
        <v>4486.6849999999995</v>
      </c>
      <c r="V496" s="11">
        <v>6409.55</v>
      </c>
      <c r="W496" s="21">
        <v>0</v>
      </c>
      <c r="X496" s="21">
        <v>0</v>
      </c>
      <c r="Y496" s="21">
        <f t="shared" si="59"/>
        <v>0</v>
      </c>
      <c r="Z496" s="21">
        <f t="shared" si="60"/>
        <v>0</v>
      </c>
      <c r="AA496" s="11">
        <v>0</v>
      </c>
      <c r="AB496" s="11">
        <v>0</v>
      </c>
      <c r="AC496" s="11"/>
    </row>
    <row r="497" spans="1:31" hidden="1" x14ac:dyDescent="0.35">
      <c r="A497" t="s">
        <v>965</v>
      </c>
      <c r="B497" t="s">
        <v>966</v>
      </c>
      <c r="C497" t="s">
        <v>1598</v>
      </c>
      <c r="D497" s="15">
        <v>45504</v>
      </c>
      <c r="E497" s="15">
        <v>45825</v>
      </c>
      <c r="F497" t="s">
        <v>1599</v>
      </c>
      <c r="G497" s="11" t="s">
        <v>1692</v>
      </c>
      <c r="H497" t="s">
        <v>1654</v>
      </c>
      <c r="I497" t="s">
        <v>1631</v>
      </c>
      <c r="J497" t="s">
        <v>1701</v>
      </c>
      <c r="K497" s="11">
        <v>42873080.869999997</v>
      </c>
      <c r="L497" s="11">
        <v>78</v>
      </c>
      <c r="M497" s="11">
        <f t="shared" si="54"/>
        <v>36748355.031428568</v>
      </c>
      <c r="N497" s="21">
        <v>0.01</v>
      </c>
      <c r="O497" s="21">
        <f t="shared" si="55"/>
        <v>1.0000000380191946E-2</v>
      </c>
      <c r="P497" s="25">
        <f t="shared" si="56"/>
        <v>91619.19</v>
      </c>
      <c r="Q497" s="11">
        <f t="shared" si="57"/>
        <v>0</v>
      </c>
      <c r="R497" s="21">
        <v>0</v>
      </c>
      <c r="S497" s="21">
        <f t="shared" si="58"/>
        <v>0</v>
      </c>
      <c r="T497" s="36">
        <v>0</v>
      </c>
      <c r="U497" s="11">
        <v>0</v>
      </c>
      <c r="V497" s="11">
        <v>91619.19</v>
      </c>
      <c r="W497" s="21">
        <v>0.12</v>
      </c>
      <c r="X497" s="21">
        <v>0.15</v>
      </c>
      <c r="Y497" s="21">
        <f t="shared" si="59"/>
        <v>0</v>
      </c>
      <c r="Z497" s="21">
        <f t="shared" si="60"/>
        <v>0</v>
      </c>
      <c r="AA497" s="11">
        <v>0</v>
      </c>
      <c r="AB497" s="11">
        <v>0</v>
      </c>
      <c r="AC497" s="11"/>
    </row>
    <row r="498" spans="1:31" hidden="1" x14ac:dyDescent="0.35">
      <c r="A498" t="s">
        <v>1259</v>
      </c>
      <c r="B498" t="s">
        <v>1260</v>
      </c>
      <c r="C498" t="s">
        <v>1598</v>
      </c>
      <c r="D498" s="15">
        <v>45596</v>
      </c>
      <c r="E498" s="15">
        <v>45798</v>
      </c>
      <c r="F498" t="s">
        <v>1599</v>
      </c>
      <c r="H498" t="s">
        <v>1654</v>
      </c>
      <c r="I498" t="s">
        <v>1637</v>
      </c>
      <c r="J498" t="s">
        <v>1700</v>
      </c>
      <c r="K498" s="11">
        <v>4257141.1900000004</v>
      </c>
      <c r="L498" s="11">
        <v>51</v>
      </c>
      <c r="M498" s="11">
        <f t="shared" si="54"/>
        <v>2385870.3372527477</v>
      </c>
      <c r="N498" s="21">
        <v>2.5000000000000001E-2</v>
      </c>
      <c r="O498" s="21">
        <f t="shared" si="55"/>
        <v>2.5000007289942318E-2</v>
      </c>
      <c r="P498" s="25">
        <f t="shared" si="56"/>
        <v>14870.84</v>
      </c>
      <c r="Q498" s="11">
        <f t="shared" si="57"/>
        <v>0</v>
      </c>
      <c r="R498" s="21">
        <v>0</v>
      </c>
      <c r="S498" s="21">
        <f t="shared" si="58"/>
        <v>0</v>
      </c>
      <c r="T498" s="36">
        <v>0</v>
      </c>
      <c r="U498" s="11">
        <v>0</v>
      </c>
      <c r="V498" s="11">
        <v>14870.84</v>
      </c>
      <c r="W498" s="21">
        <v>0</v>
      </c>
      <c r="X498" s="21">
        <v>0</v>
      </c>
      <c r="Y498" s="21">
        <f t="shared" si="59"/>
        <v>0</v>
      </c>
      <c r="Z498" s="21">
        <f t="shared" si="60"/>
        <v>0</v>
      </c>
      <c r="AA498" s="11">
        <v>0</v>
      </c>
      <c r="AB498" s="11">
        <v>0</v>
      </c>
      <c r="AC498" s="11"/>
    </row>
    <row r="499" spans="1:31" hidden="1" x14ac:dyDescent="0.35">
      <c r="A499" t="s">
        <v>375</v>
      </c>
      <c r="B499" t="s">
        <v>376</v>
      </c>
      <c r="C499" t="s">
        <v>1597</v>
      </c>
      <c r="D499" s="15">
        <v>44929</v>
      </c>
      <c r="E499" s="15"/>
      <c r="F499" t="s">
        <v>1600</v>
      </c>
      <c r="G499" s="11" t="s">
        <v>1727</v>
      </c>
      <c r="H499" t="s">
        <v>1710</v>
      </c>
      <c r="I499" t="s">
        <v>1638</v>
      </c>
      <c r="J499" t="s">
        <v>1701</v>
      </c>
      <c r="K499" s="11">
        <v>6613581.5999999996</v>
      </c>
      <c r="L499" s="11">
        <v>91</v>
      </c>
      <c r="M499" s="11">
        <f t="shared" si="54"/>
        <v>6613581.6000000006</v>
      </c>
      <c r="N499" s="21">
        <v>1.2500000000000001E-2</v>
      </c>
      <c r="O499" s="21">
        <f t="shared" si="55"/>
        <v>1.2500000382163961E-2</v>
      </c>
      <c r="P499" s="25">
        <f t="shared" si="56"/>
        <v>20610.82</v>
      </c>
      <c r="Q499" s="11">
        <f t="shared" si="57"/>
        <v>10717.626399999999</v>
      </c>
      <c r="R499" s="21">
        <v>0</v>
      </c>
      <c r="S499" s="21">
        <f t="shared" si="58"/>
        <v>0.52</v>
      </c>
      <c r="T499" s="36">
        <v>0.6</v>
      </c>
      <c r="U499" s="11">
        <v>10717.626399999999</v>
      </c>
      <c r="V499" s="11">
        <v>20610.82</v>
      </c>
      <c r="W499" s="21">
        <v>0.1</v>
      </c>
      <c r="X499" s="21">
        <v>0.15</v>
      </c>
      <c r="Y499" s="21">
        <f t="shared" si="59"/>
        <v>0</v>
      </c>
      <c r="Z499" s="21">
        <f t="shared" si="60"/>
        <v>0</v>
      </c>
      <c r="AA499" s="11">
        <v>0</v>
      </c>
      <c r="AB499" s="11">
        <v>0</v>
      </c>
      <c r="AC499" s="11"/>
    </row>
    <row r="500" spans="1:31" hidden="1" x14ac:dyDescent="0.35">
      <c r="A500" t="s">
        <v>484</v>
      </c>
      <c r="B500" t="s">
        <v>485</v>
      </c>
      <c r="C500" t="s">
        <v>1597</v>
      </c>
      <c r="D500" s="15">
        <v>45167</v>
      </c>
      <c r="E500" s="15"/>
      <c r="F500" t="s">
        <v>1599</v>
      </c>
      <c r="G500" s="11"/>
      <c r="H500" t="s">
        <v>1654</v>
      </c>
      <c r="I500" t="s">
        <v>1631</v>
      </c>
      <c r="J500" t="s">
        <v>1700</v>
      </c>
      <c r="K500" s="11">
        <v>9582573.9800000004</v>
      </c>
      <c r="L500" s="11">
        <v>91</v>
      </c>
      <c r="M500" s="11">
        <f t="shared" si="54"/>
        <v>9582573.9800000004</v>
      </c>
      <c r="N500" s="21">
        <v>1.1000000000000001E-2</v>
      </c>
      <c r="O500" s="21">
        <f t="shared" si="55"/>
        <v>1.0999999594066258E-2</v>
      </c>
      <c r="P500" s="25">
        <f t="shared" si="56"/>
        <v>26279.88</v>
      </c>
      <c r="Q500" s="11">
        <f t="shared" si="57"/>
        <v>0</v>
      </c>
      <c r="R500" s="21">
        <v>0</v>
      </c>
      <c r="S500" s="21">
        <f t="shared" si="58"/>
        <v>0</v>
      </c>
      <c r="T500" s="36">
        <v>0</v>
      </c>
      <c r="U500" s="11">
        <v>0</v>
      </c>
      <c r="V500" s="11">
        <v>26279.88</v>
      </c>
      <c r="W500" s="21">
        <v>0</v>
      </c>
      <c r="X500" s="21">
        <v>0</v>
      </c>
      <c r="Y500" s="21">
        <f t="shared" si="59"/>
        <v>0</v>
      </c>
      <c r="Z500" s="21">
        <f t="shared" si="60"/>
        <v>0</v>
      </c>
      <c r="AA500" s="11">
        <v>0</v>
      </c>
      <c r="AB500" s="11">
        <v>0</v>
      </c>
      <c r="AC500" s="11"/>
    </row>
    <row r="501" spans="1:31" hidden="1" x14ac:dyDescent="0.35">
      <c r="A501" t="s">
        <v>377</v>
      </c>
      <c r="B501" t="s">
        <v>378</v>
      </c>
      <c r="C501" t="s">
        <v>1597</v>
      </c>
      <c r="D501" s="15">
        <v>44950</v>
      </c>
      <c r="E501" s="15"/>
      <c r="F501" t="s">
        <v>279</v>
      </c>
      <c r="G501" s="11" t="s">
        <v>1745</v>
      </c>
      <c r="H501" t="s">
        <v>1710</v>
      </c>
      <c r="I501" t="s">
        <v>1633</v>
      </c>
      <c r="J501" t="s">
        <v>1701</v>
      </c>
      <c r="K501" s="11">
        <v>6802915.0800000001</v>
      </c>
      <c r="L501" s="11">
        <v>91</v>
      </c>
      <c r="M501" s="11">
        <f t="shared" si="54"/>
        <v>6802915.0800000001</v>
      </c>
      <c r="N501" s="21">
        <v>1.2500000000000001E-2</v>
      </c>
      <c r="O501" s="21">
        <f t="shared" si="55"/>
        <v>1.2500002659654922E-2</v>
      </c>
      <c r="P501" s="25">
        <f t="shared" si="56"/>
        <v>21200.87</v>
      </c>
      <c r="Q501" s="11">
        <f t="shared" si="57"/>
        <v>14840.608999999999</v>
      </c>
      <c r="R501" s="21">
        <v>0</v>
      </c>
      <c r="S501" s="21">
        <f t="shared" si="58"/>
        <v>0.6</v>
      </c>
      <c r="T501" s="36">
        <v>0</v>
      </c>
      <c r="U501" s="11">
        <v>12720.521999999999</v>
      </c>
      <c r="V501" s="11">
        <v>21200.87</v>
      </c>
      <c r="W501" s="21">
        <v>0.1</v>
      </c>
      <c r="X501" s="21">
        <v>0.15</v>
      </c>
      <c r="Y501" s="21">
        <f t="shared" si="59"/>
        <v>0</v>
      </c>
      <c r="Z501" s="21">
        <f t="shared" si="60"/>
        <v>0</v>
      </c>
      <c r="AA501" s="11">
        <v>0</v>
      </c>
      <c r="AB501" s="11">
        <v>0</v>
      </c>
      <c r="AC501" s="21">
        <f>IFERROR(AD501/V501,0)</f>
        <v>0.1</v>
      </c>
      <c r="AD501" s="11">
        <v>2120.087</v>
      </c>
    </row>
    <row r="502" spans="1:31" hidden="1" x14ac:dyDescent="0.35">
      <c r="A502" t="s">
        <v>551</v>
      </c>
      <c r="B502" t="s">
        <v>552</v>
      </c>
      <c r="C502" t="s">
        <v>1597</v>
      </c>
      <c r="D502" s="15">
        <v>45219</v>
      </c>
      <c r="E502" s="15"/>
      <c r="F502" t="s">
        <v>1599</v>
      </c>
      <c r="G502" s="11"/>
      <c r="H502" t="s">
        <v>1654</v>
      </c>
      <c r="I502" t="s">
        <v>1631</v>
      </c>
      <c r="J502" t="s">
        <v>1700</v>
      </c>
      <c r="K502" s="11">
        <v>6109646.3200000003</v>
      </c>
      <c r="L502" s="11">
        <v>91</v>
      </c>
      <c r="M502" s="11">
        <f t="shared" si="54"/>
        <v>6109646.3200000003</v>
      </c>
      <c r="N502" s="21">
        <v>1.4999999999999999E-2</v>
      </c>
      <c r="O502" s="21">
        <f t="shared" si="55"/>
        <v>0</v>
      </c>
      <c r="P502" s="25">
        <f t="shared" si="56"/>
        <v>0</v>
      </c>
      <c r="Q502" s="11">
        <f t="shared" si="57"/>
        <v>0</v>
      </c>
      <c r="R502" s="21">
        <v>0</v>
      </c>
      <c r="S502" s="21">
        <f t="shared" si="58"/>
        <v>0</v>
      </c>
      <c r="T502" s="36">
        <v>0</v>
      </c>
      <c r="U502" s="11">
        <v>0</v>
      </c>
      <c r="V502" s="11">
        <v>0</v>
      </c>
      <c r="W502" s="21">
        <v>0</v>
      </c>
      <c r="X502" s="21">
        <v>0</v>
      </c>
      <c r="Y502" s="21">
        <f t="shared" si="59"/>
        <v>0</v>
      </c>
      <c r="Z502" s="21">
        <f t="shared" si="60"/>
        <v>0</v>
      </c>
      <c r="AA502" s="11">
        <v>0</v>
      </c>
      <c r="AB502" s="11">
        <v>0</v>
      </c>
      <c r="AC502" s="11"/>
    </row>
    <row r="503" spans="1:31" hidden="1" x14ac:dyDescent="0.35">
      <c r="A503" t="s">
        <v>1563</v>
      </c>
      <c r="B503" t="s">
        <v>1592</v>
      </c>
      <c r="C503" t="s">
        <v>1597</v>
      </c>
      <c r="D503" s="15">
        <v>45771</v>
      </c>
      <c r="E503" s="15"/>
      <c r="F503" t="s">
        <v>1607</v>
      </c>
      <c r="G503" s="11"/>
      <c r="H503" t="s">
        <v>1654</v>
      </c>
      <c r="I503" t="s">
        <v>1642</v>
      </c>
      <c r="J503" t="s">
        <v>1701</v>
      </c>
      <c r="K503" s="11">
        <v>46869872.600000001</v>
      </c>
      <c r="L503" s="11">
        <v>68</v>
      </c>
      <c r="M503" s="11">
        <f t="shared" si="54"/>
        <v>35023641.063736267</v>
      </c>
      <c r="N503" s="21">
        <v>0.01</v>
      </c>
      <c r="O503" s="21">
        <f t="shared" si="55"/>
        <v>9.9999994609606454E-3</v>
      </c>
      <c r="P503" s="25">
        <f t="shared" si="56"/>
        <v>87319.21</v>
      </c>
      <c r="Q503" s="11">
        <f t="shared" si="57"/>
        <v>48025.565500000004</v>
      </c>
      <c r="R503" s="21">
        <v>0</v>
      </c>
      <c r="S503" s="21">
        <f t="shared" si="58"/>
        <v>0.55000000000000004</v>
      </c>
      <c r="T503" s="36">
        <v>0.45</v>
      </c>
      <c r="U503" s="11">
        <v>48025.565500000004</v>
      </c>
      <c r="V503" s="11">
        <v>87319.21</v>
      </c>
      <c r="W503" s="21">
        <v>0.1</v>
      </c>
      <c r="X503" s="21">
        <v>0.2</v>
      </c>
      <c r="Y503" s="21">
        <f t="shared" si="59"/>
        <v>0</v>
      </c>
      <c r="Z503" s="21">
        <f t="shared" si="60"/>
        <v>0</v>
      </c>
      <c r="AA503" s="11">
        <v>0</v>
      </c>
      <c r="AB503" s="11">
        <v>0</v>
      </c>
      <c r="AC503" s="11"/>
    </row>
    <row r="504" spans="1:31" hidden="1" x14ac:dyDescent="0.35">
      <c r="A504" t="s">
        <v>1564</v>
      </c>
      <c r="B504" t="s">
        <v>1593</v>
      </c>
      <c r="C504" t="s">
        <v>1597</v>
      </c>
      <c r="D504" s="15">
        <v>45771</v>
      </c>
      <c r="E504" s="15"/>
      <c r="F504" t="s">
        <v>1607</v>
      </c>
      <c r="G504" s="11"/>
      <c r="H504" t="s">
        <v>1654</v>
      </c>
      <c r="I504" t="s">
        <v>1642</v>
      </c>
      <c r="J504" t="s">
        <v>1701</v>
      </c>
      <c r="K504" s="11">
        <v>11261538.01</v>
      </c>
      <c r="L504" s="11">
        <v>68</v>
      </c>
      <c r="M504" s="11">
        <f t="shared" si="54"/>
        <v>8415215.2162637357</v>
      </c>
      <c r="N504" s="21">
        <v>0.01</v>
      </c>
      <c r="O504" s="21">
        <f t="shared" si="55"/>
        <v>1.0000000200056262E-2</v>
      </c>
      <c r="P504" s="25">
        <f t="shared" si="56"/>
        <v>20980.400000000001</v>
      </c>
      <c r="Q504" s="11">
        <f t="shared" si="57"/>
        <v>11539.220000000001</v>
      </c>
      <c r="R504" s="21">
        <v>0</v>
      </c>
      <c r="S504" s="21">
        <f t="shared" si="58"/>
        <v>0.55000000000000004</v>
      </c>
      <c r="T504" s="36">
        <v>0.45</v>
      </c>
      <c r="U504" s="11">
        <v>11539.220000000001</v>
      </c>
      <c r="V504" s="11">
        <v>20980.400000000001</v>
      </c>
      <c r="W504" s="21">
        <v>0.1</v>
      </c>
      <c r="X504" s="21">
        <v>0.2</v>
      </c>
      <c r="Y504" s="21">
        <f t="shared" si="59"/>
        <v>0</v>
      </c>
      <c r="Z504" s="21">
        <f t="shared" si="60"/>
        <v>0</v>
      </c>
      <c r="AA504" s="11">
        <v>0</v>
      </c>
      <c r="AB504" s="11">
        <v>0</v>
      </c>
      <c r="AC504" s="11"/>
    </row>
    <row r="505" spans="1:31" hidden="1" x14ac:dyDescent="0.35">
      <c r="A505" t="s">
        <v>1355</v>
      </c>
      <c r="B505" t="s">
        <v>1356</v>
      </c>
      <c r="C505" t="s">
        <v>1597</v>
      </c>
      <c r="D505" s="15">
        <v>45650</v>
      </c>
      <c r="E505" s="15"/>
      <c r="F505" t="s">
        <v>1606</v>
      </c>
      <c r="G505" s="11" t="s">
        <v>1745</v>
      </c>
      <c r="H505" t="s">
        <v>1710</v>
      </c>
      <c r="I505" t="s">
        <v>1640</v>
      </c>
      <c r="J505" t="s">
        <v>1700</v>
      </c>
      <c r="K505" s="11">
        <v>4384190.5599999996</v>
      </c>
      <c r="L505" s="11">
        <v>91</v>
      </c>
      <c r="M505" s="11">
        <f t="shared" si="54"/>
        <v>4384190.5599999996</v>
      </c>
      <c r="N505" s="21">
        <v>2.5000000000000001E-2</v>
      </c>
      <c r="O505" s="21">
        <f t="shared" si="55"/>
        <v>2.5000000691796354E-2</v>
      </c>
      <c r="P505" s="25">
        <f t="shared" si="56"/>
        <v>27326.12</v>
      </c>
      <c r="Q505" s="11">
        <f t="shared" si="57"/>
        <v>20494.59</v>
      </c>
      <c r="R505" s="21">
        <v>0</v>
      </c>
      <c r="S505" s="21">
        <f t="shared" si="58"/>
        <v>0.65</v>
      </c>
      <c r="T505" s="36">
        <v>0</v>
      </c>
      <c r="U505" s="11">
        <v>17761.977999999999</v>
      </c>
      <c r="V505" s="11">
        <v>27326.12</v>
      </c>
      <c r="W505" s="21">
        <v>0</v>
      </c>
      <c r="X505" s="21">
        <v>0</v>
      </c>
      <c r="Y505" s="21">
        <f t="shared" si="59"/>
        <v>0</v>
      </c>
      <c r="Z505" s="21">
        <f t="shared" si="60"/>
        <v>0</v>
      </c>
      <c r="AA505" s="11">
        <v>0</v>
      </c>
      <c r="AB505" s="11">
        <v>0</v>
      </c>
      <c r="AC505" s="21">
        <f>IFERROR(AD505/V505,0)</f>
        <v>0.1</v>
      </c>
      <c r="AD505" s="11">
        <v>2732.6120000000001</v>
      </c>
    </row>
    <row r="506" spans="1:31" hidden="1" x14ac:dyDescent="0.35">
      <c r="A506" t="s">
        <v>1203</v>
      </c>
      <c r="B506" t="s">
        <v>1204</v>
      </c>
      <c r="C506" t="s">
        <v>1597</v>
      </c>
      <c r="D506" s="15">
        <v>45579</v>
      </c>
      <c r="E506" s="15"/>
      <c r="F506" t="s">
        <v>1600</v>
      </c>
      <c r="G506" s="11" t="s">
        <v>1720</v>
      </c>
      <c r="H506" t="s">
        <v>1710</v>
      </c>
      <c r="I506" t="s">
        <v>1635</v>
      </c>
      <c r="J506" t="s">
        <v>1700</v>
      </c>
      <c r="K506" s="11">
        <v>4123879.1</v>
      </c>
      <c r="L506" s="11">
        <v>91</v>
      </c>
      <c r="M506" s="11">
        <f t="shared" si="54"/>
        <v>4123879.1</v>
      </c>
      <c r="N506" s="21">
        <v>2.5000000000000001E-2</v>
      </c>
      <c r="O506" s="21">
        <f t="shared" si="55"/>
        <v>2.5000009719590849E-2</v>
      </c>
      <c r="P506" s="25">
        <f t="shared" si="56"/>
        <v>25703.64</v>
      </c>
      <c r="Q506" s="11">
        <f t="shared" si="57"/>
        <v>15422.183999999999</v>
      </c>
      <c r="R506" s="21">
        <v>0</v>
      </c>
      <c r="S506" s="21">
        <f t="shared" si="58"/>
        <v>0.6</v>
      </c>
      <c r="T506" s="36">
        <v>1</v>
      </c>
      <c r="U506" s="11">
        <v>15422.183999999999</v>
      </c>
      <c r="V506" s="11">
        <v>25703.64</v>
      </c>
      <c r="W506" s="21">
        <v>0</v>
      </c>
      <c r="X506" s="21">
        <v>0</v>
      </c>
      <c r="Y506" s="21">
        <f t="shared" si="59"/>
        <v>0</v>
      </c>
      <c r="Z506" s="21">
        <f t="shared" si="60"/>
        <v>0</v>
      </c>
      <c r="AA506" s="11">
        <v>0</v>
      </c>
      <c r="AB506" s="11">
        <v>0</v>
      </c>
      <c r="AC506" s="11"/>
    </row>
    <row r="507" spans="1:31" hidden="1" x14ac:dyDescent="0.35">
      <c r="A507" t="s">
        <v>535</v>
      </c>
      <c r="B507" t="s">
        <v>536</v>
      </c>
      <c r="C507" t="s">
        <v>1597</v>
      </c>
      <c r="D507" s="15">
        <v>45217</v>
      </c>
      <c r="E507" s="15"/>
      <c r="F507" t="s">
        <v>1628</v>
      </c>
      <c r="G507" s="11" t="s">
        <v>1711</v>
      </c>
      <c r="H507" t="s">
        <v>1710</v>
      </c>
      <c r="I507" t="s">
        <v>1631</v>
      </c>
      <c r="J507" t="s">
        <v>1700</v>
      </c>
      <c r="K507" s="11">
        <v>6377938.8499999996</v>
      </c>
      <c r="L507" s="11">
        <v>91</v>
      </c>
      <c r="M507" s="11">
        <f t="shared" si="54"/>
        <v>6377938.8500000006</v>
      </c>
      <c r="N507" s="21">
        <v>2.2499999999999999E-2</v>
      </c>
      <c r="O507" s="21">
        <f t="shared" si="55"/>
        <v>2.2500008881275298E-2</v>
      </c>
      <c r="P507" s="25">
        <f t="shared" si="56"/>
        <v>35777.629999999997</v>
      </c>
      <c r="Q507" s="11">
        <f t="shared" si="57"/>
        <v>24998.998</v>
      </c>
      <c r="R507" s="21">
        <v>0</v>
      </c>
      <c r="S507" s="21">
        <f t="shared" si="58"/>
        <v>0.5</v>
      </c>
      <c r="T507" s="36">
        <v>0</v>
      </c>
      <c r="U507" s="11">
        <v>17888.814999999999</v>
      </c>
      <c r="V507" s="11">
        <v>35777.629999999997</v>
      </c>
      <c r="W507" s="21">
        <v>0</v>
      </c>
      <c r="X507" s="21">
        <v>0</v>
      </c>
      <c r="Y507" s="21">
        <f t="shared" si="59"/>
        <v>0</v>
      </c>
      <c r="Z507" s="21">
        <f t="shared" si="60"/>
        <v>0</v>
      </c>
      <c r="AA507" s="11">
        <v>0</v>
      </c>
      <c r="AB507" s="11">
        <v>0</v>
      </c>
      <c r="AC507" s="21">
        <f>AD507/(V507-U507)</f>
        <v>0.39746528766718203</v>
      </c>
      <c r="AD507" s="11">
        <v>7110.183</v>
      </c>
      <c r="AE507" t="s">
        <v>1712</v>
      </c>
    </row>
    <row r="508" spans="1:31" hidden="1" x14ac:dyDescent="0.35">
      <c r="A508" t="s">
        <v>1283</v>
      </c>
      <c r="B508" t="s">
        <v>1284</v>
      </c>
      <c r="C508" t="s">
        <v>1597</v>
      </c>
      <c r="D508" s="15">
        <v>45609</v>
      </c>
      <c r="E508" s="15"/>
      <c r="F508" t="s">
        <v>1600</v>
      </c>
      <c r="G508" s="11"/>
      <c r="H508" t="s">
        <v>1654</v>
      </c>
      <c r="I508" t="s">
        <v>1679</v>
      </c>
      <c r="J508" t="s">
        <v>1701</v>
      </c>
      <c r="K508" s="11">
        <v>9122095.3100000005</v>
      </c>
      <c r="L508" s="11">
        <v>91</v>
      </c>
      <c r="M508" s="11">
        <f t="shared" si="54"/>
        <v>9122095.3100000005</v>
      </c>
      <c r="N508" s="21">
        <v>1.4999999999999999E-2</v>
      </c>
      <c r="O508" s="21">
        <f t="shared" si="55"/>
        <v>1.5000001206887263E-2</v>
      </c>
      <c r="P508" s="25">
        <f t="shared" si="56"/>
        <v>34114.14</v>
      </c>
      <c r="Q508" s="11">
        <f t="shared" si="57"/>
        <v>20468.484</v>
      </c>
      <c r="R508" s="21">
        <v>0</v>
      </c>
      <c r="S508" s="21">
        <f t="shared" si="58"/>
        <v>0.6</v>
      </c>
      <c r="T508" s="36">
        <v>0.6</v>
      </c>
      <c r="U508" s="11">
        <v>20468.484</v>
      </c>
      <c r="V508" s="11">
        <v>34114.14</v>
      </c>
      <c r="W508" s="21">
        <v>0.12</v>
      </c>
      <c r="X508" s="21">
        <v>0.15</v>
      </c>
      <c r="Y508" s="21">
        <f t="shared" si="59"/>
        <v>0</v>
      </c>
      <c r="Z508" s="21">
        <f t="shared" si="60"/>
        <v>0</v>
      </c>
      <c r="AA508" s="11">
        <v>0</v>
      </c>
      <c r="AB508" s="11">
        <v>0</v>
      </c>
      <c r="AC508" s="11"/>
    </row>
    <row r="509" spans="1:31" hidden="1" x14ac:dyDescent="0.35">
      <c r="A509" t="s">
        <v>1015</v>
      </c>
      <c r="B509" t="s">
        <v>1016</v>
      </c>
      <c r="C509" t="s">
        <v>1597</v>
      </c>
      <c r="D509" s="15">
        <v>45546</v>
      </c>
      <c r="E509" s="15"/>
      <c r="F509" t="s">
        <v>1599</v>
      </c>
      <c r="G509" s="11"/>
      <c r="H509" t="s">
        <v>1654</v>
      </c>
      <c r="I509" t="s">
        <v>1637</v>
      </c>
      <c r="J509" t="s">
        <v>1700</v>
      </c>
      <c r="K509" s="11">
        <v>4115196.4</v>
      </c>
      <c r="L509" s="11">
        <v>91</v>
      </c>
      <c r="M509" s="11">
        <f t="shared" si="54"/>
        <v>4115196.4</v>
      </c>
      <c r="N509" s="21">
        <v>1.4999999999999999E-2</v>
      </c>
      <c r="O509" s="21">
        <f t="shared" si="55"/>
        <v>1.5000002841251438E-2</v>
      </c>
      <c r="P509" s="25">
        <f t="shared" si="56"/>
        <v>15389.71</v>
      </c>
      <c r="Q509" s="11">
        <f t="shared" si="57"/>
        <v>0</v>
      </c>
      <c r="R509" s="21">
        <v>0</v>
      </c>
      <c r="S509" s="21">
        <f t="shared" si="58"/>
        <v>0</v>
      </c>
      <c r="T509" s="36">
        <v>0</v>
      </c>
      <c r="U509" s="11">
        <v>0</v>
      </c>
      <c r="V509" s="11">
        <v>15389.71</v>
      </c>
      <c r="W509" s="21">
        <v>0</v>
      </c>
      <c r="X509" s="21">
        <v>0</v>
      </c>
      <c r="Y509" s="21">
        <f t="shared" si="59"/>
        <v>0</v>
      </c>
      <c r="Z509" s="21">
        <f t="shared" si="60"/>
        <v>0</v>
      </c>
      <c r="AA509" s="11">
        <v>0</v>
      </c>
      <c r="AB509" s="11">
        <v>0</v>
      </c>
      <c r="AC509" s="11"/>
    </row>
    <row r="510" spans="1:31" hidden="1" x14ac:dyDescent="0.35">
      <c r="A510" t="s">
        <v>381</v>
      </c>
      <c r="B510" t="s">
        <v>382</v>
      </c>
      <c r="C510" t="s">
        <v>1597</v>
      </c>
      <c r="D510" s="15">
        <v>45012</v>
      </c>
      <c r="E510" s="15"/>
      <c r="F510" t="s">
        <v>1600</v>
      </c>
      <c r="G510" s="11" t="s">
        <v>1713</v>
      </c>
      <c r="H510" t="s">
        <v>1710</v>
      </c>
      <c r="I510" t="s">
        <v>1633</v>
      </c>
      <c r="J510" t="s">
        <v>1701</v>
      </c>
      <c r="K510" s="11">
        <v>6783257.2800000003</v>
      </c>
      <c r="L510" s="11">
        <v>91</v>
      </c>
      <c r="M510" s="11">
        <f t="shared" si="54"/>
        <v>6783257.2800000003</v>
      </c>
      <c r="N510" s="21">
        <v>1.2500000000000001E-2</v>
      </c>
      <c r="O510" s="21">
        <f t="shared" si="55"/>
        <v>1.2499992214184923E-2</v>
      </c>
      <c r="P510" s="25">
        <f t="shared" si="56"/>
        <v>21139.59</v>
      </c>
      <c r="Q510" s="11">
        <f t="shared" si="57"/>
        <v>10992.586800000001</v>
      </c>
      <c r="R510" s="21">
        <v>0</v>
      </c>
      <c r="S510" s="21">
        <f t="shared" si="58"/>
        <v>0.52</v>
      </c>
      <c r="T510" s="36">
        <v>0.6</v>
      </c>
      <c r="U510" s="11">
        <v>10992.586800000001</v>
      </c>
      <c r="V510" s="11">
        <v>21139.59</v>
      </c>
      <c r="W510" s="21">
        <v>0.1</v>
      </c>
      <c r="X510" s="21">
        <v>0.15</v>
      </c>
      <c r="Y510" s="21">
        <f t="shared" si="59"/>
        <v>0</v>
      </c>
      <c r="Z510" s="21">
        <f t="shared" si="60"/>
        <v>0</v>
      </c>
      <c r="AA510" s="11">
        <v>0</v>
      </c>
      <c r="AB510" s="11">
        <v>0</v>
      </c>
      <c r="AC510" s="11"/>
    </row>
    <row r="511" spans="1:31" hidden="1" x14ac:dyDescent="0.35">
      <c r="A511" t="s">
        <v>512</v>
      </c>
      <c r="B511" t="s">
        <v>513</v>
      </c>
      <c r="C511" t="s">
        <v>1597</v>
      </c>
      <c r="D511" s="15">
        <v>45194</v>
      </c>
      <c r="E511" s="15"/>
      <c r="F511" t="s">
        <v>1607</v>
      </c>
      <c r="G511" s="11"/>
      <c r="H511" t="s">
        <v>1654</v>
      </c>
      <c r="I511" t="s">
        <v>1642</v>
      </c>
      <c r="J511" t="s">
        <v>1700</v>
      </c>
      <c r="K511" s="11">
        <v>4101328.5</v>
      </c>
      <c r="L511" s="11">
        <v>91</v>
      </c>
      <c r="M511" s="11">
        <f t="shared" si="54"/>
        <v>4101328.5</v>
      </c>
      <c r="N511" s="21">
        <v>2.5000000000000001E-2</v>
      </c>
      <c r="O511" s="21">
        <f t="shared" si="55"/>
        <v>2.4999995210611112E-2</v>
      </c>
      <c r="P511" s="25">
        <f t="shared" si="56"/>
        <v>25563.07</v>
      </c>
      <c r="Q511" s="11">
        <f t="shared" si="57"/>
        <v>17894.149000000001</v>
      </c>
      <c r="R511" s="21">
        <v>0</v>
      </c>
      <c r="S511" s="21">
        <f t="shared" si="58"/>
        <v>0.70000000000000007</v>
      </c>
      <c r="T511" s="36">
        <v>0.75</v>
      </c>
      <c r="U511" s="11">
        <v>17894.149000000001</v>
      </c>
      <c r="V511" s="11">
        <v>25563.07</v>
      </c>
      <c r="W511" s="21">
        <v>0</v>
      </c>
      <c r="X511" s="21">
        <v>0</v>
      </c>
      <c r="Y511" s="21">
        <f t="shared" si="59"/>
        <v>0</v>
      </c>
      <c r="Z511" s="21">
        <f t="shared" si="60"/>
        <v>0</v>
      </c>
      <c r="AA511" s="11">
        <v>0</v>
      </c>
      <c r="AB511" s="11">
        <v>0</v>
      </c>
      <c r="AC511" s="11"/>
    </row>
    <row r="512" spans="1:31" hidden="1" x14ac:dyDescent="0.35">
      <c r="A512" t="s">
        <v>1565</v>
      </c>
      <c r="B512" t="s">
        <v>1594</v>
      </c>
      <c r="C512" t="s">
        <v>1597</v>
      </c>
      <c r="D512" s="15">
        <v>45783</v>
      </c>
      <c r="E512" s="15"/>
      <c r="F512" t="s">
        <v>1600</v>
      </c>
      <c r="G512" s="11" t="s">
        <v>1741</v>
      </c>
      <c r="H512" t="s">
        <v>1710</v>
      </c>
      <c r="I512" t="s">
        <v>1637</v>
      </c>
      <c r="J512" t="s">
        <v>1700</v>
      </c>
      <c r="K512" s="11">
        <v>5130680.5199999996</v>
      </c>
      <c r="L512" s="11">
        <v>56</v>
      </c>
      <c r="M512" s="11">
        <f t="shared" si="54"/>
        <v>3157341.8584615383</v>
      </c>
      <c r="N512" s="21">
        <v>2.5000000000000001E-2</v>
      </c>
      <c r="O512" s="21">
        <f t="shared" si="55"/>
        <v>2.4999996770130491E-2</v>
      </c>
      <c r="P512" s="25">
        <f t="shared" si="56"/>
        <v>19679.32</v>
      </c>
      <c r="Q512" s="11">
        <f t="shared" si="57"/>
        <v>11807.591999999999</v>
      </c>
      <c r="R512" s="21">
        <v>0</v>
      </c>
      <c r="S512" s="21">
        <f t="shared" si="58"/>
        <v>0.6</v>
      </c>
      <c r="T512" s="36">
        <v>1</v>
      </c>
      <c r="U512" s="11">
        <v>11807.591999999999</v>
      </c>
      <c r="V512" s="11">
        <v>19679.32</v>
      </c>
      <c r="W512" s="21">
        <v>0</v>
      </c>
      <c r="X512" s="21">
        <v>0</v>
      </c>
      <c r="Y512" s="21">
        <f t="shared" si="59"/>
        <v>0</v>
      </c>
      <c r="Z512" s="21">
        <f t="shared" si="60"/>
        <v>0</v>
      </c>
      <c r="AA512" s="11">
        <v>0</v>
      </c>
      <c r="AB512" s="11">
        <v>0</v>
      </c>
      <c r="AC512" s="11"/>
    </row>
    <row r="513" spans="1:30" hidden="1" x14ac:dyDescent="0.35">
      <c r="A513" t="s">
        <v>559</v>
      </c>
      <c r="B513" t="s">
        <v>560</v>
      </c>
      <c r="C513" t="s">
        <v>1597</v>
      </c>
      <c r="D513" s="15">
        <v>45224</v>
      </c>
      <c r="E513" s="15"/>
      <c r="F513" t="s">
        <v>1607</v>
      </c>
      <c r="G513" s="11"/>
      <c r="H513" t="s">
        <v>1654</v>
      </c>
      <c r="I513" t="s">
        <v>1642</v>
      </c>
      <c r="J513" t="s">
        <v>1700</v>
      </c>
      <c r="K513" s="11">
        <v>71701639.980000004</v>
      </c>
      <c r="L513" s="11">
        <v>91</v>
      </c>
      <c r="M513" s="11">
        <f t="shared" si="54"/>
        <v>71701639.980000004</v>
      </c>
      <c r="N513" s="21">
        <v>2.5000000000000001E-2</v>
      </c>
      <c r="O513" s="21">
        <f t="shared" si="55"/>
        <v>2.4999999884365142E-2</v>
      </c>
      <c r="P513" s="25">
        <f t="shared" si="56"/>
        <v>446907.48</v>
      </c>
      <c r="Q513" s="11">
        <f t="shared" si="57"/>
        <v>312835.23599999998</v>
      </c>
      <c r="R513" s="21">
        <v>0</v>
      </c>
      <c r="S513" s="21">
        <f t="shared" si="58"/>
        <v>0.7</v>
      </c>
      <c r="T513" s="36">
        <v>0.75</v>
      </c>
      <c r="U513" s="11">
        <v>312835.23599999998</v>
      </c>
      <c r="V513" s="11">
        <v>446907.48</v>
      </c>
      <c r="W513" s="21">
        <v>0</v>
      </c>
      <c r="X513" s="21">
        <v>0</v>
      </c>
      <c r="Y513" s="21">
        <f t="shared" si="59"/>
        <v>0</v>
      </c>
      <c r="Z513" s="21">
        <f t="shared" si="60"/>
        <v>0</v>
      </c>
      <c r="AA513" s="11">
        <v>0</v>
      </c>
      <c r="AB513" s="11">
        <v>0</v>
      </c>
      <c r="AC513" s="11"/>
    </row>
    <row r="514" spans="1:30" hidden="1" x14ac:dyDescent="0.35">
      <c r="A514" t="s">
        <v>1245</v>
      </c>
      <c r="B514" t="s">
        <v>1246</v>
      </c>
      <c r="C514" t="s">
        <v>1598</v>
      </c>
      <c r="D514" s="15">
        <v>45590</v>
      </c>
      <c r="E514" s="15">
        <v>45800</v>
      </c>
      <c r="F514" t="s">
        <v>1627</v>
      </c>
      <c r="G514" t="s">
        <v>1505</v>
      </c>
      <c r="H514" t="s">
        <v>1710</v>
      </c>
      <c r="I514" t="s">
        <v>1631</v>
      </c>
      <c r="J514" t="s">
        <v>1700</v>
      </c>
      <c r="K514" s="11">
        <v>4291938.59</v>
      </c>
      <c r="L514" s="11">
        <v>53</v>
      </c>
      <c r="M514" s="11">
        <f t="shared" si="54"/>
        <v>2499700.4974725274</v>
      </c>
      <c r="N514" s="21">
        <v>0.02</v>
      </c>
      <c r="O514" s="21">
        <f t="shared" si="55"/>
        <v>1.9999999976260893E-2</v>
      </c>
      <c r="P514" s="25">
        <f t="shared" si="56"/>
        <v>12464.26</v>
      </c>
      <c r="Q514" s="11">
        <f t="shared" si="57"/>
        <v>8257.5722500000011</v>
      </c>
      <c r="R514" s="21">
        <v>0</v>
      </c>
      <c r="S514" s="21">
        <f t="shared" si="58"/>
        <v>0.55000000000000004</v>
      </c>
      <c r="T514" s="36">
        <v>0</v>
      </c>
      <c r="U514" s="11">
        <v>6855.3430000000008</v>
      </c>
      <c r="V514" s="11">
        <v>12464.26</v>
      </c>
      <c r="W514" s="21">
        <v>0</v>
      </c>
      <c r="X514" s="21">
        <v>0</v>
      </c>
      <c r="Y514" s="21">
        <f t="shared" si="59"/>
        <v>0</v>
      </c>
      <c r="Z514" s="21">
        <f t="shared" si="60"/>
        <v>0</v>
      </c>
      <c r="AA514" s="11">
        <v>0</v>
      </c>
      <c r="AB514" s="11">
        <v>0</v>
      </c>
      <c r="AC514" s="21">
        <f>IFERROR(AD514/(V514-U514),0)</f>
        <v>0.25</v>
      </c>
      <c r="AD514" s="11">
        <v>1402.2292499999999</v>
      </c>
    </row>
    <row r="515" spans="1:30" hidden="1" x14ac:dyDescent="0.35">
      <c r="A515" t="s">
        <v>794</v>
      </c>
      <c r="B515" t="s">
        <v>795</v>
      </c>
      <c r="C515" t="s">
        <v>1597</v>
      </c>
      <c r="D515" s="15">
        <v>45405</v>
      </c>
      <c r="E515" s="15"/>
      <c r="F515" t="s">
        <v>1599</v>
      </c>
      <c r="G515" s="11"/>
      <c r="H515" t="s">
        <v>1654</v>
      </c>
      <c r="I515" t="s">
        <v>1631</v>
      </c>
      <c r="J515" t="s">
        <v>1701</v>
      </c>
      <c r="K515" s="11">
        <v>15732295.98</v>
      </c>
      <c r="L515" s="11">
        <v>91</v>
      </c>
      <c r="M515" s="11">
        <f t="shared" ref="M515:M578" si="62">K515*L515/91</f>
        <v>15732295.98</v>
      </c>
      <c r="N515" s="21">
        <v>0.01</v>
      </c>
      <c r="O515" s="21">
        <f t="shared" ref="O515:O578" si="63">(V515/K515)*365/L515</f>
        <v>9.9999988532024648E-3</v>
      </c>
      <c r="P515" s="25">
        <f t="shared" ref="P515:P578" si="64">V515+AB515</f>
        <v>39222.980000000003</v>
      </c>
      <c r="Q515" s="11">
        <f t="shared" ref="Q515:Q578" si="65">+U515+AA515+AD515</f>
        <v>0</v>
      </c>
      <c r="R515" s="21">
        <v>0</v>
      </c>
      <c r="S515" s="21">
        <f t="shared" ref="S515:S578" si="66">IFERROR(U515/V515,0)</f>
        <v>0</v>
      </c>
      <c r="T515" s="36">
        <v>0</v>
      </c>
      <c r="U515" s="11">
        <v>0</v>
      </c>
      <c r="V515" s="11">
        <v>39222.980000000003</v>
      </c>
      <c r="W515" s="21">
        <v>0.15</v>
      </c>
      <c r="X515" s="21">
        <v>0.15</v>
      </c>
      <c r="Y515" s="21">
        <f t="shared" ref="Y515:Y578" si="67">(AB515/K515)*365/90</f>
        <v>0</v>
      </c>
      <c r="Z515" s="21">
        <f t="shared" ref="Z515:Z578" si="68">IFERROR(AA515/AB515,0)</f>
        <v>0</v>
      </c>
      <c r="AA515" s="11">
        <v>0</v>
      </c>
      <c r="AB515" s="11">
        <v>0</v>
      </c>
      <c r="AC515" s="11"/>
    </row>
    <row r="516" spans="1:30" hidden="1" x14ac:dyDescent="0.35">
      <c r="A516" t="s">
        <v>949</v>
      </c>
      <c r="B516" t="s">
        <v>950</v>
      </c>
      <c r="C516" t="s">
        <v>1597</v>
      </c>
      <c r="D516" s="15">
        <v>45496</v>
      </c>
      <c r="E516" s="15"/>
      <c r="F516" t="s">
        <v>237</v>
      </c>
      <c r="G516" s="11"/>
      <c r="H516" t="s">
        <v>1710</v>
      </c>
      <c r="I516" t="s">
        <v>1631</v>
      </c>
      <c r="J516" t="s">
        <v>1700</v>
      </c>
      <c r="K516" s="11">
        <v>4263351.2699999996</v>
      </c>
      <c r="L516" s="11">
        <v>91</v>
      </c>
      <c r="M516" s="11">
        <f t="shared" si="62"/>
        <v>4263351.2699999996</v>
      </c>
      <c r="N516" s="21">
        <v>2.5000000000000001E-2</v>
      </c>
      <c r="O516" s="21">
        <f t="shared" si="63"/>
        <v>2.4999997321278746E-2</v>
      </c>
      <c r="P516" s="25">
        <f t="shared" si="64"/>
        <v>26572.94</v>
      </c>
      <c r="Q516" s="11">
        <f t="shared" si="65"/>
        <v>21258.351999999999</v>
      </c>
      <c r="R516" s="21">
        <v>0</v>
      </c>
      <c r="S516" s="21">
        <f t="shared" si="66"/>
        <v>0.8</v>
      </c>
      <c r="T516" s="36">
        <v>0.5</v>
      </c>
      <c r="U516" s="11">
        <v>21258.351999999999</v>
      </c>
      <c r="V516" s="11">
        <v>26572.94</v>
      </c>
      <c r="W516" s="21">
        <v>0</v>
      </c>
      <c r="X516" s="21">
        <v>0</v>
      </c>
      <c r="Y516" s="21">
        <f t="shared" si="67"/>
        <v>0</v>
      </c>
      <c r="Z516" s="21">
        <f t="shared" si="68"/>
        <v>0</v>
      </c>
      <c r="AA516" s="11">
        <v>0</v>
      </c>
      <c r="AB516" s="11">
        <v>0</v>
      </c>
      <c r="AC516" s="11"/>
    </row>
    <row r="517" spans="1:30" hidden="1" x14ac:dyDescent="0.35">
      <c r="A517" t="s">
        <v>579</v>
      </c>
      <c r="B517" t="s">
        <v>580</v>
      </c>
      <c r="C517" t="s">
        <v>1597</v>
      </c>
      <c r="D517" s="15">
        <v>45252</v>
      </c>
      <c r="E517" s="15"/>
      <c r="F517" t="s">
        <v>1622</v>
      </c>
      <c r="G517" t="s">
        <v>1505</v>
      </c>
      <c r="H517" t="s">
        <v>1710</v>
      </c>
      <c r="I517" t="s">
        <v>1631</v>
      </c>
      <c r="J517" t="s">
        <v>1700</v>
      </c>
      <c r="K517" s="11">
        <v>11581327.32</v>
      </c>
      <c r="L517" s="11">
        <v>91</v>
      </c>
      <c r="M517" s="11">
        <f t="shared" si="62"/>
        <v>11581327.32</v>
      </c>
      <c r="N517" s="21">
        <v>0.01</v>
      </c>
      <c r="O517" s="21">
        <f t="shared" si="63"/>
        <v>9.9999985660889339E-3</v>
      </c>
      <c r="P517" s="25">
        <f t="shared" si="64"/>
        <v>28873.99</v>
      </c>
      <c r="Q517" s="11">
        <f t="shared" si="65"/>
        <v>20211.793000000001</v>
      </c>
      <c r="R517" s="21">
        <v>0</v>
      </c>
      <c r="S517" s="21">
        <f t="shared" si="66"/>
        <v>0.6</v>
      </c>
      <c r="T517" s="36">
        <v>0</v>
      </c>
      <c r="U517" s="11">
        <v>17324.394</v>
      </c>
      <c r="V517" s="11">
        <v>28873.99</v>
      </c>
      <c r="W517" s="21">
        <v>0</v>
      </c>
      <c r="X517" s="21">
        <v>0</v>
      </c>
      <c r="Y517" s="21">
        <f t="shared" si="67"/>
        <v>0</v>
      </c>
      <c r="Z517" s="21">
        <f t="shared" si="68"/>
        <v>0</v>
      </c>
      <c r="AA517" s="11">
        <v>0</v>
      </c>
      <c r="AB517" s="11">
        <v>0</v>
      </c>
      <c r="AC517" s="21">
        <f>IFERROR(AD517/(V517-U517),0)</f>
        <v>0.25</v>
      </c>
      <c r="AD517" s="11">
        <v>2887.3990000000003</v>
      </c>
    </row>
    <row r="518" spans="1:30" hidden="1" x14ac:dyDescent="0.35">
      <c r="A518" t="s">
        <v>1438</v>
      </c>
      <c r="B518" t="s">
        <v>1499</v>
      </c>
      <c r="C518" t="s">
        <v>1597</v>
      </c>
      <c r="D518" s="15">
        <v>45688</v>
      </c>
      <c r="E518" s="15"/>
      <c r="F518" t="s">
        <v>1599</v>
      </c>
      <c r="G518" s="11"/>
      <c r="H518" t="s">
        <v>1654</v>
      </c>
      <c r="I518" t="s">
        <v>1637</v>
      </c>
      <c r="J518" t="s">
        <v>1700</v>
      </c>
      <c r="K518" s="11">
        <v>4942650.41</v>
      </c>
      <c r="L518" s="11">
        <v>91</v>
      </c>
      <c r="M518" s="11">
        <f t="shared" si="62"/>
        <v>4942650.41</v>
      </c>
      <c r="N518" s="21">
        <v>1.4999999999999999E-2</v>
      </c>
      <c r="O518" s="21">
        <f t="shared" si="63"/>
        <v>1.5000001312527106E-2</v>
      </c>
      <c r="P518" s="25">
        <f t="shared" si="64"/>
        <v>18484.16</v>
      </c>
      <c r="Q518" s="11">
        <f t="shared" si="65"/>
        <v>0</v>
      </c>
      <c r="R518" s="21">
        <v>0</v>
      </c>
      <c r="S518" s="21">
        <f t="shared" si="66"/>
        <v>0</v>
      </c>
      <c r="T518" s="36">
        <v>0</v>
      </c>
      <c r="U518" s="11">
        <v>0</v>
      </c>
      <c r="V518" s="11">
        <v>18484.16</v>
      </c>
      <c r="W518" s="21">
        <v>0</v>
      </c>
      <c r="X518" s="21">
        <v>0</v>
      </c>
      <c r="Y518" s="21">
        <f t="shared" si="67"/>
        <v>0</v>
      </c>
      <c r="Z518" s="21">
        <f t="shared" si="68"/>
        <v>0</v>
      </c>
      <c r="AA518" s="11">
        <v>0</v>
      </c>
      <c r="AB518" s="11">
        <v>0</v>
      </c>
      <c r="AC518" s="11"/>
    </row>
    <row r="519" spans="1:30" hidden="1" x14ac:dyDescent="0.35">
      <c r="A519" t="s">
        <v>1013</v>
      </c>
      <c r="B519" t="s">
        <v>1014</v>
      </c>
      <c r="C519" t="s">
        <v>1597</v>
      </c>
      <c r="D519" s="15">
        <v>45517</v>
      </c>
      <c r="E519" s="15"/>
      <c r="F519" t="s">
        <v>1599</v>
      </c>
      <c r="G519" s="11"/>
      <c r="H519" t="s">
        <v>1654</v>
      </c>
      <c r="I519" t="s">
        <v>1637</v>
      </c>
      <c r="J519" t="s">
        <v>1700</v>
      </c>
      <c r="K519" s="11">
        <v>4397408.4000000004</v>
      </c>
      <c r="L519" s="11">
        <v>91</v>
      </c>
      <c r="M519" s="11">
        <f t="shared" si="62"/>
        <v>4397408.4000000004</v>
      </c>
      <c r="N519" s="21">
        <v>1.4999999999999999E-2</v>
      </c>
      <c r="O519" s="21">
        <f t="shared" si="63"/>
        <v>1.4999997585990734E-2</v>
      </c>
      <c r="P519" s="25">
        <f t="shared" si="64"/>
        <v>16445.099999999999</v>
      </c>
      <c r="Q519" s="11">
        <f t="shared" si="65"/>
        <v>0</v>
      </c>
      <c r="R519" s="21">
        <v>0</v>
      </c>
      <c r="S519" s="21">
        <f t="shared" si="66"/>
        <v>0</v>
      </c>
      <c r="T519" s="36">
        <v>0</v>
      </c>
      <c r="U519" s="11">
        <v>0</v>
      </c>
      <c r="V519" s="11">
        <v>16445.099999999999</v>
      </c>
      <c r="W519" s="21">
        <v>0</v>
      </c>
      <c r="X519" s="21">
        <v>0</v>
      </c>
      <c r="Y519" s="21">
        <f t="shared" si="67"/>
        <v>0</v>
      </c>
      <c r="Z519" s="21">
        <f t="shared" si="68"/>
        <v>0</v>
      </c>
      <c r="AA519" s="11">
        <v>0</v>
      </c>
      <c r="AB519" s="11">
        <v>0</v>
      </c>
      <c r="AC519" s="11"/>
    </row>
    <row r="520" spans="1:30" hidden="1" x14ac:dyDescent="0.35">
      <c r="A520" t="s">
        <v>826</v>
      </c>
      <c r="B520" t="s">
        <v>827</v>
      </c>
      <c r="C520" t="s">
        <v>1597</v>
      </c>
      <c r="D520" s="15">
        <v>45433</v>
      </c>
      <c r="E520" s="15"/>
      <c r="F520" t="s">
        <v>1600</v>
      </c>
      <c r="G520" s="11"/>
      <c r="H520" t="s">
        <v>1654</v>
      </c>
      <c r="I520" t="s">
        <v>1677</v>
      </c>
      <c r="J520" t="s">
        <v>1700</v>
      </c>
      <c r="K520" s="11">
        <v>4489887.5</v>
      </c>
      <c r="L520" s="11">
        <v>91</v>
      </c>
      <c r="M520" s="11">
        <f t="shared" si="62"/>
        <v>4489887.5</v>
      </c>
      <c r="N520" s="21">
        <v>2.5000000000000001E-2</v>
      </c>
      <c r="O520" s="21">
        <f t="shared" si="63"/>
        <v>2.5000004252535638E-2</v>
      </c>
      <c r="P520" s="25">
        <f t="shared" si="64"/>
        <v>27984.92</v>
      </c>
      <c r="Q520" s="11">
        <f t="shared" si="65"/>
        <v>16790.951999999997</v>
      </c>
      <c r="R520" s="21">
        <v>0</v>
      </c>
      <c r="S520" s="21">
        <f t="shared" si="66"/>
        <v>0.6</v>
      </c>
      <c r="T520" s="36">
        <v>1</v>
      </c>
      <c r="U520" s="11">
        <v>16790.951999999997</v>
      </c>
      <c r="V520" s="11">
        <v>27984.92</v>
      </c>
      <c r="W520" s="21">
        <v>0</v>
      </c>
      <c r="X520" s="21">
        <v>0</v>
      </c>
      <c r="Y520" s="21">
        <f t="shared" si="67"/>
        <v>0</v>
      </c>
      <c r="Z520" s="21">
        <f t="shared" si="68"/>
        <v>0</v>
      </c>
      <c r="AA520" s="11">
        <v>0</v>
      </c>
      <c r="AB520" s="11">
        <v>0</v>
      </c>
      <c r="AC520" s="11"/>
    </row>
    <row r="521" spans="1:30" hidden="1" x14ac:dyDescent="0.35">
      <c r="A521" t="s">
        <v>705</v>
      </c>
      <c r="B521" t="s">
        <v>706</v>
      </c>
      <c r="C521" t="s">
        <v>1598</v>
      </c>
      <c r="D521" s="15">
        <v>45341</v>
      </c>
      <c r="E521" s="15">
        <v>45783</v>
      </c>
      <c r="F521" t="s">
        <v>1599</v>
      </c>
      <c r="G521" s="11"/>
      <c r="H521" t="s">
        <v>1654</v>
      </c>
      <c r="I521" t="s">
        <v>1631</v>
      </c>
      <c r="J521" t="s">
        <v>1701</v>
      </c>
      <c r="K521" s="11">
        <v>4671873.09</v>
      </c>
      <c r="L521" s="11">
        <v>36</v>
      </c>
      <c r="M521" s="11">
        <f t="shared" si="62"/>
        <v>1848213.5301098903</v>
      </c>
      <c r="N521" s="21">
        <v>1.4999999999999999E-2</v>
      </c>
      <c r="O521" s="21">
        <f t="shared" si="63"/>
        <v>1.4999995132811092E-2</v>
      </c>
      <c r="P521" s="25">
        <f t="shared" si="64"/>
        <v>6911.81</v>
      </c>
      <c r="Q521" s="11">
        <f t="shared" si="65"/>
        <v>0</v>
      </c>
      <c r="R521" s="21">
        <v>0</v>
      </c>
      <c r="S521" s="21">
        <f t="shared" si="66"/>
        <v>0</v>
      </c>
      <c r="T521" s="36">
        <v>0</v>
      </c>
      <c r="U521" s="11">
        <v>0</v>
      </c>
      <c r="V521" s="11">
        <v>6911.81</v>
      </c>
      <c r="W521" s="21">
        <v>0.12</v>
      </c>
      <c r="X521" s="21">
        <v>0.15</v>
      </c>
      <c r="Y521" s="21">
        <f t="shared" si="67"/>
        <v>0</v>
      </c>
      <c r="Z521" s="21">
        <f t="shared" si="68"/>
        <v>0</v>
      </c>
      <c r="AA521" s="11">
        <v>0</v>
      </c>
      <c r="AB521" s="11">
        <v>0</v>
      </c>
      <c r="AC521" s="11"/>
    </row>
    <row r="522" spans="1:30" hidden="1" x14ac:dyDescent="0.35">
      <c r="A522" t="s">
        <v>1347</v>
      </c>
      <c r="B522" t="s">
        <v>1348</v>
      </c>
      <c r="C522" t="s">
        <v>1597</v>
      </c>
      <c r="D522" s="15">
        <v>45650</v>
      </c>
      <c r="E522" s="15"/>
      <c r="F522" t="s">
        <v>1602</v>
      </c>
      <c r="G522" s="11" t="s">
        <v>1745</v>
      </c>
      <c r="H522" t="s">
        <v>1710</v>
      </c>
      <c r="I522" t="s">
        <v>1635</v>
      </c>
      <c r="J522" t="s">
        <v>1700</v>
      </c>
      <c r="K522" s="11">
        <v>4958762.17</v>
      </c>
      <c r="L522" s="11">
        <v>91</v>
      </c>
      <c r="M522" s="11">
        <f t="shared" si="62"/>
        <v>4958762.17</v>
      </c>
      <c r="N522" s="21">
        <v>2.5000000000000001E-2</v>
      </c>
      <c r="O522" s="21">
        <f t="shared" si="63"/>
        <v>2.4999997370067702E-2</v>
      </c>
      <c r="P522" s="25">
        <f t="shared" si="64"/>
        <v>30907.35</v>
      </c>
      <c r="Q522" s="11">
        <f t="shared" si="65"/>
        <v>18544.41</v>
      </c>
      <c r="R522" s="21">
        <v>0</v>
      </c>
      <c r="S522" s="21">
        <f t="shared" si="66"/>
        <v>0.5</v>
      </c>
      <c r="T522" s="36">
        <v>0</v>
      </c>
      <c r="U522" s="11">
        <v>15453.674999999999</v>
      </c>
      <c r="V522" s="11">
        <v>30907.35</v>
      </c>
      <c r="W522" s="21">
        <v>0</v>
      </c>
      <c r="X522" s="21">
        <v>0</v>
      </c>
      <c r="Y522" s="21">
        <f t="shared" si="67"/>
        <v>0</v>
      </c>
      <c r="Z522" s="21">
        <f t="shared" si="68"/>
        <v>0</v>
      </c>
      <c r="AA522" s="11">
        <v>0</v>
      </c>
      <c r="AB522" s="11">
        <v>0</v>
      </c>
      <c r="AC522" s="21">
        <f>IFERROR(AD522/V522,0)</f>
        <v>0.1</v>
      </c>
      <c r="AD522" s="11">
        <v>3090.7350000000001</v>
      </c>
    </row>
    <row r="523" spans="1:30" hidden="1" x14ac:dyDescent="0.35">
      <c r="A523" t="s">
        <v>1271</v>
      </c>
      <c r="B523" t="s">
        <v>1272</v>
      </c>
      <c r="C523" t="s">
        <v>1597</v>
      </c>
      <c r="D523" s="15">
        <v>45601</v>
      </c>
      <c r="E523" s="15"/>
      <c r="F523" t="s">
        <v>1629</v>
      </c>
      <c r="G523" s="11"/>
      <c r="H523" t="s">
        <v>1710</v>
      </c>
      <c r="I523" t="s">
        <v>1631</v>
      </c>
      <c r="J523" t="s">
        <v>1700</v>
      </c>
      <c r="K523" s="11">
        <v>4528111.95</v>
      </c>
      <c r="L523" s="11">
        <v>91</v>
      </c>
      <c r="M523" s="11">
        <f t="shared" si="62"/>
        <v>4528111.95</v>
      </c>
      <c r="N523" s="21">
        <v>0.02</v>
      </c>
      <c r="O523" s="21">
        <f t="shared" si="63"/>
        <v>1.9999999274374323E-2</v>
      </c>
      <c r="P523" s="25">
        <f t="shared" si="64"/>
        <v>22578.53</v>
      </c>
      <c r="Q523" s="11">
        <f t="shared" si="65"/>
        <v>13547.117999999999</v>
      </c>
      <c r="R523" s="21">
        <v>0</v>
      </c>
      <c r="S523" s="21">
        <f t="shared" si="66"/>
        <v>0.6</v>
      </c>
      <c r="T523" s="36">
        <v>0</v>
      </c>
      <c r="U523" s="11">
        <v>13547.117999999999</v>
      </c>
      <c r="V523" s="11">
        <v>22578.53</v>
      </c>
      <c r="W523" s="21">
        <v>0</v>
      </c>
      <c r="X523" s="21">
        <v>0</v>
      </c>
      <c r="Y523" s="21">
        <f t="shared" si="67"/>
        <v>0</v>
      </c>
      <c r="Z523" s="21">
        <f t="shared" si="68"/>
        <v>0</v>
      </c>
      <c r="AA523" s="11">
        <v>0</v>
      </c>
      <c r="AB523" s="11">
        <v>0</v>
      </c>
      <c r="AC523" s="11"/>
    </row>
    <row r="524" spans="1:30" hidden="1" x14ac:dyDescent="0.35">
      <c r="A524" t="s">
        <v>983</v>
      </c>
      <c r="B524" t="s">
        <v>984</v>
      </c>
      <c r="C524" t="s">
        <v>1597</v>
      </c>
      <c r="D524" s="15">
        <v>45509</v>
      </c>
      <c r="E524" s="15"/>
      <c r="F524" t="s">
        <v>164</v>
      </c>
      <c r="G524" s="11"/>
      <c r="H524" t="s">
        <v>1710</v>
      </c>
      <c r="I524" t="s">
        <v>1631</v>
      </c>
      <c r="J524" t="s">
        <v>1700</v>
      </c>
      <c r="K524" s="11">
        <v>4381642.66</v>
      </c>
      <c r="L524" s="11">
        <v>91</v>
      </c>
      <c r="M524" s="11">
        <f t="shared" si="62"/>
        <v>4381642.66</v>
      </c>
      <c r="N524" s="21">
        <v>2.5000000000000001E-2</v>
      </c>
      <c r="O524" s="21">
        <f t="shared" si="63"/>
        <v>2.5000001375619373E-2</v>
      </c>
      <c r="P524" s="25">
        <f t="shared" si="64"/>
        <v>27310.240000000002</v>
      </c>
      <c r="Q524" s="11">
        <f t="shared" si="65"/>
        <v>16386.144</v>
      </c>
      <c r="R524" s="21">
        <v>0</v>
      </c>
      <c r="S524" s="21">
        <f t="shared" si="66"/>
        <v>0.6</v>
      </c>
      <c r="T524" s="36">
        <v>0</v>
      </c>
      <c r="U524" s="11">
        <v>16386.144</v>
      </c>
      <c r="V524" s="11">
        <v>27310.240000000002</v>
      </c>
      <c r="W524" s="21">
        <v>0</v>
      </c>
      <c r="X524" s="21">
        <v>0</v>
      </c>
      <c r="Y524" s="21">
        <f t="shared" si="67"/>
        <v>0</v>
      </c>
      <c r="Z524" s="21">
        <f t="shared" si="68"/>
        <v>0</v>
      </c>
      <c r="AA524" s="11">
        <v>0</v>
      </c>
      <c r="AB524" s="11">
        <v>0</v>
      </c>
      <c r="AC524" s="11"/>
    </row>
    <row r="525" spans="1:30" hidden="1" x14ac:dyDescent="0.35">
      <c r="A525" t="s">
        <v>1243</v>
      </c>
      <c r="B525" t="s">
        <v>1244</v>
      </c>
      <c r="C525" t="s">
        <v>1597</v>
      </c>
      <c r="D525" s="15">
        <v>45590</v>
      </c>
      <c r="E525" s="15"/>
      <c r="F525" t="s">
        <v>237</v>
      </c>
      <c r="G525" s="11"/>
      <c r="H525" t="s">
        <v>1710</v>
      </c>
      <c r="I525" t="s">
        <v>1631</v>
      </c>
      <c r="J525" t="s">
        <v>1700</v>
      </c>
      <c r="K525" s="11">
        <v>4384587.8099999996</v>
      </c>
      <c r="L525" s="11">
        <v>91</v>
      </c>
      <c r="M525" s="11">
        <f t="shared" si="62"/>
        <v>4384587.8099999996</v>
      </c>
      <c r="N525" s="21">
        <v>2.5000000000000001E-2</v>
      </c>
      <c r="O525" s="21">
        <f t="shared" si="63"/>
        <v>2.5000004341506E-2</v>
      </c>
      <c r="P525" s="25">
        <f t="shared" si="64"/>
        <v>27328.6</v>
      </c>
      <c r="Q525" s="11">
        <f t="shared" si="65"/>
        <v>21862.879999999997</v>
      </c>
      <c r="R525" s="21">
        <v>0</v>
      </c>
      <c r="S525" s="21">
        <f t="shared" si="66"/>
        <v>0.79999999999999993</v>
      </c>
      <c r="T525" s="36">
        <v>0.5</v>
      </c>
      <c r="U525" s="11">
        <v>21862.879999999997</v>
      </c>
      <c r="V525" s="11">
        <v>27328.6</v>
      </c>
      <c r="W525" s="21">
        <v>0</v>
      </c>
      <c r="X525" s="21">
        <v>0</v>
      </c>
      <c r="Y525" s="21">
        <f t="shared" si="67"/>
        <v>0</v>
      </c>
      <c r="Z525" s="21">
        <f t="shared" si="68"/>
        <v>0</v>
      </c>
      <c r="AA525" s="11">
        <v>0</v>
      </c>
      <c r="AB525" s="11">
        <v>0</v>
      </c>
      <c r="AC525" s="11"/>
    </row>
    <row r="526" spans="1:30" hidden="1" x14ac:dyDescent="0.35">
      <c r="A526" t="s">
        <v>729</v>
      </c>
      <c r="B526" t="s">
        <v>730</v>
      </c>
      <c r="C526" t="s">
        <v>1597</v>
      </c>
      <c r="D526" s="15">
        <v>45352</v>
      </c>
      <c r="E526" s="15"/>
      <c r="F526" t="s">
        <v>1607</v>
      </c>
      <c r="G526" s="11"/>
      <c r="H526" t="s">
        <v>1654</v>
      </c>
      <c r="I526" t="s">
        <v>1642</v>
      </c>
      <c r="J526" t="s">
        <v>1700</v>
      </c>
      <c r="K526" s="11">
        <v>8705742.0299999993</v>
      </c>
      <c r="L526" s="11">
        <v>91</v>
      </c>
      <c r="M526" s="11">
        <f t="shared" si="62"/>
        <v>8705742.0299999993</v>
      </c>
      <c r="N526" s="21">
        <v>0.02</v>
      </c>
      <c r="O526" s="21">
        <f t="shared" si="63"/>
        <v>1.9999998428976758E-2</v>
      </c>
      <c r="P526" s="25">
        <f t="shared" si="64"/>
        <v>43409.45</v>
      </c>
      <c r="Q526" s="11">
        <f t="shared" si="65"/>
        <v>27130.90625</v>
      </c>
      <c r="R526" s="21">
        <v>0</v>
      </c>
      <c r="S526" s="21">
        <f t="shared" si="66"/>
        <v>0.625</v>
      </c>
      <c r="T526" s="36">
        <v>0.75</v>
      </c>
      <c r="U526" s="11">
        <v>27130.90625</v>
      </c>
      <c r="V526" s="11">
        <v>43409.45</v>
      </c>
      <c r="W526" s="21">
        <v>0</v>
      </c>
      <c r="X526" s="21">
        <v>0</v>
      </c>
      <c r="Y526" s="21">
        <f t="shared" si="67"/>
        <v>0</v>
      </c>
      <c r="Z526" s="21">
        <f t="shared" si="68"/>
        <v>0</v>
      </c>
      <c r="AA526" s="11">
        <v>0</v>
      </c>
      <c r="AB526" s="11">
        <v>0</v>
      </c>
      <c r="AC526" s="11"/>
    </row>
    <row r="527" spans="1:30" hidden="1" x14ac:dyDescent="0.35">
      <c r="A527" t="s">
        <v>435</v>
      </c>
      <c r="B527" t="s">
        <v>436</v>
      </c>
      <c r="C527" t="s">
        <v>1597</v>
      </c>
      <c r="D527" s="15">
        <v>45127</v>
      </c>
      <c r="E527" s="15"/>
      <c r="F527" t="s">
        <v>1599</v>
      </c>
      <c r="G527" s="11"/>
      <c r="H527" t="s">
        <v>1654</v>
      </c>
      <c r="I527" t="s">
        <v>1631</v>
      </c>
      <c r="J527" t="s">
        <v>1699</v>
      </c>
      <c r="K527" s="11">
        <v>17089524.469999999</v>
      </c>
      <c r="L527" s="11">
        <v>91</v>
      </c>
      <c r="M527" s="11">
        <f t="shared" si="62"/>
        <v>17089524.469999999</v>
      </c>
      <c r="N527" s="21">
        <v>0</v>
      </c>
      <c r="O527" s="21">
        <f t="shared" si="63"/>
        <v>0</v>
      </c>
      <c r="P527" s="25">
        <f t="shared" si="64"/>
        <v>0</v>
      </c>
      <c r="Q527" s="11">
        <f t="shared" si="65"/>
        <v>0</v>
      </c>
      <c r="R527" s="21">
        <v>0</v>
      </c>
      <c r="S527" s="21">
        <f t="shared" si="66"/>
        <v>0</v>
      </c>
      <c r="T527" s="36">
        <v>0</v>
      </c>
      <c r="U527" s="11">
        <v>0</v>
      </c>
      <c r="V527" s="11">
        <v>0</v>
      </c>
      <c r="W527" s="21">
        <v>0.08</v>
      </c>
      <c r="X527" s="21">
        <v>0.2</v>
      </c>
      <c r="Y527" s="21">
        <f t="shared" si="67"/>
        <v>0</v>
      </c>
      <c r="Z527" s="21">
        <f t="shared" si="68"/>
        <v>0</v>
      </c>
      <c r="AA527" s="11">
        <v>0</v>
      </c>
      <c r="AB527" s="11">
        <v>0</v>
      </c>
      <c r="AC527" s="11"/>
    </row>
    <row r="528" spans="1:30" hidden="1" x14ac:dyDescent="0.35">
      <c r="A528" t="s">
        <v>1135</v>
      </c>
      <c r="B528" t="s">
        <v>1136</v>
      </c>
      <c r="C528" t="s">
        <v>1597</v>
      </c>
      <c r="D528" s="15">
        <v>45554</v>
      </c>
      <c r="E528" s="15"/>
      <c r="F528" t="s">
        <v>1599</v>
      </c>
      <c r="G528" s="11" t="s">
        <v>1653</v>
      </c>
      <c r="H528" t="s">
        <v>1654</v>
      </c>
      <c r="I528" t="s">
        <v>1631</v>
      </c>
      <c r="J528" t="s">
        <v>1701</v>
      </c>
      <c r="K528" s="11">
        <v>4098266.93</v>
      </c>
      <c r="L528" s="11">
        <v>91</v>
      </c>
      <c r="M528" s="11">
        <f t="shared" si="62"/>
        <v>4098266.93</v>
      </c>
      <c r="N528" s="21">
        <v>1.4999999999999999E-2</v>
      </c>
      <c r="O528" s="21">
        <f t="shared" si="63"/>
        <v>1.5000014185974969E-2</v>
      </c>
      <c r="P528" s="25">
        <f t="shared" si="64"/>
        <v>15326.41</v>
      </c>
      <c r="Q528" s="11">
        <f t="shared" si="65"/>
        <v>0</v>
      </c>
      <c r="R528" s="21">
        <v>0</v>
      </c>
      <c r="S528" s="21">
        <f t="shared" si="66"/>
        <v>0</v>
      </c>
      <c r="T528" s="36">
        <v>0</v>
      </c>
      <c r="U528" s="11">
        <v>0</v>
      </c>
      <c r="V528" s="11">
        <v>15326.41</v>
      </c>
      <c r="W528" s="21">
        <v>0.12</v>
      </c>
      <c r="X528" s="21">
        <v>0.15</v>
      </c>
      <c r="Y528" s="21">
        <f t="shared" si="67"/>
        <v>0</v>
      </c>
      <c r="Z528" s="21">
        <f t="shared" si="68"/>
        <v>0</v>
      </c>
      <c r="AA528" s="11">
        <v>0</v>
      </c>
      <c r="AB528" s="11">
        <v>0</v>
      </c>
      <c r="AC528" s="11"/>
    </row>
    <row r="529" spans="1:31" hidden="1" x14ac:dyDescent="0.35">
      <c r="A529" t="s">
        <v>941</v>
      </c>
      <c r="B529" t="s">
        <v>942</v>
      </c>
      <c r="C529" t="s">
        <v>1597</v>
      </c>
      <c r="D529" s="15">
        <v>45496</v>
      </c>
      <c r="E529" s="15"/>
      <c r="F529" t="s">
        <v>237</v>
      </c>
      <c r="G529" s="11"/>
      <c r="H529" t="s">
        <v>1710</v>
      </c>
      <c r="I529" t="s">
        <v>1631</v>
      </c>
      <c r="J529" t="s">
        <v>1700</v>
      </c>
      <c r="K529" s="11">
        <v>4328865.8499999996</v>
      </c>
      <c r="L529" s="11">
        <v>91</v>
      </c>
      <c r="M529" s="11">
        <f t="shared" si="62"/>
        <v>4328865.8499999996</v>
      </c>
      <c r="N529" s="21">
        <v>2.5000000000000001E-2</v>
      </c>
      <c r="O529" s="21">
        <f t="shared" si="63"/>
        <v>2.5000002643257635E-2</v>
      </c>
      <c r="P529" s="25">
        <f t="shared" si="64"/>
        <v>26981.29</v>
      </c>
      <c r="Q529" s="11">
        <f t="shared" si="65"/>
        <v>21585.031999999999</v>
      </c>
      <c r="R529" s="21">
        <v>0</v>
      </c>
      <c r="S529" s="21">
        <f t="shared" si="66"/>
        <v>0.79999999999999993</v>
      </c>
      <c r="T529" s="36">
        <v>0.5</v>
      </c>
      <c r="U529" s="11">
        <v>21585.031999999999</v>
      </c>
      <c r="V529" s="11">
        <v>26981.29</v>
      </c>
      <c r="W529" s="21">
        <v>0</v>
      </c>
      <c r="X529" s="21">
        <v>0</v>
      </c>
      <c r="Y529" s="21">
        <f t="shared" si="67"/>
        <v>0</v>
      </c>
      <c r="Z529" s="21">
        <f t="shared" si="68"/>
        <v>0</v>
      </c>
      <c r="AA529" s="11">
        <v>0</v>
      </c>
      <c r="AB529" s="11">
        <v>0</v>
      </c>
      <c r="AC529" s="11"/>
    </row>
    <row r="530" spans="1:31" hidden="1" x14ac:dyDescent="0.35">
      <c r="A530" t="s">
        <v>834</v>
      </c>
      <c r="B530" t="s">
        <v>835</v>
      </c>
      <c r="C530" t="s">
        <v>1597</v>
      </c>
      <c r="D530" s="15">
        <v>45441</v>
      </c>
      <c r="E530" s="15"/>
      <c r="F530" t="s">
        <v>1600</v>
      </c>
      <c r="G530" s="11"/>
      <c r="H530" t="s">
        <v>1654</v>
      </c>
      <c r="I530" t="s">
        <v>1682</v>
      </c>
      <c r="J530" t="s">
        <v>1700</v>
      </c>
      <c r="K530" s="11">
        <v>4583406.8499999996</v>
      </c>
      <c r="L530" s="11">
        <v>91</v>
      </c>
      <c r="M530" s="11">
        <f t="shared" si="62"/>
        <v>4583406.8499999996</v>
      </c>
      <c r="N530" s="21">
        <v>1.7500000000000002E-2</v>
      </c>
      <c r="O530" s="21">
        <f t="shared" si="63"/>
        <v>1.7500002736519544E-2</v>
      </c>
      <c r="P530" s="25">
        <f t="shared" si="64"/>
        <v>19997.47</v>
      </c>
      <c r="Q530" s="11">
        <f t="shared" si="65"/>
        <v>8570.3442857142854</v>
      </c>
      <c r="R530" s="21">
        <v>0</v>
      </c>
      <c r="S530" s="21">
        <f t="shared" si="66"/>
        <v>0.42857142857142855</v>
      </c>
      <c r="T530" s="36">
        <v>1</v>
      </c>
      <c r="U530" s="11">
        <v>8570.3442857142854</v>
      </c>
      <c r="V530" s="11">
        <v>19997.47</v>
      </c>
      <c r="W530" s="21">
        <v>0</v>
      </c>
      <c r="X530" s="21">
        <v>0</v>
      </c>
      <c r="Y530" s="21">
        <f t="shared" si="67"/>
        <v>0</v>
      </c>
      <c r="Z530" s="21">
        <f t="shared" si="68"/>
        <v>0</v>
      </c>
      <c r="AA530" s="11">
        <v>0</v>
      </c>
      <c r="AB530" s="11">
        <v>0</v>
      </c>
      <c r="AC530" s="11"/>
    </row>
    <row r="531" spans="1:31" hidden="1" x14ac:dyDescent="0.35">
      <c r="A531" t="s">
        <v>464</v>
      </c>
      <c r="B531" t="s">
        <v>465</v>
      </c>
      <c r="C531" t="s">
        <v>1597</v>
      </c>
      <c r="D531" s="15">
        <v>45159</v>
      </c>
      <c r="E531" s="15"/>
      <c r="F531" t="s">
        <v>1600</v>
      </c>
      <c r="G531" s="11" t="s">
        <v>1716</v>
      </c>
      <c r="H531" t="s">
        <v>1710</v>
      </c>
      <c r="I531" t="s">
        <v>1638</v>
      </c>
      <c r="J531" t="s">
        <v>1700</v>
      </c>
      <c r="K531" s="11">
        <v>5843846.0499999998</v>
      </c>
      <c r="L531" s="11">
        <v>91</v>
      </c>
      <c r="M531" s="11">
        <f t="shared" si="62"/>
        <v>5843846.0499999998</v>
      </c>
      <c r="N531" s="21">
        <v>2.5000000000000001E-2</v>
      </c>
      <c r="O531" s="21">
        <f t="shared" si="63"/>
        <v>2.4999998657834838E-2</v>
      </c>
      <c r="P531" s="25">
        <f t="shared" si="64"/>
        <v>36423.97</v>
      </c>
      <c r="Q531" s="11">
        <f t="shared" si="65"/>
        <v>25496.779000000002</v>
      </c>
      <c r="R531" s="21">
        <v>0</v>
      </c>
      <c r="S531" s="21">
        <f t="shared" si="66"/>
        <v>0.6</v>
      </c>
      <c r="T531" s="36">
        <v>1</v>
      </c>
      <c r="U531" s="11">
        <v>21854.382000000001</v>
      </c>
      <c r="V531" s="11">
        <v>36423.97</v>
      </c>
      <c r="W531" s="21">
        <v>0</v>
      </c>
      <c r="X531" s="21">
        <v>0</v>
      </c>
      <c r="Y531" s="21">
        <f t="shared" si="67"/>
        <v>0</v>
      </c>
      <c r="Z531" s="21">
        <f t="shared" si="68"/>
        <v>0</v>
      </c>
      <c r="AA531" s="11">
        <v>0</v>
      </c>
      <c r="AB531" s="11">
        <v>0</v>
      </c>
      <c r="AC531" s="11"/>
      <c r="AD531" s="11">
        <v>3642.3970000000004</v>
      </c>
      <c r="AE531" t="s">
        <v>1746</v>
      </c>
    </row>
    <row r="532" spans="1:31" hidden="1" x14ac:dyDescent="0.35">
      <c r="A532" t="s">
        <v>577</v>
      </c>
      <c r="B532" t="s">
        <v>578</v>
      </c>
      <c r="C532" t="s">
        <v>1597</v>
      </c>
      <c r="D532" s="15">
        <v>45239</v>
      </c>
      <c r="E532" s="15"/>
      <c r="F532" t="s">
        <v>1600</v>
      </c>
      <c r="G532" s="11" t="s">
        <v>1742</v>
      </c>
      <c r="H532" t="s">
        <v>1710</v>
      </c>
      <c r="I532" t="s">
        <v>1638</v>
      </c>
      <c r="J532" t="s">
        <v>1701</v>
      </c>
      <c r="K532" s="11">
        <v>1637919.67</v>
      </c>
      <c r="L532" s="11">
        <v>91</v>
      </c>
      <c r="M532" s="11">
        <f t="shared" si="62"/>
        <v>1637919.67</v>
      </c>
      <c r="N532" s="21">
        <v>1.2500000000000001E-2</v>
      </c>
      <c r="O532" s="21">
        <f t="shared" si="63"/>
        <v>1.2499986081077516E-2</v>
      </c>
      <c r="P532" s="25">
        <f t="shared" si="64"/>
        <v>5104.47</v>
      </c>
      <c r="Q532" s="11">
        <f t="shared" si="65"/>
        <v>2654.3244</v>
      </c>
      <c r="R532" s="21">
        <v>0</v>
      </c>
      <c r="S532" s="21">
        <f t="shared" si="66"/>
        <v>0.52</v>
      </c>
      <c r="T532" s="36">
        <v>0.6</v>
      </c>
      <c r="U532" s="11">
        <v>2654.3244</v>
      </c>
      <c r="V532" s="11">
        <v>5104.47</v>
      </c>
      <c r="W532" s="21">
        <v>0.1</v>
      </c>
      <c r="X532" s="21">
        <v>0.15</v>
      </c>
      <c r="Y532" s="21">
        <f t="shared" si="67"/>
        <v>0</v>
      </c>
      <c r="Z532" s="21">
        <f t="shared" si="68"/>
        <v>0</v>
      </c>
      <c r="AA532" s="11">
        <v>0</v>
      </c>
      <c r="AB532" s="11">
        <v>0</v>
      </c>
      <c r="AC532" s="11"/>
    </row>
    <row r="533" spans="1:31" hidden="1" x14ac:dyDescent="0.35">
      <c r="A533" t="s">
        <v>357</v>
      </c>
      <c r="B533" t="s">
        <v>358</v>
      </c>
      <c r="C533" t="s">
        <v>1597</v>
      </c>
      <c r="D533" s="15">
        <v>44713</v>
      </c>
      <c r="E533" s="15"/>
      <c r="F533" t="s">
        <v>1600</v>
      </c>
      <c r="G533" s="11" t="s">
        <v>1742</v>
      </c>
      <c r="H533" t="s">
        <v>1710</v>
      </c>
      <c r="I533" t="s">
        <v>1638</v>
      </c>
      <c r="J533" t="s">
        <v>1701</v>
      </c>
      <c r="K533" s="11">
        <v>6173656.6100000003</v>
      </c>
      <c r="L533" s="11">
        <v>91</v>
      </c>
      <c r="M533" s="11">
        <f t="shared" si="62"/>
        <v>6173656.6100000003</v>
      </c>
      <c r="N533" s="21">
        <v>1.2500000000000001E-2</v>
      </c>
      <c r="O533" s="21">
        <f t="shared" si="63"/>
        <v>1.2499993335961794E-2</v>
      </c>
      <c r="P533" s="25">
        <f t="shared" si="64"/>
        <v>19239.810000000001</v>
      </c>
      <c r="Q533" s="11">
        <f t="shared" si="65"/>
        <v>10004.701200000001</v>
      </c>
      <c r="R533" s="21">
        <v>0</v>
      </c>
      <c r="S533" s="21">
        <f t="shared" si="66"/>
        <v>0.52</v>
      </c>
      <c r="T533" s="36">
        <v>0.6</v>
      </c>
      <c r="U533" s="11">
        <v>10004.701200000001</v>
      </c>
      <c r="V533" s="11">
        <v>19239.810000000001</v>
      </c>
      <c r="W533" s="21">
        <v>0.1</v>
      </c>
      <c r="X533" s="21">
        <v>0.15</v>
      </c>
      <c r="Y533" s="21">
        <f t="shared" si="67"/>
        <v>0</v>
      </c>
      <c r="Z533" s="21">
        <f t="shared" si="68"/>
        <v>0</v>
      </c>
      <c r="AA533" s="11">
        <v>0</v>
      </c>
      <c r="AB533" s="11">
        <v>0</v>
      </c>
      <c r="AC533" s="11"/>
    </row>
    <row r="534" spans="1:31" hidden="1" x14ac:dyDescent="0.35">
      <c r="A534" t="s">
        <v>852</v>
      </c>
      <c r="B534" t="s">
        <v>853</v>
      </c>
      <c r="C534" t="s">
        <v>1598</v>
      </c>
      <c r="D534" s="15">
        <v>45449</v>
      </c>
      <c r="E534" s="15">
        <v>45777</v>
      </c>
      <c r="F534" t="s">
        <v>324</v>
      </c>
      <c r="G534" t="s">
        <v>1505</v>
      </c>
      <c r="H534" t="s">
        <v>1710</v>
      </c>
      <c r="I534" t="s">
        <v>1631</v>
      </c>
      <c r="J534" t="s">
        <v>1700</v>
      </c>
      <c r="K534" s="11">
        <v>4309852.6500000004</v>
      </c>
      <c r="L534" s="11">
        <v>30</v>
      </c>
      <c r="M534" s="11">
        <f t="shared" si="62"/>
        <v>1420830.5439560441</v>
      </c>
      <c r="N534" s="21">
        <v>2.5000000000000001E-2</v>
      </c>
      <c r="O534" s="21">
        <f t="shared" si="63"/>
        <v>2.4999995456147825E-2</v>
      </c>
      <c r="P534" s="25">
        <f t="shared" si="64"/>
        <v>8855.86</v>
      </c>
      <c r="Q534" s="11">
        <f t="shared" si="65"/>
        <v>6199.1020000000008</v>
      </c>
      <c r="R534" s="21">
        <v>0</v>
      </c>
      <c r="S534" s="21">
        <f t="shared" si="66"/>
        <v>0.6</v>
      </c>
      <c r="T534" s="36">
        <v>0</v>
      </c>
      <c r="U534" s="11">
        <v>5313.5160000000005</v>
      </c>
      <c r="V534" s="11">
        <v>8855.86</v>
      </c>
      <c r="W534" s="21">
        <v>0</v>
      </c>
      <c r="X534" s="21">
        <v>0</v>
      </c>
      <c r="Y534" s="21">
        <f t="shared" si="67"/>
        <v>0</v>
      </c>
      <c r="Z534" s="21">
        <f t="shared" si="68"/>
        <v>0</v>
      </c>
      <c r="AA534" s="11">
        <v>0</v>
      </c>
      <c r="AB534" s="11">
        <v>0</v>
      </c>
      <c r="AC534" s="21">
        <f>IFERROR(AD534/(V534-U534),0)</f>
        <v>0.25</v>
      </c>
      <c r="AD534" s="11">
        <v>885.58600000000001</v>
      </c>
    </row>
    <row r="535" spans="1:31" hidden="1" x14ac:dyDescent="0.35">
      <c r="A535" t="s">
        <v>1443</v>
      </c>
      <c r="B535" t="s">
        <v>1503</v>
      </c>
      <c r="C535" t="s">
        <v>1597</v>
      </c>
      <c r="D535" s="15">
        <v>45679</v>
      </c>
      <c r="E535" s="15"/>
      <c r="F535" t="s">
        <v>1603</v>
      </c>
      <c r="G535" s="11"/>
      <c r="H535" t="s">
        <v>1710</v>
      </c>
      <c r="I535" t="s">
        <v>1631</v>
      </c>
      <c r="J535" t="s">
        <v>1699</v>
      </c>
      <c r="K535" s="11">
        <v>5034412.97</v>
      </c>
      <c r="L535" s="11">
        <v>91</v>
      </c>
      <c r="M535" s="11">
        <f t="shared" si="62"/>
        <v>5034412.97</v>
      </c>
      <c r="N535" s="21">
        <v>0</v>
      </c>
      <c r="O535" s="21">
        <f t="shared" si="63"/>
        <v>0</v>
      </c>
      <c r="P535" s="25">
        <f t="shared" si="64"/>
        <v>0</v>
      </c>
      <c r="Q535" s="11">
        <f t="shared" si="65"/>
        <v>0</v>
      </c>
      <c r="R535" s="21">
        <v>0</v>
      </c>
      <c r="S535" s="21">
        <f t="shared" si="66"/>
        <v>0</v>
      </c>
      <c r="T535" s="36">
        <v>0</v>
      </c>
      <c r="U535" s="11">
        <v>0</v>
      </c>
      <c r="V535" s="11">
        <v>0</v>
      </c>
      <c r="W535" s="21">
        <v>0.08</v>
      </c>
      <c r="X535" s="21">
        <v>0.2</v>
      </c>
      <c r="Y535" s="21">
        <f t="shared" si="67"/>
        <v>0</v>
      </c>
      <c r="Z535" s="21">
        <f t="shared" si="68"/>
        <v>0</v>
      </c>
      <c r="AA535" s="11">
        <v>0</v>
      </c>
      <c r="AB535" s="11">
        <v>0</v>
      </c>
      <c r="AC535" s="11"/>
    </row>
    <row r="536" spans="1:31" hidden="1" x14ac:dyDescent="0.35">
      <c r="A536" t="s">
        <v>1029</v>
      </c>
      <c r="B536" t="s">
        <v>1030</v>
      </c>
      <c r="C536" t="s">
        <v>1597</v>
      </c>
      <c r="D536" s="15">
        <v>45524</v>
      </c>
      <c r="E536" s="15"/>
      <c r="F536" t="s">
        <v>1600</v>
      </c>
      <c r="G536" s="11" t="s">
        <v>1743</v>
      </c>
      <c r="H536" t="s">
        <v>1710</v>
      </c>
      <c r="I536" t="s">
        <v>1635</v>
      </c>
      <c r="J536" t="s">
        <v>1700</v>
      </c>
      <c r="K536" s="11">
        <v>4275993.3</v>
      </c>
      <c r="L536" s="11">
        <v>91</v>
      </c>
      <c r="M536" s="11">
        <f t="shared" si="62"/>
        <v>4275993.3</v>
      </c>
      <c r="N536" s="21">
        <v>1.95E-2</v>
      </c>
      <c r="O536" s="21">
        <f t="shared" si="63"/>
        <v>1.9500003313027529E-2</v>
      </c>
      <c r="P536" s="25">
        <f t="shared" si="64"/>
        <v>20788.36</v>
      </c>
      <c r="Q536" s="11">
        <f t="shared" si="65"/>
        <v>10127.662564102564</v>
      </c>
      <c r="R536" s="21">
        <v>0</v>
      </c>
      <c r="S536" s="21">
        <f t="shared" si="66"/>
        <v>0.48717948717948717</v>
      </c>
      <c r="T536" s="36">
        <v>1</v>
      </c>
      <c r="U536" s="11">
        <v>10127.662564102564</v>
      </c>
      <c r="V536" s="11">
        <v>20788.36</v>
      </c>
      <c r="W536" s="21">
        <v>0</v>
      </c>
      <c r="X536" s="21">
        <v>0</v>
      </c>
      <c r="Y536" s="21">
        <f t="shared" si="67"/>
        <v>0</v>
      </c>
      <c r="Z536" s="21">
        <f t="shared" si="68"/>
        <v>0</v>
      </c>
      <c r="AA536" s="11">
        <v>0</v>
      </c>
      <c r="AB536" s="11">
        <v>0</v>
      </c>
      <c r="AC536" s="11"/>
    </row>
    <row r="537" spans="1:31" hidden="1" x14ac:dyDescent="0.35">
      <c r="A537" t="s">
        <v>1141</v>
      </c>
      <c r="B537" t="s">
        <v>1142</v>
      </c>
      <c r="C537" t="s">
        <v>1597</v>
      </c>
      <c r="D537" s="15">
        <v>45561</v>
      </c>
      <c r="E537" s="15"/>
      <c r="F537" t="s">
        <v>237</v>
      </c>
      <c r="G537" s="11"/>
      <c r="H537" t="s">
        <v>1710</v>
      </c>
      <c r="I537" t="s">
        <v>1631</v>
      </c>
      <c r="J537" t="s">
        <v>1700</v>
      </c>
      <c r="K537" s="11">
        <v>4108054.42</v>
      </c>
      <c r="L537" s="11">
        <v>91</v>
      </c>
      <c r="M537" s="11">
        <f t="shared" si="62"/>
        <v>4108054.4199999995</v>
      </c>
      <c r="N537" s="21">
        <v>2.5000000000000001E-2</v>
      </c>
      <c r="O537" s="21">
        <f t="shared" si="63"/>
        <v>2.5000003195277443E-2</v>
      </c>
      <c r="P537" s="25">
        <f t="shared" si="64"/>
        <v>25605</v>
      </c>
      <c r="Q537" s="11">
        <f t="shared" si="65"/>
        <v>20484</v>
      </c>
      <c r="R537" s="21">
        <v>0</v>
      </c>
      <c r="S537" s="21">
        <f t="shared" si="66"/>
        <v>0.8</v>
      </c>
      <c r="T537" s="36">
        <v>0.5</v>
      </c>
      <c r="U537" s="11">
        <v>20484</v>
      </c>
      <c r="V537" s="11">
        <v>25605</v>
      </c>
      <c r="W537" s="21">
        <v>0</v>
      </c>
      <c r="X537" s="21">
        <v>0</v>
      </c>
      <c r="Y537" s="21">
        <f t="shared" si="67"/>
        <v>0</v>
      </c>
      <c r="Z537" s="21">
        <f t="shared" si="68"/>
        <v>0</v>
      </c>
      <c r="AA537" s="11">
        <v>0</v>
      </c>
      <c r="AB537" s="11">
        <v>0</v>
      </c>
      <c r="AC537" s="11"/>
    </row>
    <row r="538" spans="1:31" hidden="1" x14ac:dyDescent="0.35">
      <c r="A538" t="s">
        <v>1143</v>
      </c>
      <c r="B538" t="s">
        <v>1144</v>
      </c>
      <c r="C538" t="s">
        <v>1597</v>
      </c>
      <c r="D538" s="15">
        <v>45558</v>
      </c>
      <c r="E538" s="15"/>
      <c r="F538" t="s">
        <v>237</v>
      </c>
      <c r="G538" s="11"/>
      <c r="H538" t="s">
        <v>1710</v>
      </c>
      <c r="I538" t="s">
        <v>1631</v>
      </c>
      <c r="J538" t="s">
        <v>1700</v>
      </c>
      <c r="K538" s="11">
        <v>6153920.2999999998</v>
      </c>
      <c r="L538" s="11">
        <v>91</v>
      </c>
      <c r="M538" s="11">
        <f t="shared" si="62"/>
        <v>6153920.2999999998</v>
      </c>
      <c r="N538" s="21">
        <v>2.5000000000000001E-2</v>
      </c>
      <c r="O538" s="21">
        <f t="shared" si="63"/>
        <v>2.5000002263365587E-2</v>
      </c>
      <c r="P538" s="25">
        <f t="shared" si="64"/>
        <v>38356.629999999997</v>
      </c>
      <c r="Q538" s="11">
        <f t="shared" si="65"/>
        <v>30685.303999999996</v>
      </c>
      <c r="R538" s="21">
        <v>0</v>
      </c>
      <c r="S538" s="21">
        <f t="shared" si="66"/>
        <v>0.79999999999999993</v>
      </c>
      <c r="T538" s="36">
        <v>0.5</v>
      </c>
      <c r="U538" s="11">
        <v>30685.303999999996</v>
      </c>
      <c r="V538" s="11">
        <v>38356.629999999997</v>
      </c>
      <c r="W538" s="21">
        <v>0</v>
      </c>
      <c r="X538" s="21">
        <v>0</v>
      </c>
      <c r="Y538" s="21">
        <f t="shared" si="67"/>
        <v>0</v>
      </c>
      <c r="Z538" s="21">
        <f t="shared" si="68"/>
        <v>0</v>
      </c>
      <c r="AA538" s="11">
        <v>0</v>
      </c>
      <c r="AB538" s="11">
        <v>0</v>
      </c>
      <c r="AC538" s="11"/>
    </row>
    <row r="539" spans="1:31" hidden="1" x14ac:dyDescent="0.35">
      <c r="A539" t="s">
        <v>518</v>
      </c>
      <c r="B539" t="s">
        <v>519</v>
      </c>
      <c r="C539" t="s">
        <v>1597</v>
      </c>
      <c r="D539" s="15">
        <v>45203</v>
      </c>
      <c r="E539" s="15"/>
      <c r="F539" t="s">
        <v>1600</v>
      </c>
      <c r="G539" s="11"/>
      <c r="H539" t="s">
        <v>1654</v>
      </c>
      <c r="I539" t="s">
        <v>1683</v>
      </c>
      <c r="J539" t="s">
        <v>1700</v>
      </c>
      <c r="K539" s="11">
        <v>6210939.1200000001</v>
      </c>
      <c r="L539" s="11">
        <v>91</v>
      </c>
      <c r="M539" s="11">
        <f t="shared" si="62"/>
        <v>6210939.1199999992</v>
      </c>
      <c r="N539" s="21">
        <v>2.5000000000000001E-2</v>
      </c>
      <c r="O539" s="21">
        <f t="shared" si="63"/>
        <v>2.5000001418978131E-2</v>
      </c>
      <c r="P539" s="25">
        <f t="shared" si="64"/>
        <v>38712.019999999997</v>
      </c>
      <c r="Q539" s="11">
        <f t="shared" si="65"/>
        <v>0</v>
      </c>
      <c r="R539" s="21">
        <v>0.04</v>
      </c>
      <c r="S539" s="21">
        <f t="shared" si="66"/>
        <v>0</v>
      </c>
      <c r="T539" s="36">
        <v>0</v>
      </c>
      <c r="U539" s="11">
        <v>0</v>
      </c>
      <c r="V539" s="11">
        <v>38712.019999999997</v>
      </c>
      <c r="W539" s="21">
        <v>0</v>
      </c>
      <c r="X539" s="21">
        <v>0</v>
      </c>
      <c r="Y539" s="21">
        <f t="shared" si="67"/>
        <v>0</v>
      </c>
      <c r="Z539" s="21">
        <f t="shared" si="68"/>
        <v>0</v>
      </c>
      <c r="AA539" s="11">
        <v>0</v>
      </c>
      <c r="AB539" s="11">
        <v>0</v>
      </c>
      <c r="AC539" s="11"/>
    </row>
    <row r="540" spans="1:31" hidden="1" x14ac:dyDescent="0.35">
      <c r="A540" t="s">
        <v>687</v>
      </c>
      <c r="B540" t="s">
        <v>688</v>
      </c>
      <c r="C540" t="s">
        <v>1597</v>
      </c>
      <c r="D540" s="15">
        <v>45328</v>
      </c>
      <c r="E540" s="15"/>
      <c r="F540" t="s">
        <v>338</v>
      </c>
      <c r="G540" s="11"/>
      <c r="H540" t="s">
        <v>1710</v>
      </c>
      <c r="I540" t="s">
        <v>1631</v>
      </c>
      <c r="J540" t="s">
        <v>1700</v>
      </c>
      <c r="K540" s="11">
        <v>4784249.8</v>
      </c>
      <c r="L540" s="11">
        <v>91</v>
      </c>
      <c r="M540" s="11">
        <f t="shared" si="62"/>
        <v>4784249.8</v>
      </c>
      <c r="N540" s="21">
        <v>0.02</v>
      </c>
      <c r="O540" s="21">
        <f t="shared" si="63"/>
        <v>1.9999990499963143E-2</v>
      </c>
      <c r="P540" s="25">
        <f t="shared" si="64"/>
        <v>23855.7</v>
      </c>
      <c r="Q540" s="11">
        <f t="shared" si="65"/>
        <v>16698.989999999998</v>
      </c>
      <c r="R540" s="21">
        <v>0</v>
      </c>
      <c r="S540" s="21">
        <f t="shared" si="66"/>
        <v>0.69999999999999984</v>
      </c>
      <c r="T540" s="36">
        <v>0</v>
      </c>
      <c r="U540" s="11">
        <v>16698.989999999998</v>
      </c>
      <c r="V540" s="11">
        <v>23855.7</v>
      </c>
      <c r="W540" s="21">
        <v>0</v>
      </c>
      <c r="X540" s="21">
        <v>0</v>
      </c>
      <c r="Y540" s="21">
        <f t="shared" si="67"/>
        <v>0</v>
      </c>
      <c r="Z540" s="21">
        <f t="shared" si="68"/>
        <v>0</v>
      </c>
      <c r="AA540" s="11">
        <v>0</v>
      </c>
      <c r="AB540" s="11">
        <v>0</v>
      </c>
      <c r="AC540" s="11"/>
    </row>
    <row r="541" spans="1:31" hidden="1" x14ac:dyDescent="0.35">
      <c r="A541" t="s">
        <v>1323</v>
      </c>
      <c r="B541" t="s">
        <v>1324</v>
      </c>
      <c r="C541" t="s">
        <v>1597</v>
      </c>
      <c r="D541" s="15">
        <v>45628</v>
      </c>
      <c r="E541" s="15"/>
      <c r="F541" t="s">
        <v>237</v>
      </c>
      <c r="G541" s="11"/>
      <c r="H541" t="s">
        <v>1710</v>
      </c>
      <c r="I541" t="s">
        <v>1631</v>
      </c>
      <c r="J541" t="s">
        <v>1700</v>
      </c>
      <c r="K541" s="11">
        <v>4819182.43</v>
      </c>
      <c r="L541" s="11">
        <v>91</v>
      </c>
      <c r="M541" s="11">
        <f t="shared" si="62"/>
        <v>4819182.43</v>
      </c>
      <c r="N541" s="21">
        <v>2.5000000000000001E-2</v>
      </c>
      <c r="O541" s="21">
        <f t="shared" si="63"/>
        <v>2.5000000049595756E-2</v>
      </c>
      <c r="P541" s="25">
        <f t="shared" si="64"/>
        <v>30037.37</v>
      </c>
      <c r="Q541" s="11">
        <f t="shared" si="65"/>
        <v>24029.896000000001</v>
      </c>
      <c r="R541" s="21">
        <v>0</v>
      </c>
      <c r="S541" s="21">
        <f t="shared" si="66"/>
        <v>0.8</v>
      </c>
      <c r="T541" s="36">
        <v>0.5</v>
      </c>
      <c r="U541" s="11">
        <v>24029.896000000001</v>
      </c>
      <c r="V541" s="11">
        <v>30037.37</v>
      </c>
      <c r="W541" s="21">
        <v>0</v>
      </c>
      <c r="X541" s="21">
        <v>0</v>
      </c>
      <c r="Y541" s="21">
        <f t="shared" si="67"/>
        <v>0</v>
      </c>
      <c r="Z541" s="21">
        <f t="shared" si="68"/>
        <v>0</v>
      </c>
      <c r="AA541" s="11">
        <v>0</v>
      </c>
      <c r="AB541" s="11">
        <v>0</v>
      </c>
      <c r="AC541" s="11"/>
    </row>
    <row r="542" spans="1:31" hidden="1" x14ac:dyDescent="0.35">
      <c r="A542" t="s">
        <v>771</v>
      </c>
      <c r="B542" t="s">
        <v>772</v>
      </c>
      <c r="C542" t="s">
        <v>1597</v>
      </c>
      <c r="D542" s="15">
        <v>45401</v>
      </c>
      <c r="E542" s="15"/>
      <c r="F542" t="s">
        <v>1603</v>
      </c>
      <c r="G542" s="11"/>
      <c r="H542" t="s">
        <v>1710</v>
      </c>
      <c r="I542" t="s">
        <v>1631</v>
      </c>
      <c r="J542" t="s">
        <v>1700</v>
      </c>
      <c r="K542" s="11">
        <v>4723464.62</v>
      </c>
      <c r="L542" s="11">
        <v>91</v>
      </c>
      <c r="M542" s="11">
        <f t="shared" si="62"/>
        <v>4723464.62</v>
      </c>
      <c r="N542" s="21">
        <v>0.02</v>
      </c>
      <c r="O542" s="21">
        <f t="shared" si="63"/>
        <v>2.0000001608988446E-2</v>
      </c>
      <c r="P542" s="25">
        <f t="shared" si="64"/>
        <v>23552.62</v>
      </c>
      <c r="Q542" s="11">
        <f t="shared" si="65"/>
        <v>11776.31</v>
      </c>
      <c r="R542" s="21">
        <v>0</v>
      </c>
      <c r="S542" s="21">
        <f t="shared" si="66"/>
        <v>0.5</v>
      </c>
      <c r="T542" s="36">
        <v>1</v>
      </c>
      <c r="U542" s="11">
        <v>11776.31</v>
      </c>
      <c r="V542" s="11">
        <v>23552.62</v>
      </c>
      <c r="W542" s="21">
        <v>0</v>
      </c>
      <c r="X542" s="21">
        <v>0</v>
      </c>
      <c r="Y542" s="21">
        <f t="shared" si="67"/>
        <v>0</v>
      </c>
      <c r="Z542" s="21">
        <f t="shared" si="68"/>
        <v>0</v>
      </c>
      <c r="AA542" s="11">
        <v>0</v>
      </c>
      <c r="AB542" s="11">
        <v>0</v>
      </c>
      <c r="AC542" s="11"/>
    </row>
    <row r="543" spans="1:31" hidden="1" x14ac:dyDescent="0.35">
      <c r="A543" t="s">
        <v>409</v>
      </c>
      <c r="B543" t="s">
        <v>410</v>
      </c>
      <c r="C543" t="s">
        <v>1597</v>
      </c>
      <c r="D543" s="15">
        <v>45098</v>
      </c>
      <c r="E543" s="15"/>
      <c r="F543" t="s">
        <v>1600</v>
      </c>
      <c r="G543" s="11" t="s">
        <v>1732</v>
      </c>
      <c r="H543" t="s">
        <v>1710</v>
      </c>
      <c r="I543" t="s">
        <v>1638</v>
      </c>
      <c r="J543" t="s">
        <v>1701</v>
      </c>
      <c r="K543" s="11">
        <v>9670865.4499999993</v>
      </c>
      <c r="L543" s="11">
        <v>91</v>
      </c>
      <c r="M543" s="11">
        <f t="shared" si="62"/>
        <v>9670865.4499999993</v>
      </c>
      <c r="N543" s="21">
        <v>1.4999999999999999E-2</v>
      </c>
      <c r="O543" s="21">
        <f t="shared" si="63"/>
        <v>1.5000005296013396E-2</v>
      </c>
      <c r="P543" s="25">
        <f t="shared" si="64"/>
        <v>36166.400000000001</v>
      </c>
      <c r="Q543" s="11">
        <f t="shared" si="65"/>
        <v>21699.84</v>
      </c>
      <c r="R543" s="21">
        <v>0</v>
      </c>
      <c r="S543" s="21">
        <f t="shared" si="66"/>
        <v>0.6</v>
      </c>
      <c r="T543" s="36">
        <v>0.6</v>
      </c>
      <c r="U543" s="11">
        <v>21699.84</v>
      </c>
      <c r="V543" s="11">
        <v>36166.400000000001</v>
      </c>
      <c r="W543" s="21">
        <v>0.12</v>
      </c>
      <c r="X543" s="21">
        <v>0.2</v>
      </c>
      <c r="Y543" s="21">
        <f t="shared" si="67"/>
        <v>0</v>
      </c>
      <c r="Z543" s="21">
        <f t="shared" si="68"/>
        <v>0</v>
      </c>
      <c r="AA543" s="11">
        <v>0</v>
      </c>
      <c r="AB543" s="11">
        <v>0</v>
      </c>
      <c r="AC543" s="11"/>
    </row>
    <row r="544" spans="1:31" hidden="1" x14ac:dyDescent="0.35">
      <c r="A544" t="s">
        <v>1439</v>
      </c>
      <c r="B544" t="s">
        <v>517</v>
      </c>
      <c r="C544" t="s">
        <v>1597</v>
      </c>
      <c r="D544" s="15">
        <v>45202</v>
      </c>
      <c r="E544" s="15"/>
      <c r="F544" t="s">
        <v>1605</v>
      </c>
      <c r="G544" s="11"/>
      <c r="H544" t="s">
        <v>1710</v>
      </c>
      <c r="I544" t="s">
        <v>1647</v>
      </c>
      <c r="J544" t="s">
        <v>1700</v>
      </c>
      <c r="K544" s="11">
        <v>6089566.0499999998</v>
      </c>
      <c r="L544" s="11">
        <v>91</v>
      </c>
      <c r="M544" s="11">
        <f t="shared" si="62"/>
        <v>6089566.0499999998</v>
      </c>
      <c r="N544" s="21">
        <v>2.2499999999999999E-2</v>
      </c>
      <c r="O544" s="21">
        <f t="shared" si="63"/>
        <v>2.2499998037762339E-2</v>
      </c>
      <c r="P544" s="25">
        <f t="shared" si="64"/>
        <v>34159.96</v>
      </c>
      <c r="Q544" s="11">
        <f t="shared" si="65"/>
        <v>8539.99</v>
      </c>
      <c r="R544" s="21">
        <v>0</v>
      </c>
      <c r="S544" s="21">
        <f t="shared" si="66"/>
        <v>0.25</v>
      </c>
      <c r="T544" s="36">
        <v>0</v>
      </c>
      <c r="U544" s="11">
        <v>8539.99</v>
      </c>
      <c r="V544" s="11">
        <v>34159.96</v>
      </c>
      <c r="W544" s="21">
        <v>0</v>
      </c>
      <c r="X544" s="21">
        <v>0</v>
      </c>
      <c r="Y544" s="21">
        <f t="shared" si="67"/>
        <v>0</v>
      </c>
      <c r="Z544" s="21">
        <f t="shared" si="68"/>
        <v>0</v>
      </c>
      <c r="AA544" s="11">
        <v>0</v>
      </c>
      <c r="AB544" s="11">
        <v>0</v>
      </c>
      <c r="AC544" s="11"/>
    </row>
    <row r="545" spans="1:30" hidden="1" x14ac:dyDescent="0.35">
      <c r="A545" t="s">
        <v>822</v>
      </c>
      <c r="B545" t="s">
        <v>823</v>
      </c>
      <c r="C545" t="s">
        <v>1597</v>
      </c>
      <c r="D545" s="15">
        <v>45426</v>
      </c>
      <c r="E545" s="15"/>
      <c r="F545" t="s">
        <v>1608</v>
      </c>
      <c r="G545" s="11"/>
      <c r="H545" t="s">
        <v>1710</v>
      </c>
      <c r="I545" t="s">
        <v>1631</v>
      </c>
      <c r="J545" t="s">
        <v>1700</v>
      </c>
      <c r="K545" s="11">
        <v>4809659.25</v>
      </c>
      <c r="L545" s="11">
        <v>91</v>
      </c>
      <c r="M545" s="11">
        <f t="shared" si="62"/>
        <v>4809659.25</v>
      </c>
      <c r="N545" s="21">
        <v>2.5000000000000001E-2</v>
      </c>
      <c r="O545" s="21">
        <f t="shared" si="63"/>
        <v>2.4999997386783417E-2</v>
      </c>
      <c r="P545" s="25">
        <f t="shared" si="64"/>
        <v>29978.01</v>
      </c>
      <c r="Q545" s="11">
        <f t="shared" si="65"/>
        <v>20984.606999999996</v>
      </c>
      <c r="R545" s="21">
        <v>0</v>
      </c>
      <c r="S545" s="21">
        <f t="shared" si="66"/>
        <v>0.7</v>
      </c>
      <c r="T545" s="36">
        <v>0</v>
      </c>
      <c r="U545" s="11">
        <v>20984.606999999996</v>
      </c>
      <c r="V545" s="11">
        <v>29978.01</v>
      </c>
      <c r="W545" s="21">
        <v>0</v>
      </c>
      <c r="X545" s="21">
        <v>0</v>
      </c>
      <c r="Y545" s="21">
        <f t="shared" si="67"/>
        <v>0</v>
      </c>
      <c r="Z545" s="21">
        <f t="shared" si="68"/>
        <v>0</v>
      </c>
      <c r="AA545" s="11">
        <v>0</v>
      </c>
      <c r="AB545" s="11">
        <v>0</v>
      </c>
      <c r="AC545" s="11"/>
    </row>
    <row r="546" spans="1:30" hidden="1" x14ac:dyDescent="0.35">
      <c r="A546" t="s">
        <v>665</v>
      </c>
      <c r="B546" t="s">
        <v>666</v>
      </c>
      <c r="C546" t="s">
        <v>1597</v>
      </c>
      <c r="D546" s="15">
        <v>45314</v>
      </c>
      <c r="E546" s="15"/>
      <c r="F546" t="s">
        <v>1599</v>
      </c>
      <c r="G546" s="11"/>
      <c r="H546" t="s">
        <v>1654</v>
      </c>
      <c r="I546" t="s">
        <v>1631</v>
      </c>
      <c r="J546" t="s">
        <v>1701</v>
      </c>
      <c r="K546" s="11">
        <v>12490355.789999999</v>
      </c>
      <c r="L546" s="11">
        <v>91</v>
      </c>
      <c r="M546" s="11">
        <f t="shared" si="62"/>
        <v>12490355.789999999</v>
      </c>
      <c r="N546" s="21">
        <v>0.02</v>
      </c>
      <c r="O546" s="21">
        <f t="shared" si="63"/>
        <v>2.0000000582603344E-2</v>
      </c>
      <c r="P546" s="25">
        <f t="shared" si="64"/>
        <v>62280.68</v>
      </c>
      <c r="Q546" s="11">
        <f t="shared" si="65"/>
        <v>0</v>
      </c>
      <c r="R546" s="21">
        <v>0</v>
      </c>
      <c r="S546" s="21">
        <f t="shared" si="66"/>
        <v>0</v>
      </c>
      <c r="T546" s="36">
        <v>0</v>
      </c>
      <c r="U546" s="11">
        <v>0</v>
      </c>
      <c r="V546" s="11">
        <v>62280.68</v>
      </c>
      <c r="W546" s="21">
        <v>0.12</v>
      </c>
      <c r="X546" s="21">
        <v>0.2</v>
      </c>
      <c r="Y546" s="21">
        <f t="shared" si="67"/>
        <v>0</v>
      </c>
      <c r="Z546" s="21">
        <f t="shared" si="68"/>
        <v>0</v>
      </c>
      <c r="AA546" s="11">
        <v>0</v>
      </c>
      <c r="AB546" s="11">
        <v>0</v>
      </c>
      <c r="AC546" s="11"/>
    </row>
    <row r="547" spans="1:30" x14ac:dyDescent="0.35">
      <c r="A547" t="s">
        <v>1127</v>
      </c>
      <c r="B547" t="s">
        <v>1128</v>
      </c>
      <c r="C547" t="s">
        <v>1597</v>
      </c>
      <c r="D547" s="15">
        <v>45552</v>
      </c>
      <c r="E547" s="15"/>
      <c r="F547" t="s">
        <v>1610</v>
      </c>
      <c r="G547" s="11"/>
      <c r="H547" t="s">
        <v>1710</v>
      </c>
      <c r="I547" t="s">
        <v>1631</v>
      </c>
      <c r="J547" t="s">
        <v>1700</v>
      </c>
      <c r="K547" s="11">
        <v>4106586.93</v>
      </c>
      <c r="L547" s="11">
        <v>91</v>
      </c>
      <c r="M547" s="11">
        <f t="shared" si="62"/>
        <v>4106586.93</v>
      </c>
      <c r="N547" s="21">
        <v>1.3999999999999999E-2</v>
      </c>
      <c r="O547" s="21">
        <f t="shared" si="63"/>
        <v>1.4000003883281476E-2</v>
      </c>
      <c r="P547" s="25">
        <f t="shared" si="64"/>
        <v>14333.68</v>
      </c>
      <c r="Q547" s="11">
        <f t="shared" si="65"/>
        <v>5323.9382857142864</v>
      </c>
      <c r="R547" s="21">
        <v>0</v>
      </c>
      <c r="S547" s="21">
        <f t="shared" si="66"/>
        <v>0.37142857142857144</v>
      </c>
      <c r="T547" s="36">
        <v>0.88</v>
      </c>
      <c r="U547" s="11">
        <v>5323.9382857142864</v>
      </c>
      <c r="V547" s="11">
        <v>14333.68</v>
      </c>
      <c r="W547" s="21">
        <v>0</v>
      </c>
      <c r="X547" s="21">
        <v>0</v>
      </c>
      <c r="Y547" s="21">
        <f t="shared" si="67"/>
        <v>0</v>
      </c>
      <c r="Z547" s="21">
        <f t="shared" si="68"/>
        <v>0</v>
      </c>
      <c r="AA547" s="11">
        <v>0</v>
      </c>
      <c r="AB547" s="11">
        <v>0</v>
      </c>
      <c r="AC547" s="11"/>
    </row>
    <row r="548" spans="1:30" hidden="1" x14ac:dyDescent="0.35">
      <c r="A548" t="s">
        <v>913</v>
      </c>
      <c r="B548" t="s">
        <v>914</v>
      </c>
      <c r="C548" t="s">
        <v>1597</v>
      </c>
      <c r="D548" s="15">
        <v>45483</v>
      </c>
      <c r="E548" s="15"/>
      <c r="F548" t="s">
        <v>1601</v>
      </c>
      <c r="G548" s="11"/>
      <c r="H548" t="s">
        <v>1710</v>
      </c>
      <c r="I548" t="s">
        <v>1631</v>
      </c>
      <c r="J548" t="s">
        <v>1700</v>
      </c>
      <c r="K548" s="11">
        <v>4118861.36</v>
      </c>
      <c r="L548" s="11">
        <v>91</v>
      </c>
      <c r="M548" s="11">
        <f t="shared" si="62"/>
        <v>4118861.36</v>
      </c>
      <c r="N548" s="21">
        <v>0.02</v>
      </c>
      <c r="O548" s="21">
        <f t="shared" si="63"/>
        <v>1.9999996064206198E-2</v>
      </c>
      <c r="P548" s="25">
        <f t="shared" si="64"/>
        <v>20537.88</v>
      </c>
      <c r="Q548" s="11">
        <f t="shared" si="65"/>
        <v>12322.728000000001</v>
      </c>
      <c r="R548" s="21">
        <v>0</v>
      </c>
      <c r="S548" s="21">
        <f t="shared" si="66"/>
        <v>0.6</v>
      </c>
      <c r="T548" s="36">
        <v>0</v>
      </c>
      <c r="U548" s="11">
        <v>12322.728000000001</v>
      </c>
      <c r="V548" s="11">
        <v>20537.88</v>
      </c>
      <c r="W548" s="21">
        <v>0</v>
      </c>
      <c r="X548" s="21">
        <v>0</v>
      </c>
      <c r="Y548" s="21">
        <f t="shared" si="67"/>
        <v>0</v>
      </c>
      <c r="Z548" s="21">
        <f t="shared" si="68"/>
        <v>0</v>
      </c>
      <c r="AA548" s="11">
        <v>0</v>
      </c>
      <c r="AB548" s="11">
        <v>0</v>
      </c>
      <c r="AC548" s="11"/>
    </row>
    <row r="549" spans="1:30" hidden="1" x14ac:dyDescent="0.35">
      <c r="A549" t="s">
        <v>667</v>
      </c>
      <c r="B549" t="s">
        <v>668</v>
      </c>
      <c r="C549" t="s">
        <v>1597</v>
      </c>
      <c r="D549" s="15">
        <v>45320</v>
      </c>
      <c r="E549" s="15"/>
      <c r="F549" t="s">
        <v>1599</v>
      </c>
      <c r="G549" s="11" t="s">
        <v>1696</v>
      </c>
      <c r="H549" t="s">
        <v>1654</v>
      </c>
      <c r="I549" t="s">
        <v>1631</v>
      </c>
      <c r="J549" t="s">
        <v>1701</v>
      </c>
      <c r="K549" s="11">
        <v>35589831.759999998</v>
      </c>
      <c r="L549" s="11">
        <v>91</v>
      </c>
      <c r="M549" s="11">
        <f t="shared" si="62"/>
        <v>35589831.759999998</v>
      </c>
      <c r="N549" s="21">
        <v>1.4999999999999999E-2</v>
      </c>
      <c r="O549" s="21">
        <f t="shared" si="63"/>
        <v>1.4999999983820544E-2</v>
      </c>
      <c r="P549" s="25">
        <f t="shared" si="64"/>
        <v>133096.22</v>
      </c>
      <c r="Q549" s="11">
        <f t="shared" si="65"/>
        <v>0</v>
      </c>
      <c r="R549" s="21">
        <v>0</v>
      </c>
      <c r="S549" s="21">
        <f t="shared" si="66"/>
        <v>0</v>
      </c>
      <c r="T549" s="36">
        <v>0</v>
      </c>
      <c r="U549" s="11">
        <v>0</v>
      </c>
      <c r="V549" s="11">
        <v>133096.22</v>
      </c>
      <c r="W549" s="21">
        <v>0.15</v>
      </c>
      <c r="X549" s="21">
        <v>0.15</v>
      </c>
      <c r="Y549" s="21">
        <f t="shared" si="67"/>
        <v>0</v>
      </c>
      <c r="Z549" s="21">
        <f t="shared" si="68"/>
        <v>0</v>
      </c>
      <c r="AA549" s="11">
        <v>0</v>
      </c>
      <c r="AB549" s="11">
        <v>0</v>
      </c>
      <c r="AC549" s="11"/>
    </row>
    <row r="550" spans="1:30" hidden="1" x14ac:dyDescent="0.35">
      <c r="A550" t="s">
        <v>796</v>
      </c>
      <c r="B550" t="s">
        <v>797</v>
      </c>
      <c r="C550" t="s">
        <v>1597</v>
      </c>
      <c r="D550" s="15">
        <v>45405</v>
      </c>
      <c r="E550" s="15"/>
      <c r="F550" t="s">
        <v>1599</v>
      </c>
      <c r="G550" s="11"/>
      <c r="H550" t="s">
        <v>1654</v>
      </c>
      <c r="I550" t="s">
        <v>1669</v>
      </c>
      <c r="J550" t="s">
        <v>1701</v>
      </c>
      <c r="K550" s="11">
        <v>5079021.45</v>
      </c>
      <c r="L550" s="11">
        <v>91</v>
      </c>
      <c r="M550" s="11">
        <f t="shared" si="62"/>
        <v>5079021.45</v>
      </c>
      <c r="N550" s="21">
        <v>0.01</v>
      </c>
      <c r="O550" s="21">
        <f t="shared" si="63"/>
        <v>1.0000003311401908E-2</v>
      </c>
      <c r="P550" s="25">
        <f t="shared" si="64"/>
        <v>12662.77</v>
      </c>
      <c r="Q550" s="11">
        <f t="shared" si="65"/>
        <v>0</v>
      </c>
      <c r="R550" s="21">
        <v>0</v>
      </c>
      <c r="S550" s="21">
        <f t="shared" si="66"/>
        <v>0</v>
      </c>
      <c r="T550" s="36">
        <v>0</v>
      </c>
      <c r="U550" s="11">
        <v>0</v>
      </c>
      <c r="V550" s="11">
        <v>12662.77</v>
      </c>
      <c r="W550" s="21">
        <v>0.12</v>
      </c>
      <c r="X550" s="21">
        <v>0.15</v>
      </c>
      <c r="Y550" s="21">
        <f t="shared" si="67"/>
        <v>0</v>
      </c>
      <c r="Z550" s="21">
        <f t="shared" si="68"/>
        <v>0</v>
      </c>
      <c r="AA550" s="11">
        <v>0</v>
      </c>
      <c r="AB550" s="11">
        <v>0</v>
      </c>
      <c r="AC550" s="11"/>
    </row>
    <row r="551" spans="1:30" hidden="1" x14ac:dyDescent="0.35">
      <c r="A551" t="s">
        <v>543</v>
      </c>
      <c r="B551" t="s">
        <v>544</v>
      </c>
      <c r="C551" t="s">
        <v>1597</v>
      </c>
      <c r="D551" s="15">
        <v>45217</v>
      </c>
      <c r="E551" s="15"/>
      <c r="F551" t="s">
        <v>1620</v>
      </c>
      <c r="G551" s="11" t="s">
        <v>1745</v>
      </c>
      <c r="H551" t="s">
        <v>1710</v>
      </c>
      <c r="I551" t="s">
        <v>1633</v>
      </c>
      <c r="J551" t="s">
        <v>1699</v>
      </c>
      <c r="K551" s="11">
        <v>6336154.4299999997</v>
      </c>
      <c r="L551" s="11">
        <v>91</v>
      </c>
      <c r="M551" s="11">
        <f t="shared" si="62"/>
        <v>6336154.4299999997</v>
      </c>
      <c r="N551" s="21">
        <v>0</v>
      </c>
      <c r="O551" s="21">
        <f t="shared" si="63"/>
        <v>0</v>
      </c>
      <c r="P551" s="25">
        <f t="shared" si="64"/>
        <v>0</v>
      </c>
      <c r="Q551" s="11">
        <f t="shared" si="65"/>
        <v>0</v>
      </c>
      <c r="R551" s="21">
        <v>0</v>
      </c>
      <c r="S551" s="21">
        <f t="shared" si="66"/>
        <v>0</v>
      </c>
      <c r="T551" s="36">
        <v>0</v>
      </c>
      <c r="U551" s="11">
        <v>0</v>
      </c>
      <c r="V551" s="11">
        <v>0</v>
      </c>
      <c r="W551" s="21">
        <v>0</v>
      </c>
      <c r="X551" s="21">
        <v>0.2</v>
      </c>
      <c r="Y551" s="21">
        <f t="shared" si="67"/>
        <v>0</v>
      </c>
      <c r="Z551" s="21">
        <f t="shared" si="68"/>
        <v>0</v>
      </c>
      <c r="AA551" s="11">
        <v>0</v>
      </c>
      <c r="AB551" s="11">
        <v>0</v>
      </c>
      <c r="AC551" s="21">
        <f t="shared" ref="AC551:AC552" si="69">IFERROR(AD551/V551,0)</f>
        <v>0</v>
      </c>
      <c r="AD551" s="11">
        <v>0</v>
      </c>
    </row>
    <row r="552" spans="1:30" hidden="1" x14ac:dyDescent="0.35">
      <c r="A552" t="s">
        <v>555</v>
      </c>
      <c r="B552" t="s">
        <v>556</v>
      </c>
      <c r="C552" t="s">
        <v>1597</v>
      </c>
      <c r="D552" s="15">
        <v>45222</v>
      </c>
      <c r="E552" s="15"/>
      <c r="F552" t="s">
        <v>1620</v>
      </c>
      <c r="G552" s="11" t="s">
        <v>1745</v>
      </c>
      <c r="H552" t="s">
        <v>1710</v>
      </c>
      <c r="I552" t="s">
        <v>1633</v>
      </c>
      <c r="J552" t="s">
        <v>1699</v>
      </c>
      <c r="K552" s="11">
        <v>6411856.3499999996</v>
      </c>
      <c r="L552" s="11">
        <v>91</v>
      </c>
      <c r="M552" s="11">
        <f t="shared" si="62"/>
        <v>6411856.3500000006</v>
      </c>
      <c r="N552" s="21">
        <v>0</v>
      </c>
      <c r="O552" s="21">
        <f t="shared" si="63"/>
        <v>0</v>
      </c>
      <c r="P552" s="25">
        <f t="shared" si="64"/>
        <v>0</v>
      </c>
      <c r="Q552" s="11">
        <f t="shared" si="65"/>
        <v>0</v>
      </c>
      <c r="R552" s="21">
        <v>0</v>
      </c>
      <c r="S552" s="21">
        <f t="shared" si="66"/>
        <v>0</v>
      </c>
      <c r="T552" s="36">
        <v>0</v>
      </c>
      <c r="U552" s="11">
        <v>0</v>
      </c>
      <c r="V552" s="11">
        <v>0</v>
      </c>
      <c r="W552" s="21">
        <v>0</v>
      </c>
      <c r="X552" s="21">
        <v>0.2</v>
      </c>
      <c r="Y552" s="21">
        <f t="shared" si="67"/>
        <v>0</v>
      </c>
      <c r="Z552" s="21">
        <f t="shared" si="68"/>
        <v>0</v>
      </c>
      <c r="AA552" s="11">
        <v>0</v>
      </c>
      <c r="AB552" s="11">
        <v>0</v>
      </c>
      <c r="AC552" s="21">
        <f t="shared" si="69"/>
        <v>0</v>
      </c>
      <c r="AD552" s="11">
        <v>0</v>
      </c>
    </row>
    <row r="553" spans="1:30" hidden="1" x14ac:dyDescent="0.35">
      <c r="A553" t="s">
        <v>985</v>
      </c>
      <c r="B553" t="s">
        <v>986</v>
      </c>
      <c r="C553" t="s">
        <v>1597</v>
      </c>
      <c r="D553" s="15">
        <v>45509</v>
      </c>
      <c r="E553" s="15"/>
      <c r="F553" t="s">
        <v>1603</v>
      </c>
      <c r="G553" s="11"/>
      <c r="H553" t="s">
        <v>1710</v>
      </c>
      <c r="I553" t="s">
        <v>1631</v>
      </c>
      <c r="J553" t="s">
        <v>1700</v>
      </c>
      <c r="K553" s="11">
        <v>4381138.82</v>
      </c>
      <c r="L553" s="11">
        <v>91</v>
      </c>
      <c r="M553" s="11">
        <f t="shared" si="62"/>
        <v>4381138.82</v>
      </c>
      <c r="N553" s="21">
        <v>2.5000000000000001E-2</v>
      </c>
      <c r="O553" s="21">
        <f t="shared" si="63"/>
        <v>2.5000001716900176E-2</v>
      </c>
      <c r="P553" s="25">
        <f t="shared" si="64"/>
        <v>27307.1</v>
      </c>
      <c r="Q553" s="11">
        <f t="shared" si="65"/>
        <v>16384.259999999998</v>
      </c>
      <c r="R553" s="21">
        <v>0</v>
      </c>
      <c r="S553" s="21">
        <f t="shared" si="66"/>
        <v>0.6</v>
      </c>
      <c r="T553" s="36">
        <v>1</v>
      </c>
      <c r="U553" s="11">
        <v>16384.259999999998</v>
      </c>
      <c r="V553" s="11">
        <v>27307.1</v>
      </c>
      <c r="W553" s="21">
        <v>0</v>
      </c>
      <c r="X553" s="21">
        <v>0</v>
      </c>
      <c r="Y553" s="21">
        <f t="shared" si="67"/>
        <v>0</v>
      </c>
      <c r="Z553" s="21">
        <f t="shared" si="68"/>
        <v>0</v>
      </c>
      <c r="AA553" s="11">
        <v>0</v>
      </c>
      <c r="AB553" s="11">
        <v>0</v>
      </c>
      <c r="AC553" s="11"/>
    </row>
    <row r="554" spans="1:30" hidden="1" x14ac:dyDescent="0.35">
      <c r="A554" t="s">
        <v>1119</v>
      </c>
      <c r="B554" t="s">
        <v>1120</v>
      </c>
      <c r="C554" t="s">
        <v>1597</v>
      </c>
      <c r="D554" s="15">
        <v>45547</v>
      </c>
      <c r="E554" s="15"/>
      <c r="F554" t="s">
        <v>1600</v>
      </c>
      <c r="G554" s="11"/>
      <c r="H554" t="s">
        <v>1654</v>
      </c>
      <c r="I554" t="s">
        <v>1679</v>
      </c>
      <c r="J554" t="s">
        <v>1701</v>
      </c>
      <c r="K554" s="11">
        <v>4073213.67</v>
      </c>
      <c r="L554" s="11">
        <v>91</v>
      </c>
      <c r="M554" s="11">
        <f t="shared" si="62"/>
        <v>4073213.6699999995</v>
      </c>
      <c r="N554" s="21">
        <v>1.4999999999999999E-2</v>
      </c>
      <c r="O554" s="21">
        <f t="shared" si="63"/>
        <v>1.499999687168199E-2</v>
      </c>
      <c r="P554" s="25">
        <f t="shared" si="64"/>
        <v>15232.7</v>
      </c>
      <c r="Q554" s="11">
        <f t="shared" si="65"/>
        <v>9139.6200000000008</v>
      </c>
      <c r="R554" s="21">
        <v>0</v>
      </c>
      <c r="S554" s="21">
        <f t="shared" si="66"/>
        <v>0.6</v>
      </c>
      <c r="T554" s="36">
        <v>0.6</v>
      </c>
      <c r="U554" s="11">
        <v>9139.6200000000008</v>
      </c>
      <c r="V554" s="11">
        <v>15232.7</v>
      </c>
      <c r="W554" s="21">
        <v>0.12</v>
      </c>
      <c r="X554" s="21">
        <v>0.15</v>
      </c>
      <c r="Y554" s="21">
        <f t="shared" si="67"/>
        <v>0</v>
      </c>
      <c r="Z554" s="21">
        <f t="shared" si="68"/>
        <v>0</v>
      </c>
      <c r="AA554" s="11">
        <v>0</v>
      </c>
      <c r="AB554" s="11">
        <v>0</v>
      </c>
      <c r="AC554" s="11"/>
    </row>
    <row r="555" spans="1:30" hidden="1" x14ac:dyDescent="0.35">
      <c r="A555" t="s">
        <v>933</v>
      </c>
      <c r="B555" t="s">
        <v>934</v>
      </c>
      <c r="C555" t="s">
        <v>1597</v>
      </c>
      <c r="D555" s="15">
        <v>45495</v>
      </c>
      <c r="E555" s="15"/>
      <c r="F555" t="s">
        <v>237</v>
      </c>
      <c r="G555" s="11"/>
      <c r="H555" t="s">
        <v>1710</v>
      </c>
      <c r="I555" t="s">
        <v>1631</v>
      </c>
      <c r="J555" t="s">
        <v>1700</v>
      </c>
      <c r="K555" s="11">
        <v>4315860.8899999997</v>
      </c>
      <c r="L555" s="11">
        <v>91</v>
      </c>
      <c r="M555" s="11">
        <f t="shared" si="62"/>
        <v>4315860.8899999997</v>
      </c>
      <c r="N555" s="21">
        <v>2.5000000000000001E-2</v>
      </c>
      <c r="O555" s="21">
        <f t="shared" si="63"/>
        <v>2.5000001082768203E-2</v>
      </c>
      <c r="P555" s="25">
        <f t="shared" si="64"/>
        <v>26900.23</v>
      </c>
      <c r="Q555" s="11">
        <f t="shared" si="65"/>
        <v>21520.184000000001</v>
      </c>
      <c r="R555" s="21">
        <v>0</v>
      </c>
      <c r="S555" s="21">
        <f t="shared" si="66"/>
        <v>0.8</v>
      </c>
      <c r="T555" s="36">
        <v>0.5</v>
      </c>
      <c r="U555" s="11">
        <v>21520.184000000001</v>
      </c>
      <c r="V555" s="11">
        <v>26900.23</v>
      </c>
      <c r="W555" s="21">
        <v>0</v>
      </c>
      <c r="X555" s="21">
        <v>0</v>
      </c>
      <c r="Y555" s="21">
        <f t="shared" si="67"/>
        <v>0</v>
      </c>
      <c r="Z555" s="21">
        <f t="shared" si="68"/>
        <v>0</v>
      </c>
      <c r="AA555" s="11">
        <v>0</v>
      </c>
      <c r="AB555" s="11">
        <v>0</v>
      </c>
      <c r="AC555" s="11"/>
    </row>
    <row r="556" spans="1:30" hidden="1" x14ac:dyDescent="0.35">
      <c r="A556" t="s">
        <v>1179</v>
      </c>
      <c r="B556" t="s">
        <v>1180</v>
      </c>
      <c r="C556" t="s">
        <v>1597</v>
      </c>
      <c r="D556" s="15">
        <v>45572</v>
      </c>
      <c r="E556" s="15"/>
      <c r="F556" t="s">
        <v>237</v>
      </c>
      <c r="G556" s="11"/>
      <c r="H556" t="s">
        <v>1710</v>
      </c>
      <c r="I556" t="s">
        <v>1631</v>
      </c>
      <c r="J556" t="s">
        <v>1700</v>
      </c>
      <c r="K556" s="11">
        <v>4178191.9</v>
      </c>
      <c r="L556" s="11">
        <v>91</v>
      </c>
      <c r="M556" s="11">
        <f t="shared" si="62"/>
        <v>4178191.9</v>
      </c>
      <c r="N556" s="21">
        <v>2.5000000000000001E-2</v>
      </c>
      <c r="O556" s="21">
        <f t="shared" si="63"/>
        <v>2.5000004806485215E-2</v>
      </c>
      <c r="P556" s="25">
        <f t="shared" si="64"/>
        <v>26042.16</v>
      </c>
      <c r="Q556" s="11">
        <f t="shared" si="65"/>
        <v>20833.727999999999</v>
      </c>
      <c r="R556" s="21">
        <v>0</v>
      </c>
      <c r="S556" s="21">
        <f t="shared" si="66"/>
        <v>0.79999999999999993</v>
      </c>
      <c r="T556" s="36">
        <v>0.5</v>
      </c>
      <c r="U556" s="11">
        <v>20833.727999999999</v>
      </c>
      <c r="V556" s="11">
        <v>26042.16</v>
      </c>
      <c r="W556" s="21">
        <v>0</v>
      </c>
      <c r="X556" s="21">
        <v>0</v>
      </c>
      <c r="Y556" s="21">
        <f t="shared" si="67"/>
        <v>0</v>
      </c>
      <c r="Z556" s="21">
        <f t="shared" si="68"/>
        <v>0</v>
      </c>
      <c r="AA556" s="11">
        <v>0</v>
      </c>
      <c r="AB556" s="11">
        <v>0</v>
      </c>
      <c r="AC556" s="11"/>
    </row>
    <row r="557" spans="1:30" hidden="1" x14ac:dyDescent="0.35">
      <c r="A557" t="s">
        <v>1021</v>
      </c>
      <c r="B557" t="s">
        <v>1022</v>
      </c>
      <c r="C557" t="s">
        <v>1597</v>
      </c>
      <c r="D557" s="15">
        <v>45517</v>
      </c>
      <c r="E557" s="15"/>
      <c r="F557" t="s">
        <v>237</v>
      </c>
      <c r="G557" s="11"/>
      <c r="H557" t="s">
        <v>1710</v>
      </c>
      <c r="I557" t="s">
        <v>1631</v>
      </c>
      <c r="J557" t="s">
        <v>1700</v>
      </c>
      <c r="K557" s="11">
        <v>6445353.3099999996</v>
      </c>
      <c r="L557" s="11">
        <v>91</v>
      </c>
      <c r="M557" s="11">
        <f t="shared" si="62"/>
        <v>6445353.3099999987</v>
      </c>
      <c r="N557" s="21">
        <v>2.5000000000000001E-2</v>
      </c>
      <c r="O557" s="21">
        <f t="shared" si="63"/>
        <v>2.4999998413969413E-2</v>
      </c>
      <c r="P557" s="25">
        <f t="shared" si="64"/>
        <v>40173.089999999997</v>
      </c>
      <c r="Q557" s="11">
        <f t="shared" si="65"/>
        <v>32138.471999999998</v>
      </c>
      <c r="R557" s="21">
        <v>0</v>
      </c>
      <c r="S557" s="21">
        <f t="shared" si="66"/>
        <v>0.8</v>
      </c>
      <c r="T557" s="36">
        <v>0.5</v>
      </c>
      <c r="U557" s="11">
        <v>32138.471999999998</v>
      </c>
      <c r="V557" s="11">
        <v>40173.089999999997</v>
      </c>
      <c r="W557" s="21">
        <v>0</v>
      </c>
      <c r="X557" s="21">
        <v>0</v>
      </c>
      <c r="Y557" s="21">
        <f t="shared" si="67"/>
        <v>0</v>
      </c>
      <c r="Z557" s="21">
        <f t="shared" si="68"/>
        <v>0</v>
      </c>
      <c r="AA557" s="11">
        <v>0</v>
      </c>
      <c r="AB557" s="11">
        <v>0</v>
      </c>
      <c r="AC557" s="11"/>
    </row>
    <row r="558" spans="1:30" hidden="1" x14ac:dyDescent="0.35">
      <c r="A558" t="s">
        <v>1440</v>
      </c>
      <c r="B558" t="s">
        <v>1500</v>
      </c>
      <c r="C558" t="s">
        <v>1597</v>
      </c>
      <c r="D558" s="15">
        <v>45663</v>
      </c>
      <c r="E558" s="15"/>
      <c r="F558" t="s">
        <v>1608</v>
      </c>
      <c r="G558" s="11"/>
      <c r="H558" t="s">
        <v>1710</v>
      </c>
      <c r="I558" t="s">
        <v>1631</v>
      </c>
      <c r="J558" t="s">
        <v>1700</v>
      </c>
      <c r="K558" s="11">
        <v>4385367.57</v>
      </c>
      <c r="L558" s="11">
        <v>91</v>
      </c>
      <c r="M558" s="11">
        <f t="shared" si="62"/>
        <v>4385367.57</v>
      </c>
      <c r="N558" s="21">
        <v>2.5000000000000001E-2</v>
      </c>
      <c r="O558" s="21">
        <f t="shared" si="63"/>
        <v>2.5000004205418903E-2</v>
      </c>
      <c r="P558" s="25">
        <f t="shared" si="64"/>
        <v>27333.46</v>
      </c>
      <c r="Q558" s="11">
        <f t="shared" si="65"/>
        <v>19133.421999999999</v>
      </c>
      <c r="R558" s="21">
        <v>0</v>
      </c>
      <c r="S558" s="21">
        <f t="shared" si="66"/>
        <v>0.7</v>
      </c>
      <c r="T558" s="36">
        <v>0</v>
      </c>
      <c r="U558" s="11">
        <v>19133.421999999999</v>
      </c>
      <c r="V558" s="11">
        <v>27333.46</v>
      </c>
      <c r="W558" s="21">
        <v>0</v>
      </c>
      <c r="X558" s="21">
        <v>0</v>
      </c>
      <c r="Y558" s="21">
        <f t="shared" si="67"/>
        <v>0</v>
      </c>
      <c r="Z558" s="21">
        <f t="shared" si="68"/>
        <v>0</v>
      </c>
      <c r="AA558" s="11">
        <v>0</v>
      </c>
      <c r="AB558" s="11">
        <v>0</v>
      </c>
      <c r="AC558" s="11"/>
    </row>
    <row r="559" spans="1:30" hidden="1" x14ac:dyDescent="0.35">
      <c r="A559" t="s">
        <v>731</v>
      </c>
      <c r="B559" t="s">
        <v>732</v>
      </c>
      <c r="C559" t="s">
        <v>1597</v>
      </c>
      <c r="D559" s="15">
        <v>45358</v>
      </c>
      <c r="E559" s="15"/>
      <c r="F559" t="s">
        <v>1601</v>
      </c>
      <c r="G559" s="11"/>
      <c r="H559" t="s">
        <v>1710</v>
      </c>
      <c r="I559" t="s">
        <v>1631</v>
      </c>
      <c r="J559" t="s">
        <v>1700</v>
      </c>
      <c r="K559" s="11">
        <v>9890968.5800000001</v>
      </c>
      <c r="L559" s="11">
        <v>91</v>
      </c>
      <c r="M559" s="11">
        <f t="shared" si="62"/>
        <v>9890968.5800000001</v>
      </c>
      <c r="N559" s="21">
        <v>0.02</v>
      </c>
      <c r="O559" s="21">
        <f t="shared" si="63"/>
        <v>1.9999999927117439E-2</v>
      </c>
      <c r="P559" s="25">
        <f t="shared" si="64"/>
        <v>49319.35</v>
      </c>
      <c r="Q559" s="11">
        <f t="shared" si="65"/>
        <v>29591.609999999997</v>
      </c>
      <c r="R559" s="21">
        <v>0</v>
      </c>
      <c r="S559" s="21">
        <f t="shared" si="66"/>
        <v>0.6</v>
      </c>
      <c r="T559" s="36">
        <v>0</v>
      </c>
      <c r="U559" s="11">
        <v>29591.609999999997</v>
      </c>
      <c r="V559" s="11">
        <v>49319.35</v>
      </c>
      <c r="W559" s="21">
        <v>0</v>
      </c>
      <c r="X559" s="21">
        <v>0</v>
      </c>
      <c r="Y559" s="21">
        <f t="shared" si="67"/>
        <v>0</v>
      </c>
      <c r="Z559" s="21">
        <f t="shared" si="68"/>
        <v>0</v>
      </c>
      <c r="AA559" s="11">
        <v>0</v>
      </c>
      <c r="AB559" s="11">
        <v>0</v>
      </c>
      <c r="AC559" s="11"/>
    </row>
    <row r="560" spans="1:30" hidden="1" x14ac:dyDescent="0.35">
      <c r="A560" t="s">
        <v>649</v>
      </c>
      <c r="B560" t="s">
        <v>650</v>
      </c>
      <c r="C560" t="s">
        <v>1597</v>
      </c>
      <c r="D560" s="15">
        <v>45303</v>
      </c>
      <c r="E560" s="15"/>
      <c r="F560" t="s">
        <v>324</v>
      </c>
      <c r="G560" t="s">
        <v>1505</v>
      </c>
      <c r="H560" t="s">
        <v>1710</v>
      </c>
      <c r="I560" t="s">
        <v>1631</v>
      </c>
      <c r="J560" t="s">
        <v>1700</v>
      </c>
      <c r="K560" s="11">
        <v>5100765.63</v>
      </c>
      <c r="L560" s="11">
        <v>91</v>
      </c>
      <c r="M560" s="11">
        <f t="shared" si="62"/>
        <v>5100765.63</v>
      </c>
      <c r="N560" s="21">
        <v>2.5000000000000001E-2</v>
      </c>
      <c r="O560" s="21">
        <f t="shared" si="63"/>
        <v>2.499999739696479E-2</v>
      </c>
      <c r="P560" s="25">
        <f t="shared" si="64"/>
        <v>31792.44</v>
      </c>
      <c r="Q560" s="11">
        <f t="shared" si="65"/>
        <v>22254.707999999999</v>
      </c>
      <c r="R560" s="21">
        <v>0</v>
      </c>
      <c r="S560" s="21">
        <f t="shared" si="66"/>
        <v>0.6</v>
      </c>
      <c r="T560" s="36">
        <v>0</v>
      </c>
      <c r="U560" s="11">
        <v>19075.464</v>
      </c>
      <c r="V560" s="11">
        <v>31792.44</v>
      </c>
      <c r="W560" s="21">
        <v>0</v>
      </c>
      <c r="X560" s="21">
        <v>0</v>
      </c>
      <c r="Y560" s="21">
        <f t="shared" si="67"/>
        <v>0</v>
      </c>
      <c r="Z560" s="21">
        <f t="shared" si="68"/>
        <v>0</v>
      </c>
      <c r="AA560" s="11">
        <v>0</v>
      </c>
      <c r="AB560" s="11">
        <v>0</v>
      </c>
      <c r="AC560" s="21">
        <f>IFERROR(AD560/(V560-U560),0)</f>
        <v>0.25</v>
      </c>
      <c r="AD560" s="11">
        <v>3179.2439999999997</v>
      </c>
    </row>
    <row r="561" spans="1:30" hidden="1" x14ac:dyDescent="0.35">
      <c r="A561" t="s">
        <v>929</v>
      </c>
      <c r="B561" t="s">
        <v>930</v>
      </c>
      <c r="C561" t="s">
        <v>1597</v>
      </c>
      <c r="D561" s="15">
        <v>45495</v>
      </c>
      <c r="E561" s="15"/>
      <c r="F561" t="s">
        <v>237</v>
      </c>
      <c r="G561" s="11"/>
      <c r="H561" t="s">
        <v>1710</v>
      </c>
      <c r="I561" t="s">
        <v>1631</v>
      </c>
      <c r="J561" t="s">
        <v>1700</v>
      </c>
      <c r="K561" s="11">
        <v>4337376.78</v>
      </c>
      <c r="L561" s="11">
        <v>91</v>
      </c>
      <c r="M561" s="11">
        <f t="shared" si="62"/>
        <v>4337376.78</v>
      </c>
      <c r="N561" s="21">
        <v>2.5000000000000001E-2</v>
      </c>
      <c r="O561" s="21">
        <f t="shared" si="63"/>
        <v>2.4999995630873125E-2</v>
      </c>
      <c r="P561" s="25">
        <f t="shared" si="64"/>
        <v>27034.33</v>
      </c>
      <c r="Q561" s="11">
        <f t="shared" si="65"/>
        <v>21627.464</v>
      </c>
      <c r="R561" s="21">
        <v>0</v>
      </c>
      <c r="S561" s="21">
        <f t="shared" si="66"/>
        <v>0.79999999999999993</v>
      </c>
      <c r="T561" s="36">
        <v>0.5</v>
      </c>
      <c r="U561" s="11">
        <v>21627.464</v>
      </c>
      <c r="V561" s="11">
        <v>27034.33</v>
      </c>
      <c r="W561" s="21">
        <v>0</v>
      </c>
      <c r="X561" s="21">
        <v>0</v>
      </c>
      <c r="Y561" s="21">
        <f t="shared" si="67"/>
        <v>0</v>
      </c>
      <c r="Z561" s="21">
        <f t="shared" si="68"/>
        <v>0</v>
      </c>
      <c r="AA561" s="11">
        <v>0</v>
      </c>
      <c r="AB561" s="11">
        <v>0</v>
      </c>
      <c r="AC561" s="11"/>
    </row>
    <row r="562" spans="1:30" hidden="1" x14ac:dyDescent="0.35">
      <c r="A562" t="s">
        <v>462</v>
      </c>
      <c r="B562" t="s">
        <v>463</v>
      </c>
      <c r="C562" t="s">
        <v>1597</v>
      </c>
      <c r="D562" s="15">
        <v>45159</v>
      </c>
      <c r="E562" s="15"/>
      <c r="F562" t="s">
        <v>1601</v>
      </c>
      <c r="G562" s="11"/>
      <c r="H562" t="s">
        <v>1710</v>
      </c>
      <c r="I562" t="s">
        <v>1631</v>
      </c>
      <c r="J562" t="s">
        <v>1701</v>
      </c>
      <c r="K562" s="11">
        <v>12319445.77</v>
      </c>
      <c r="L562" s="11">
        <v>91</v>
      </c>
      <c r="M562" s="11">
        <f t="shared" si="62"/>
        <v>12319445.77</v>
      </c>
      <c r="N562" s="21">
        <v>0.02</v>
      </c>
      <c r="O562" s="21">
        <f t="shared" si="63"/>
        <v>2.000000022175252E-2</v>
      </c>
      <c r="P562" s="25">
        <f t="shared" si="64"/>
        <v>61428.47</v>
      </c>
      <c r="Q562" s="11">
        <f t="shared" si="65"/>
        <v>36857.082000000002</v>
      </c>
      <c r="R562" s="21">
        <v>0</v>
      </c>
      <c r="S562" s="21">
        <f t="shared" si="66"/>
        <v>0.6</v>
      </c>
      <c r="T562" s="36">
        <v>0</v>
      </c>
      <c r="U562" s="11">
        <v>36857.082000000002</v>
      </c>
      <c r="V562" s="11">
        <v>61428.47</v>
      </c>
      <c r="W562" s="21">
        <v>0.12</v>
      </c>
      <c r="X562" s="21">
        <v>0.2</v>
      </c>
      <c r="Y562" s="21">
        <f t="shared" si="67"/>
        <v>0</v>
      </c>
      <c r="Z562" s="21">
        <f t="shared" si="68"/>
        <v>0</v>
      </c>
      <c r="AA562" s="11">
        <v>0</v>
      </c>
      <c r="AB562" s="11">
        <v>0</v>
      </c>
      <c r="AC562" s="11"/>
    </row>
    <row r="563" spans="1:30" hidden="1" x14ac:dyDescent="0.35">
      <c r="A563" t="s">
        <v>1297</v>
      </c>
      <c r="B563" t="s">
        <v>1298</v>
      </c>
      <c r="C563" t="s">
        <v>1597</v>
      </c>
      <c r="D563" s="15">
        <v>45617</v>
      </c>
      <c r="E563" s="15"/>
      <c r="F563" t="s">
        <v>234</v>
      </c>
      <c r="G563" s="11" t="s">
        <v>1745</v>
      </c>
      <c r="H563" t="s">
        <v>1710</v>
      </c>
      <c r="I563" t="s">
        <v>1659</v>
      </c>
      <c r="J563" t="s">
        <v>1700</v>
      </c>
      <c r="K563" s="11">
        <v>4524032.0599999996</v>
      </c>
      <c r="L563" s="11">
        <v>91</v>
      </c>
      <c r="M563" s="11">
        <f t="shared" si="62"/>
        <v>4524032.0599999996</v>
      </c>
      <c r="N563" s="21">
        <v>0.02</v>
      </c>
      <c r="O563" s="21">
        <f t="shared" si="63"/>
        <v>2.0000002430973531E-2</v>
      </c>
      <c r="P563" s="25">
        <f t="shared" si="64"/>
        <v>22558.19</v>
      </c>
      <c r="Q563" s="11">
        <f t="shared" si="65"/>
        <v>15790.732999999998</v>
      </c>
      <c r="R563" s="21">
        <v>0</v>
      </c>
      <c r="S563" s="21">
        <f t="shared" si="66"/>
        <v>0.6</v>
      </c>
      <c r="T563" s="36">
        <v>0</v>
      </c>
      <c r="U563" s="11">
        <v>13534.913999999999</v>
      </c>
      <c r="V563" s="11">
        <v>22558.19</v>
      </c>
      <c r="W563" s="21">
        <v>0</v>
      </c>
      <c r="X563" s="21">
        <v>0</v>
      </c>
      <c r="Y563" s="21">
        <f t="shared" si="67"/>
        <v>0</v>
      </c>
      <c r="Z563" s="21">
        <f t="shared" si="68"/>
        <v>0</v>
      </c>
      <c r="AA563" s="11">
        <v>0</v>
      </c>
      <c r="AB563" s="11">
        <v>0</v>
      </c>
      <c r="AC563" s="21">
        <f>IFERROR(AD563/V563,0)</f>
        <v>0.1</v>
      </c>
      <c r="AD563" s="11">
        <v>2255.819</v>
      </c>
    </row>
    <row r="564" spans="1:30" hidden="1" x14ac:dyDescent="0.35">
      <c r="A564" t="s">
        <v>663</v>
      </c>
      <c r="B564" t="s">
        <v>664</v>
      </c>
      <c r="C564" t="s">
        <v>1598</v>
      </c>
      <c r="D564" s="15">
        <v>45314</v>
      </c>
      <c r="E564" s="15">
        <v>45771</v>
      </c>
      <c r="F564" t="s">
        <v>1600</v>
      </c>
      <c r="G564" s="11"/>
      <c r="H564" t="s">
        <v>1654</v>
      </c>
      <c r="I564" t="s">
        <v>1684</v>
      </c>
      <c r="J564" t="s">
        <v>1700</v>
      </c>
      <c r="K564" s="11">
        <v>4910064.2</v>
      </c>
      <c r="L564" s="11">
        <v>24</v>
      </c>
      <c r="M564" s="11">
        <f t="shared" si="62"/>
        <v>1294961.9868131869</v>
      </c>
      <c r="N564" s="21">
        <v>2.5000000000000001E-2</v>
      </c>
      <c r="O564" s="21">
        <f t="shared" si="63"/>
        <v>2.5000004921863685E-2</v>
      </c>
      <c r="P564" s="25">
        <f t="shared" si="64"/>
        <v>8071.34</v>
      </c>
      <c r="Q564" s="11">
        <f t="shared" si="65"/>
        <v>0</v>
      </c>
      <c r="R564" s="21">
        <v>0.03</v>
      </c>
      <c r="S564" s="21">
        <f t="shared" si="66"/>
        <v>0</v>
      </c>
      <c r="T564" s="36">
        <v>0</v>
      </c>
      <c r="U564" s="11">
        <v>0</v>
      </c>
      <c r="V564" s="11">
        <v>8071.34</v>
      </c>
      <c r="W564" s="21">
        <v>0</v>
      </c>
      <c r="X564" s="21">
        <v>0</v>
      </c>
      <c r="Y564" s="21">
        <f t="shared" si="67"/>
        <v>0</v>
      </c>
      <c r="Z564" s="21">
        <f t="shared" si="68"/>
        <v>0</v>
      </c>
      <c r="AA564" s="11">
        <v>0</v>
      </c>
      <c r="AB564" s="11">
        <v>0</v>
      </c>
      <c r="AC564" s="11"/>
    </row>
    <row r="565" spans="1:30" hidden="1" x14ac:dyDescent="0.35">
      <c r="A565" t="s">
        <v>1333</v>
      </c>
      <c r="B565" t="s">
        <v>1334</v>
      </c>
      <c r="C565" t="s">
        <v>1597</v>
      </c>
      <c r="D565" s="15">
        <v>45630</v>
      </c>
      <c r="E565" s="15"/>
      <c r="F565" t="s">
        <v>1603</v>
      </c>
      <c r="H565" t="s">
        <v>1710</v>
      </c>
      <c r="I565" t="s">
        <v>1631</v>
      </c>
      <c r="J565" t="s">
        <v>1700</v>
      </c>
      <c r="K565" s="11">
        <v>4321940.99</v>
      </c>
      <c r="L565" s="11">
        <v>91</v>
      </c>
      <c r="M565" s="11">
        <f t="shared" si="62"/>
        <v>4321940.99</v>
      </c>
      <c r="N565" s="21">
        <v>0.02</v>
      </c>
      <c r="O565" s="21">
        <f t="shared" si="63"/>
        <v>1.9999999741162285E-2</v>
      </c>
      <c r="P565" s="25">
        <f t="shared" si="64"/>
        <v>21550.5</v>
      </c>
      <c r="Q565" s="11">
        <f t="shared" si="65"/>
        <v>10775.25</v>
      </c>
      <c r="R565" s="21">
        <v>0</v>
      </c>
      <c r="S565" s="21">
        <f t="shared" si="66"/>
        <v>0.5</v>
      </c>
      <c r="T565" s="36">
        <v>1</v>
      </c>
      <c r="U565" s="11">
        <v>10775.25</v>
      </c>
      <c r="V565" s="11">
        <v>21550.5</v>
      </c>
      <c r="W565" s="21">
        <v>0</v>
      </c>
      <c r="X565" s="21">
        <v>0</v>
      </c>
      <c r="Y565" s="21">
        <f t="shared" si="67"/>
        <v>0</v>
      </c>
      <c r="Z565" s="21">
        <f t="shared" si="68"/>
        <v>0</v>
      </c>
      <c r="AA565" s="11">
        <v>0</v>
      </c>
      <c r="AB565" s="11">
        <v>0</v>
      </c>
      <c r="AC565" s="11"/>
    </row>
    <row r="566" spans="1:30" hidden="1" x14ac:dyDescent="0.35">
      <c r="A566" t="s">
        <v>1097</v>
      </c>
      <c r="B566" t="s">
        <v>1098</v>
      </c>
      <c r="C566" t="s">
        <v>1598</v>
      </c>
      <c r="D566" s="15">
        <v>45541</v>
      </c>
      <c r="E566" s="15">
        <v>45825</v>
      </c>
      <c r="F566" t="s">
        <v>121</v>
      </c>
      <c r="G566" s="11"/>
      <c r="H566" t="s">
        <v>1710</v>
      </c>
      <c r="I566" t="s">
        <v>1631</v>
      </c>
      <c r="J566" t="s">
        <v>1700</v>
      </c>
      <c r="K566" s="11">
        <v>4097332.68</v>
      </c>
      <c r="L566" s="11">
        <v>78</v>
      </c>
      <c r="M566" s="11">
        <f t="shared" si="62"/>
        <v>3511999.4400000004</v>
      </c>
      <c r="N566" s="21">
        <v>2.5000000000000001E-2</v>
      </c>
      <c r="O566" s="21">
        <f t="shared" si="63"/>
        <v>2.5000000544444251E-2</v>
      </c>
      <c r="P566" s="25">
        <f t="shared" si="64"/>
        <v>21889.86</v>
      </c>
      <c r="Q566" s="11">
        <f t="shared" si="65"/>
        <v>13133.915999999999</v>
      </c>
      <c r="R566" s="21">
        <v>0</v>
      </c>
      <c r="S566" s="21">
        <f t="shared" si="66"/>
        <v>0.6</v>
      </c>
      <c r="T566" s="36">
        <v>0</v>
      </c>
      <c r="U566" s="11">
        <v>13133.915999999999</v>
      </c>
      <c r="V566" s="11">
        <v>21889.86</v>
      </c>
      <c r="W566" s="21">
        <v>0</v>
      </c>
      <c r="X566" s="21">
        <v>0</v>
      </c>
      <c r="Y566" s="21">
        <f t="shared" si="67"/>
        <v>0</v>
      </c>
      <c r="Z566" s="21">
        <f t="shared" si="68"/>
        <v>0</v>
      </c>
      <c r="AA566" s="11">
        <v>0</v>
      </c>
      <c r="AB566" s="11">
        <v>0</v>
      </c>
      <c r="AC566" s="11"/>
    </row>
    <row r="567" spans="1:30" hidden="1" x14ac:dyDescent="0.35">
      <c r="A567" t="s">
        <v>699</v>
      </c>
      <c r="B567" t="s">
        <v>700</v>
      </c>
      <c r="C567" t="s">
        <v>1597</v>
      </c>
      <c r="D567" s="15">
        <v>45341</v>
      </c>
      <c r="E567" s="15"/>
      <c r="F567" t="s">
        <v>1605</v>
      </c>
      <c r="G567" s="11"/>
      <c r="H567" t="s">
        <v>1710</v>
      </c>
      <c r="I567" t="s">
        <v>1647</v>
      </c>
      <c r="J567" t="s">
        <v>1700</v>
      </c>
      <c r="K567" s="11">
        <v>5231639.78</v>
      </c>
      <c r="L567" s="11">
        <v>91</v>
      </c>
      <c r="M567" s="11">
        <f t="shared" si="62"/>
        <v>5231639.78</v>
      </c>
      <c r="N567" s="21">
        <v>2.5000000000000001E-2</v>
      </c>
      <c r="O567" s="21">
        <f t="shared" si="63"/>
        <v>2.5000003256810913E-2</v>
      </c>
      <c r="P567" s="25">
        <f t="shared" si="64"/>
        <v>32608.17</v>
      </c>
      <c r="Q567" s="11">
        <f t="shared" si="65"/>
        <v>8152.0424999999996</v>
      </c>
      <c r="R567" s="21">
        <v>0</v>
      </c>
      <c r="S567" s="21">
        <f t="shared" si="66"/>
        <v>0.25</v>
      </c>
      <c r="T567" s="36">
        <v>0</v>
      </c>
      <c r="U567" s="11">
        <v>8152.0424999999996</v>
      </c>
      <c r="V567" s="11">
        <v>32608.17</v>
      </c>
      <c r="W567" s="21">
        <v>0</v>
      </c>
      <c r="X567" s="21">
        <v>0</v>
      </c>
      <c r="Y567" s="21">
        <f t="shared" si="67"/>
        <v>0</v>
      </c>
      <c r="Z567" s="21">
        <f t="shared" si="68"/>
        <v>0</v>
      </c>
      <c r="AA567" s="11">
        <v>0</v>
      </c>
      <c r="AB567" s="11">
        <v>0</v>
      </c>
      <c r="AC567" s="11"/>
    </row>
    <row r="568" spans="1:30" hidden="1" x14ac:dyDescent="0.35">
      <c r="A568" t="s">
        <v>854</v>
      </c>
      <c r="B568" t="s">
        <v>855</v>
      </c>
      <c r="C568" t="s">
        <v>1597</v>
      </c>
      <c r="D568" s="15">
        <v>45449</v>
      </c>
      <c r="E568" s="15"/>
      <c r="F568" t="s">
        <v>1600</v>
      </c>
      <c r="G568" s="11"/>
      <c r="H568" t="s">
        <v>1654</v>
      </c>
      <c r="I568" t="s">
        <v>1664</v>
      </c>
      <c r="J568" t="s">
        <v>1700</v>
      </c>
      <c r="K568" s="11">
        <v>6742703.0300000003</v>
      </c>
      <c r="L568" s="11">
        <v>91</v>
      </c>
      <c r="M568" s="11">
        <f t="shared" si="62"/>
        <v>6742703.0300000003</v>
      </c>
      <c r="N568" s="21">
        <v>0.02</v>
      </c>
      <c r="O568" s="21">
        <f t="shared" si="63"/>
        <v>2.0000000383646317E-2</v>
      </c>
      <c r="P568" s="25">
        <f t="shared" si="64"/>
        <v>33621.15</v>
      </c>
      <c r="Q568" s="11">
        <f t="shared" si="65"/>
        <v>16810.575000000001</v>
      </c>
      <c r="R568" s="21">
        <v>0</v>
      </c>
      <c r="S568" s="21">
        <f t="shared" si="66"/>
        <v>0.5</v>
      </c>
      <c r="T568" s="36">
        <v>1</v>
      </c>
      <c r="U568" s="11">
        <v>16810.575000000001</v>
      </c>
      <c r="V568" s="11">
        <v>33621.15</v>
      </c>
      <c r="W568" s="21">
        <v>0</v>
      </c>
      <c r="X568" s="21">
        <v>0</v>
      </c>
      <c r="Y568" s="21">
        <f t="shared" si="67"/>
        <v>0</v>
      </c>
      <c r="Z568" s="21">
        <f t="shared" si="68"/>
        <v>0</v>
      </c>
      <c r="AA568" s="11">
        <v>0</v>
      </c>
      <c r="AB568" s="11">
        <v>0</v>
      </c>
      <c r="AC568" s="11"/>
    </row>
    <row r="569" spans="1:30" hidden="1" x14ac:dyDescent="0.35">
      <c r="A569" t="s">
        <v>818</v>
      </c>
      <c r="B569" t="s">
        <v>819</v>
      </c>
      <c r="C569" t="s">
        <v>1598</v>
      </c>
      <c r="D569" s="15">
        <v>45425</v>
      </c>
      <c r="E569" s="15">
        <v>45834</v>
      </c>
      <c r="F569" t="s">
        <v>1600</v>
      </c>
      <c r="G569" s="11"/>
      <c r="H569" t="s">
        <v>1654</v>
      </c>
      <c r="I569" t="s">
        <v>1639</v>
      </c>
      <c r="J569" t="s">
        <v>1700</v>
      </c>
      <c r="K569" s="11">
        <v>5342337.57</v>
      </c>
      <c r="L569" s="11">
        <v>87</v>
      </c>
      <c r="M569" s="11">
        <f t="shared" si="62"/>
        <v>5107509.5449450556</v>
      </c>
      <c r="N569" s="21">
        <v>2.5000000000000001E-2</v>
      </c>
      <c r="O569" s="21">
        <f t="shared" si="63"/>
        <v>2.4999994266683836E-2</v>
      </c>
      <c r="P569" s="25">
        <f t="shared" si="64"/>
        <v>31834.47</v>
      </c>
      <c r="Q569" s="11">
        <f t="shared" si="65"/>
        <v>19100.682000000001</v>
      </c>
      <c r="R569" s="21">
        <v>0</v>
      </c>
      <c r="S569" s="21">
        <f t="shared" si="66"/>
        <v>0.6</v>
      </c>
      <c r="T569" s="36">
        <v>1</v>
      </c>
      <c r="U569" s="11">
        <v>19100.682000000001</v>
      </c>
      <c r="V569" s="11">
        <v>31834.47</v>
      </c>
      <c r="W569" s="21">
        <v>0</v>
      </c>
      <c r="X569" s="21">
        <v>0</v>
      </c>
      <c r="Y569" s="21">
        <f t="shared" si="67"/>
        <v>0</v>
      </c>
      <c r="Z569" s="21">
        <f t="shared" si="68"/>
        <v>0</v>
      </c>
      <c r="AA569" s="11">
        <v>0</v>
      </c>
      <c r="AB569" s="11">
        <v>0</v>
      </c>
      <c r="AC569" s="11"/>
    </row>
    <row r="570" spans="1:30" hidden="1" x14ac:dyDescent="0.35">
      <c r="A570" t="s">
        <v>886</v>
      </c>
      <c r="B570" t="s">
        <v>887</v>
      </c>
      <c r="C570" t="s">
        <v>1597</v>
      </c>
      <c r="D570" s="15">
        <v>45469</v>
      </c>
      <c r="E570" s="15"/>
      <c r="F570" t="s">
        <v>1608</v>
      </c>
      <c r="G570" s="11"/>
      <c r="H570" t="s">
        <v>1710</v>
      </c>
      <c r="I570" t="s">
        <v>1631</v>
      </c>
      <c r="J570" t="s">
        <v>1700</v>
      </c>
      <c r="K570" s="11">
        <v>4352252.58</v>
      </c>
      <c r="L570" s="11">
        <v>91</v>
      </c>
      <c r="M570" s="11">
        <f t="shared" si="62"/>
        <v>4352252.58</v>
      </c>
      <c r="N570" s="21">
        <v>2.5000000000000001E-2</v>
      </c>
      <c r="O570" s="21">
        <f t="shared" si="63"/>
        <v>2.4999996542146793E-2</v>
      </c>
      <c r="P570" s="25">
        <f t="shared" si="64"/>
        <v>27127.05</v>
      </c>
      <c r="Q570" s="11">
        <f t="shared" si="65"/>
        <v>18988.934999999998</v>
      </c>
      <c r="R570" s="21">
        <v>0</v>
      </c>
      <c r="S570" s="21">
        <f t="shared" si="66"/>
        <v>0.7</v>
      </c>
      <c r="T570" s="36">
        <v>0</v>
      </c>
      <c r="U570" s="11">
        <v>18988.934999999998</v>
      </c>
      <c r="V570" s="11">
        <v>27127.05</v>
      </c>
      <c r="W570" s="21">
        <v>0</v>
      </c>
      <c r="X570" s="21">
        <v>0</v>
      </c>
      <c r="Y570" s="21">
        <f t="shared" si="67"/>
        <v>0</v>
      </c>
      <c r="Z570" s="21">
        <f t="shared" si="68"/>
        <v>0</v>
      </c>
      <c r="AA570" s="11">
        <v>0</v>
      </c>
      <c r="AB570" s="11">
        <v>0</v>
      </c>
      <c r="AC570" s="11"/>
    </row>
    <row r="571" spans="1:30" hidden="1" x14ac:dyDescent="0.35">
      <c r="A571" t="s">
        <v>627</v>
      </c>
      <c r="B571" t="s">
        <v>628</v>
      </c>
      <c r="C571" t="s">
        <v>1597</v>
      </c>
      <c r="D571" s="15">
        <v>45289</v>
      </c>
      <c r="E571" s="15"/>
      <c r="F571" t="s">
        <v>338</v>
      </c>
      <c r="G571" s="11"/>
      <c r="H571" t="s">
        <v>1710</v>
      </c>
      <c r="I571" t="s">
        <v>1631</v>
      </c>
      <c r="J571" t="s">
        <v>1700</v>
      </c>
      <c r="K571" s="11">
        <v>10483591.9</v>
      </c>
      <c r="L571" s="11">
        <v>91</v>
      </c>
      <c r="M571" s="11">
        <f t="shared" si="62"/>
        <v>10483591.9</v>
      </c>
      <c r="N571" s="21">
        <v>0.02</v>
      </c>
      <c r="O571" s="21">
        <f t="shared" si="63"/>
        <v>2.0000000515719558E-2</v>
      </c>
      <c r="P571" s="25">
        <f t="shared" si="64"/>
        <v>52274.35</v>
      </c>
      <c r="Q571" s="11">
        <f t="shared" si="65"/>
        <v>36592.044999999998</v>
      </c>
      <c r="R571" s="21">
        <v>0</v>
      </c>
      <c r="S571" s="21">
        <f t="shared" si="66"/>
        <v>0.7</v>
      </c>
      <c r="T571" s="36">
        <v>0</v>
      </c>
      <c r="U571" s="11">
        <v>36592.044999999998</v>
      </c>
      <c r="V571" s="11">
        <v>52274.35</v>
      </c>
      <c r="W571" s="21">
        <v>0</v>
      </c>
      <c r="X571" s="21">
        <v>0</v>
      </c>
      <c r="Y571" s="21">
        <f t="shared" si="67"/>
        <v>0</v>
      </c>
      <c r="Z571" s="21">
        <f t="shared" si="68"/>
        <v>0</v>
      </c>
      <c r="AA571" s="11">
        <v>0</v>
      </c>
      <c r="AB571" s="11">
        <v>0</v>
      </c>
      <c r="AC571" s="11"/>
    </row>
    <row r="572" spans="1:30" hidden="1" x14ac:dyDescent="0.35">
      <c r="A572" t="s">
        <v>1219</v>
      </c>
      <c r="B572" t="s">
        <v>1220</v>
      </c>
      <c r="C572" t="s">
        <v>1597</v>
      </c>
      <c r="D572" s="15">
        <v>45588</v>
      </c>
      <c r="E572" s="15"/>
      <c r="F572" t="s">
        <v>1607</v>
      </c>
      <c r="G572" s="11"/>
      <c r="H572" t="s">
        <v>1654</v>
      </c>
      <c r="I572" t="s">
        <v>1642</v>
      </c>
      <c r="J572" t="s">
        <v>1701</v>
      </c>
      <c r="K572" s="11">
        <v>32046933.260000002</v>
      </c>
      <c r="L572" s="11">
        <v>91</v>
      </c>
      <c r="M572" s="11">
        <f t="shared" si="62"/>
        <v>32046933.260000005</v>
      </c>
      <c r="N572" s="21">
        <v>0.01</v>
      </c>
      <c r="O572" s="21">
        <f t="shared" si="63"/>
        <v>9.9999995485330288E-3</v>
      </c>
      <c r="P572" s="25">
        <f t="shared" si="64"/>
        <v>79897.83</v>
      </c>
      <c r="Q572" s="11">
        <f t="shared" si="65"/>
        <v>43943.806499999999</v>
      </c>
      <c r="R572" s="21">
        <v>0</v>
      </c>
      <c r="S572" s="21">
        <f t="shared" si="66"/>
        <v>0.54999999999999993</v>
      </c>
      <c r="T572" s="36">
        <v>0.45</v>
      </c>
      <c r="U572" s="11">
        <v>43943.806499999999</v>
      </c>
      <c r="V572" s="11">
        <v>79897.83</v>
      </c>
      <c r="W572" s="21">
        <v>0.1</v>
      </c>
      <c r="X572" s="21">
        <v>0.2</v>
      </c>
      <c r="Y572" s="21">
        <f t="shared" si="67"/>
        <v>0</v>
      </c>
      <c r="Z572" s="21">
        <f t="shared" si="68"/>
        <v>0</v>
      </c>
      <c r="AA572" s="11">
        <v>0</v>
      </c>
      <c r="AB572" s="11">
        <v>0</v>
      </c>
      <c r="AC572" s="11"/>
    </row>
    <row r="573" spans="1:30" hidden="1" x14ac:dyDescent="0.35">
      <c r="A573" t="s">
        <v>1217</v>
      </c>
      <c r="B573" t="s">
        <v>1218</v>
      </c>
      <c r="C573" t="s">
        <v>1597</v>
      </c>
      <c r="D573" s="15">
        <v>45588</v>
      </c>
      <c r="E573" s="15"/>
      <c r="F573" t="s">
        <v>1607</v>
      </c>
      <c r="G573" s="11"/>
      <c r="H573" t="s">
        <v>1654</v>
      </c>
      <c r="I573" t="s">
        <v>1642</v>
      </c>
      <c r="J573" t="s">
        <v>1701</v>
      </c>
      <c r="K573" s="11">
        <v>15844797.289999999</v>
      </c>
      <c r="L573" s="11">
        <v>91</v>
      </c>
      <c r="M573" s="11">
        <f t="shared" si="62"/>
        <v>15844797.289999999</v>
      </c>
      <c r="N573" s="21">
        <v>0.01</v>
      </c>
      <c r="O573" s="21">
        <f t="shared" si="63"/>
        <v>1.0000000704706654E-2</v>
      </c>
      <c r="P573" s="25">
        <f t="shared" si="64"/>
        <v>39503.47</v>
      </c>
      <c r="Q573" s="11">
        <f t="shared" si="65"/>
        <v>21726.908500000001</v>
      </c>
      <c r="R573" s="21">
        <v>0</v>
      </c>
      <c r="S573" s="21">
        <f t="shared" si="66"/>
        <v>0.55000000000000004</v>
      </c>
      <c r="T573" s="36">
        <v>0.45</v>
      </c>
      <c r="U573" s="11">
        <v>21726.908500000001</v>
      </c>
      <c r="V573" s="11">
        <v>39503.47</v>
      </c>
      <c r="W573" s="21">
        <v>0.1</v>
      </c>
      <c r="X573" s="21">
        <v>0.2</v>
      </c>
      <c r="Y573" s="21">
        <f t="shared" si="67"/>
        <v>0</v>
      </c>
      <c r="Z573" s="21">
        <f t="shared" si="68"/>
        <v>0</v>
      </c>
      <c r="AA573" s="11">
        <v>0</v>
      </c>
      <c r="AB573" s="11">
        <v>0</v>
      </c>
      <c r="AC573" s="11"/>
    </row>
    <row r="574" spans="1:30" hidden="1" x14ac:dyDescent="0.35">
      <c r="A574" t="s">
        <v>415</v>
      </c>
      <c r="B574" t="s">
        <v>416</v>
      </c>
      <c r="C574" t="s">
        <v>1597</v>
      </c>
      <c r="D574" s="15">
        <v>45113</v>
      </c>
      <c r="E574" s="15"/>
      <c r="F574" t="s">
        <v>1599</v>
      </c>
      <c r="G574" s="11"/>
      <c r="H574" t="s">
        <v>1654</v>
      </c>
      <c r="I574" t="s">
        <v>1631</v>
      </c>
      <c r="J574" t="s">
        <v>1700</v>
      </c>
      <c r="K574" s="11">
        <v>3669331.02</v>
      </c>
      <c r="L574" s="11">
        <v>91</v>
      </c>
      <c r="M574" s="11">
        <f t="shared" si="62"/>
        <v>3669331.02</v>
      </c>
      <c r="N574" s="21">
        <v>2.5000000000000001E-2</v>
      </c>
      <c r="O574" s="21">
        <f t="shared" si="63"/>
        <v>2.4999991403349586E-2</v>
      </c>
      <c r="P574" s="25">
        <f t="shared" si="64"/>
        <v>22870.48</v>
      </c>
      <c r="Q574" s="11">
        <f t="shared" si="65"/>
        <v>0</v>
      </c>
      <c r="R574" s="21">
        <v>0</v>
      </c>
      <c r="S574" s="21">
        <f t="shared" si="66"/>
        <v>0</v>
      </c>
      <c r="T574" s="36">
        <v>0</v>
      </c>
      <c r="U574" s="11">
        <v>0</v>
      </c>
      <c r="V574" s="11">
        <v>22870.48</v>
      </c>
      <c r="W574" s="21">
        <v>0</v>
      </c>
      <c r="X574" s="21">
        <v>0</v>
      </c>
      <c r="Y574" s="21">
        <f t="shared" si="67"/>
        <v>0</v>
      </c>
      <c r="Z574" s="21">
        <f t="shared" si="68"/>
        <v>0</v>
      </c>
      <c r="AA574" s="11">
        <v>0</v>
      </c>
      <c r="AB574" s="11">
        <v>0</v>
      </c>
      <c r="AC574" s="11"/>
    </row>
    <row r="575" spans="1:30" hidden="1" x14ac:dyDescent="0.35">
      <c r="A575" t="s">
        <v>777</v>
      </c>
      <c r="B575" t="s">
        <v>778</v>
      </c>
      <c r="C575" t="s">
        <v>1597</v>
      </c>
      <c r="D575" s="15">
        <v>45401</v>
      </c>
      <c r="E575" s="15"/>
      <c r="F575" t="s">
        <v>1599</v>
      </c>
      <c r="G575" s="11"/>
      <c r="H575" t="s">
        <v>1654</v>
      </c>
      <c r="I575" t="s">
        <v>1634</v>
      </c>
      <c r="J575" t="s">
        <v>1701</v>
      </c>
      <c r="K575" s="11">
        <v>5112708.6500000004</v>
      </c>
      <c r="L575" s="11">
        <v>91</v>
      </c>
      <c r="M575" s="11">
        <f t="shared" si="62"/>
        <v>5112708.6500000004</v>
      </c>
      <c r="N575" s="21">
        <v>1.4999999999999999E-2</v>
      </c>
      <c r="O575" s="21">
        <f t="shared" si="63"/>
        <v>1.500000030682001E-2</v>
      </c>
      <c r="P575" s="25">
        <f t="shared" si="64"/>
        <v>19120.13</v>
      </c>
      <c r="Q575" s="11">
        <f t="shared" si="65"/>
        <v>0</v>
      </c>
      <c r="R575" s="21">
        <v>0</v>
      </c>
      <c r="S575" s="21">
        <f t="shared" si="66"/>
        <v>0</v>
      </c>
      <c r="T575" s="36">
        <v>0</v>
      </c>
      <c r="U575" s="11">
        <v>0</v>
      </c>
      <c r="V575" s="11">
        <v>19120.13</v>
      </c>
      <c r="W575" s="21">
        <v>0.12</v>
      </c>
      <c r="X575" s="21">
        <v>0.15</v>
      </c>
      <c r="Y575" s="21">
        <f t="shared" si="67"/>
        <v>0</v>
      </c>
      <c r="Z575" s="21">
        <f t="shared" si="68"/>
        <v>0</v>
      </c>
      <c r="AA575" s="11">
        <v>0</v>
      </c>
      <c r="AB575" s="11">
        <v>0</v>
      </c>
      <c r="AC575" s="11"/>
    </row>
    <row r="576" spans="1:30" hidden="1" x14ac:dyDescent="0.35">
      <c r="A576" t="s">
        <v>838</v>
      </c>
      <c r="B576" t="s">
        <v>839</v>
      </c>
      <c r="C576" t="s">
        <v>1597</v>
      </c>
      <c r="D576" s="15">
        <v>45442</v>
      </c>
      <c r="E576" s="15"/>
      <c r="F576" t="s">
        <v>234</v>
      </c>
      <c r="G576" s="11" t="s">
        <v>1745</v>
      </c>
      <c r="H576" t="s">
        <v>1710</v>
      </c>
      <c r="I576" t="s">
        <v>1659</v>
      </c>
      <c r="J576" t="s">
        <v>1700</v>
      </c>
      <c r="K576" s="11">
        <v>4467344.4000000004</v>
      </c>
      <c r="L576" s="11">
        <v>91</v>
      </c>
      <c r="M576" s="11">
        <f t="shared" si="62"/>
        <v>4467344.4000000004</v>
      </c>
      <c r="N576" s="21">
        <v>2.5000000000000001E-2</v>
      </c>
      <c r="O576" s="21">
        <f t="shared" si="63"/>
        <v>2.5000002804232539E-2</v>
      </c>
      <c r="P576" s="25">
        <f t="shared" si="64"/>
        <v>27844.41</v>
      </c>
      <c r="Q576" s="11">
        <f t="shared" si="65"/>
        <v>19491.087</v>
      </c>
      <c r="R576" s="21">
        <v>0</v>
      </c>
      <c r="S576" s="21">
        <f t="shared" si="66"/>
        <v>0.6</v>
      </c>
      <c r="T576" s="36">
        <v>0</v>
      </c>
      <c r="U576" s="11">
        <v>16706.646000000001</v>
      </c>
      <c r="V576" s="11">
        <v>27844.41</v>
      </c>
      <c r="W576" s="21">
        <v>0</v>
      </c>
      <c r="X576" s="21">
        <v>0</v>
      </c>
      <c r="Y576" s="21">
        <f t="shared" si="67"/>
        <v>0</v>
      </c>
      <c r="Z576" s="21">
        <f t="shared" si="68"/>
        <v>0</v>
      </c>
      <c r="AA576" s="11">
        <v>0</v>
      </c>
      <c r="AB576" s="11">
        <v>0</v>
      </c>
      <c r="AC576" s="21">
        <f t="shared" ref="AC576:AC577" si="70">IFERROR(AD576/V576,0)</f>
        <v>0.1</v>
      </c>
      <c r="AD576" s="11">
        <v>2784.4410000000003</v>
      </c>
    </row>
    <row r="577" spans="1:31" hidden="1" x14ac:dyDescent="0.35">
      <c r="A577" t="s">
        <v>353</v>
      </c>
      <c r="B577" t="s">
        <v>354</v>
      </c>
      <c r="C577" t="s">
        <v>1597</v>
      </c>
      <c r="D577" s="15">
        <v>44608</v>
      </c>
      <c r="E577" s="15"/>
      <c r="F577" t="s">
        <v>234</v>
      </c>
      <c r="G577" s="11" t="s">
        <v>1745</v>
      </c>
      <c r="H577" t="s">
        <v>1710</v>
      </c>
      <c r="I577" t="s">
        <v>1659</v>
      </c>
      <c r="J577" t="s">
        <v>1700</v>
      </c>
      <c r="K577" s="11">
        <v>6960793.2199999997</v>
      </c>
      <c r="L577" s="11">
        <v>91</v>
      </c>
      <c r="M577" s="11">
        <f t="shared" si="62"/>
        <v>6960793.2199999997</v>
      </c>
      <c r="N577" s="21">
        <v>2.2499999999999999E-2</v>
      </c>
      <c r="O577" s="21">
        <f t="shared" si="63"/>
        <v>2.2500000366337564E-2</v>
      </c>
      <c r="P577" s="25">
        <f t="shared" si="64"/>
        <v>39047.19</v>
      </c>
      <c r="Q577" s="11">
        <f t="shared" si="65"/>
        <v>27333.033000000003</v>
      </c>
      <c r="R577" s="21">
        <v>0</v>
      </c>
      <c r="S577" s="21">
        <f t="shared" si="66"/>
        <v>0.6</v>
      </c>
      <c r="T577" s="36">
        <v>0</v>
      </c>
      <c r="U577" s="11">
        <v>23428.314000000002</v>
      </c>
      <c r="V577" s="11">
        <v>39047.19</v>
      </c>
      <c r="W577" s="21">
        <v>0</v>
      </c>
      <c r="X577" s="21">
        <v>0</v>
      </c>
      <c r="Y577" s="21">
        <f t="shared" si="67"/>
        <v>0</v>
      </c>
      <c r="Z577" s="21">
        <f t="shared" si="68"/>
        <v>0</v>
      </c>
      <c r="AA577" s="11">
        <v>0</v>
      </c>
      <c r="AB577" s="11">
        <v>0</v>
      </c>
      <c r="AC577" s="21">
        <f t="shared" si="70"/>
        <v>0.1</v>
      </c>
      <c r="AD577" s="11">
        <v>3904.7190000000005</v>
      </c>
    </row>
    <row r="578" spans="1:31" hidden="1" x14ac:dyDescent="0.35">
      <c r="A578" t="s">
        <v>1033</v>
      </c>
      <c r="B578" t="s">
        <v>1034</v>
      </c>
      <c r="C578" t="s">
        <v>1597</v>
      </c>
      <c r="D578" s="15">
        <v>45524</v>
      </c>
      <c r="E578" s="15"/>
      <c r="F578" t="s">
        <v>1600</v>
      </c>
      <c r="G578" s="11"/>
      <c r="H578" t="s">
        <v>1654</v>
      </c>
      <c r="I578" t="s">
        <v>1648</v>
      </c>
      <c r="J578" t="s">
        <v>1700</v>
      </c>
      <c r="K578" s="11">
        <v>4239684.9800000004</v>
      </c>
      <c r="L578" s="11">
        <v>91</v>
      </c>
      <c r="M578" s="11">
        <f t="shared" si="62"/>
        <v>4239684.9800000004</v>
      </c>
      <c r="N578" s="21">
        <v>2.5000000000000001E-2</v>
      </c>
      <c r="O578" s="21">
        <f t="shared" si="63"/>
        <v>2.499999642441815E-2</v>
      </c>
      <c r="P578" s="25">
        <f t="shared" si="64"/>
        <v>26425.43</v>
      </c>
      <c r="Q578" s="11">
        <f t="shared" si="65"/>
        <v>15855.258</v>
      </c>
      <c r="R578" s="21">
        <v>0</v>
      </c>
      <c r="S578" s="21">
        <f t="shared" si="66"/>
        <v>0.6</v>
      </c>
      <c r="T578" s="36">
        <v>1</v>
      </c>
      <c r="U578" s="11">
        <v>15855.258</v>
      </c>
      <c r="V578" s="11">
        <v>26425.43</v>
      </c>
      <c r="W578" s="21">
        <v>0</v>
      </c>
      <c r="X578" s="21">
        <v>0</v>
      </c>
      <c r="Y578" s="21">
        <f t="shared" si="67"/>
        <v>0</v>
      </c>
      <c r="Z578" s="21">
        <f t="shared" si="68"/>
        <v>0</v>
      </c>
      <c r="AA578" s="11">
        <v>0</v>
      </c>
      <c r="AB578" s="11">
        <v>0</v>
      </c>
      <c r="AC578" s="11"/>
    </row>
    <row r="579" spans="1:31" hidden="1" x14ac:dyDescent="0.35">
      <c r="A579" t="s">
        <v>749</v>
      </c>
      <c r="B579" t="s">
        <v>750</v>
      </c>
      <c r="C579" t="s">
        <v>1597</v>
      </c>
      <c r="D579" s="15">
        <v>45373</v>
      </c>
      <c r="E579" s="15"/>
      <c r="F579" t="s">
        <v>1600</v>
      </c>
      <c r="G579" s="11"/>
      <c r="H579" t="s">
        <v>1654</v>
      </c>
      <c r="I579" t="s">
        <v>1664</v>
      </c>
      <c r="J579" t="s">
        <v>1700</v>
      </c>
      <c r="K579" s="11">
        <v>5144803.9000000004</v>
      </c>
      <c r="L579" s="11">
        <v>91</v>
      </c>
      <c r="M579" s="11">
        <f t="shared" ref="M579:M611" si="71">K579*L579/91</f>
        <v>5144803.9000000004</v>
      </c>
      <c r="N579" s="21">
        <v>2.5000000000000001E-2</v>
      </c>
      <c r="O579" s="21">
        <f t="shared" ref="O579:O606" si="72">(V579/K579)*365/L579</f>
        <v>2.500000123350743E-2</v>
      </c>
      <c r="P579" s="25">
        <f t="shared" ref="P579:P611" si="73">V579+AB579</f>
        <v>32066.93</v>
      </c>
      <c r="Q579" s="11">
        <f t="shared" ref="Q579:Q611" si="74">+U579+AA579+AD579</f>
        <v>0</v>
      </c>
      <c r="R579" s="21">
        <v>0.03</v>
      </c>
      <c r="S579" s="21">
        <f t="shared" ref="S579:S611" si="75">IFERROR(U579/V579,0)</f>
        <v>0</v>
      </c>
      <c r="T579" s="36">
        <v>0</v>
      </c>
      <c r="U579" s="11">
        <v>0</v>
      </c>
      <c r="V579" s="11">
        <v>32066.93</v>
      </c>
      <c r="W579" s="21">
        <v>0</v>
      </c>
      <c r="X579" s="21">
        <v>0</v>
      </c>
      <c r="Y579" s="21">
        <f t="shared" ref="Y579:Y611" si="76">(AB579/K579)*365/90</f>
        <v>0</v>
      </c>
      <c r="Z579" s="21">
        <f t="shared" ref="Z579:Z611" si="77">IFERROR(AA579/AB579,0)</f>
        <v>0</v>
      </c>
      <c r="AA579" s="11">
        <v>0</v>
      </c>
      <c r="AB579" s="11">
        <v>0</v>
      </c>
      <c r="AC579" s="11"/>
    </row>
    <row r="580" spans="1:31" hidden="1" x14ac:dyDescent="0.35">
      <c r="A580" t="s">
        <v>389</v>
      </c>
      <c r="B580" t="s">
        <v>390</v>
      </c>
      <c r="C580" t="s">
        <v>1597</v>
      </c>
      <c r="D580" s="15">
        <v>45091</v>
      </c>
      <c r="E580" s="15"/>
      <c r="F580" t="s">
        <v>1601</v>
      </c>
      <c r="G580" s="11"/>
      <c r="H580" t="s">
        <v>1710</v>
      </c>
      <c r="I580" t="s">
        <v>1631</v>
      </c>
      <c r="J580" t="s">
        <v>1701</v>
      </c>
      <c r="K580" s="11">
        <v>33783118.399999999</v>
      </c>
      <c r="L580" s="11">
        <v>91</v>
      </c>
      <c r="M580" s="11">
        <f t="shared" si="71"/>
        <v>33783118.399999999</v>
      </c>
      <c r="N580" s="21">
        <v>0.02</v>
      </c>
      <c r="O580" s="21">
        <f t="shared" si="72"/>
        <v>2.0000000052695543E-2</v>
      </c>
      <c r="P580" s="25">
        <f t="shared" si="73"/>
        <v>168452.81</v>
      </c>
      <c r="Q580" s="11">
        <f t="shared" si="74"/>
        <v>101071.686</v>
      </c>
      <c r="R580" s="21">
        <v>0</v>
      </c>
      <c r="S580" s="21">
        <f t="shared" si="75"/>
        <v>0.6</v>
      </c>
      <c r="T580" s="36">
        <v>0</v>
      </c>
      <c r="U580" s="11">
        <v>101071.686</v>
      </c>
      <c r="V580" s="11">
        <v>168452.81</v>
      </c>
      <c r="W580" s="21">
        <v>0.12</v>
      </c>
      <c r="X580" s="21">
        <v>0.2</v>
      </c>
      <c r="Y580" s="21">
        <f t="shared" si="76"/>
        <v>0</v>
      </c>
      <c r="Z580" s="21">
        <f t="shared" si="77"/>
        <v>0</v>
      </c>
      <c r="AA580" s="11">
        <v>0</v>
      </c>
      <c r="AB580" s="11">
        <v>0</v>
      </c>
      <c r="AC580" s="11"/>
    </row>
    <row r="581" spans="1:31" hidden="1" x14ac:dyDescent="0.35">
      <c r="A581" t="s">
        <v>763</v>
      </c>
      <c r="B581" t="s">
        <v>764</v>
      </c>
      <c r="C581" t="s">
        <v>1597</v>
      </c>
      <c r="D581" s="15">
        <v>45390</v>
      </c>
      <c r="E581" s="15"/>
      <c r="F581" t="s">
        <v>101</v>
      </c>
      <c r="G581" s="11"/>
      <c r="H581" t="s">
        <v>1710</v>
      </c>
      <c r="I581" t="s">
        <v>1631</v>
      </c>
      <c r="J581" t="s">
        <v>1700</v>
      </c>
      <c r="K581" s="11">
        <v>3969267.76</v>
      </c>
      <c r="L581" s="11">
        <v>91</v>
      </c>
      <c r="M581" s="11">
        <f t="shared" si="71"/>
        <v>3969267.76</v>
      </c>
      <c r="N581" s="21">
        <v>2.5000000000000001E-2</v>
      </c>
      <c r="O581" s="21">
        <f t="shared" si="72"/>
        <v>2.5000003449580258E-2</v>
      </c>
      <c r="P581" s="25">
        <f t="shared" si="73"/>
        <v>24739.96</v>
      </c>
      <c r="Q581" s="11">
        <f t="shared" si="74"/>
        <v>12369.98</v>
      </c>
      <c r="R581" s="21">
        <v>0</v>
      </c>
      <c r="S581" s="21">
        <f t="shared" si="75"/>
        <v>0.5</v>
      </c>
      <c r="T581" s="36">
        <v>0</v>
      </c>
      <c r="U581" s="11">
        <v>12369.98</v>
      </c>
      <c r="V581" s="11">
        <v>24739.96</v>
      </c>
      <c r="W581" s="21">
        <v>0</v>
      </c>
      <c r="X581" s="21">
        <v>0</v>
      </c>
      <c r="Y581" s="21">
        <f t="shared" si="76"/>
        <v>0</v>
      </c>
      <c r="Z581" s="21">
        <f t="shared" si="77"/>
        <v>0</v>
      </c>
      <c r="AA581" s="11">
        <v>0</v>
      </c>
      <c r="AB581" s="11">
        <v>0</v>
      </c>
      <c r="AC581" s="11"/>
    </row>
    <row r="582" spans="1:31" hidden="1" x14ac:dyDescent="0.35">
      <c r="A582" t="s">
        <v>492</v>
      </c>
      <c r="B582" t="s">
        <v>493</v>
      </c>
      <c r="C582" t="s">
        <v>1597</v>
      </c>
      <c r="D582" s="15">
        <v>45173</v>
      </c>
      <c r="E582" s="15"/>
      <c r="F582" t="s">
        <v>1600</v>
      </c>
      <c r="G582" s="11"/>
      <c r="H582" t="s">
        <v>1654</v>
      </c>
      <c r="I582" t="s">
        <v>1679</v>
      </c>
      <c r="J582" t="s">
        <v>1701</v>
      </c>
      <c r="K582" s="11">
        <v>3997621.98</v>
      </c>
      <c r="L582" s="11">
        <v>91</v>
      </c>
      <c r="M582" s="11">
        <f t="shared" si="71"/>
        <v>3997621.98</v>
      </c>
      <c r="N582" s="21">
        <v>0.02</v>
      </c>
      <c r="O582" s="21">
        <f t="shared" si="72"/>
        <v>2.0000002051769234E-2</v>
      </c>
      <c r="P582" s="25">
        <f t="shared" si="73"/>
        <v>19933.349999999999</v>
      </c>
      <c r="Q582" s="11">
        <f t="shared" si="74"/>
        <v>11960.009999999998</v>
      </c>
      <c r="R582" s="21">
        <v>0</v>
      </c>
      <c r="S582" s="21">
        <f t="shared" si="75"/>
        <v>0.6</v>
      </c>
      <c r="T582" s="36">
        <v>0.6</v>
      </c>
      <c r="U582" s="11">
        <v>11960.009999999998</v>
      </c>
      <c r="V582" s="11">
        <v>19933.349999999999</v>
      </c>
      <c r="W582" s="21">
        <v>0.12</v>
      </c>
      <c r="X582" s="21">
        <v>0.2</v>
      </c>
      <c r="Y582" s="21">
        <f t="shared" si="76"/>
        <v>0</v>
      </c>
      <c r="Z582" s="21">
        <f t="shared" si="77"/>
        <v>0</v>
      </c>
      <c r="AA582" s="11">
        <v>0</v>
      </c>
      <c r="AB582" s="11">
        <v>0</v>
      </c>
      <c r="AC582" s="11"/>
    </row>
    <row r="583" spans="1:31" hidden="1" x14ac:dyDescent="0.35">
      <c r="A583" t="s">
        <v>597</v>
      </c>
      <c r="B583" t="s">
        <v>598</v>
      </c>
      <c r="C583" t="s">
        <v>1597</v>
      </c>
      <c r="D583" s="15">
        <v>45266</v>
      </c>
      <c r="E583" s="15"/>
      <c r="F583" t="s">
        <v>1599</v>
      </c>
      <c r="G583" s="11"/>
      <c r="H583" t="s">
        <v>1654</v>
      </c>
      <c r="I583" t="s">
        <v>1631</v>
      </c>
      <c r="J583" t="s">
        <v>1701</v>
      </c>
      <c r="K583" s="11">
        <v>5068279.4000000004</v>
      </c>
      <c r="L583" s="11">
        <v>91</v>
      </c>
      <c r="M583" s="11">
        <f t="shared" si="71"/>
        <v>5068279.4000000004</v>
      </c>
      <c r="N583" s="21">
        <v>0.01</v>
      </c>
      <c r="O583" s="21">
        <f t="shared" si="72"/>
        <v>9.9999966306271362E-3</v>
      </c>
      <c r="P583" s="25">
        <f t="shared" si="73"/>
        <v>12635.98</v>
      </c>
      <c r="Q583" s="11">
        <f t="shared" si="74"/>
        <v>0</v>
      </c>
      <c r="R583" s="21">
        <v>0</v>
      </c>
      <c r="S583" s="21">
        <f t="shared" si="75"/>
        <v>0</v>
      </c>
      <c r="T583" s="36">
        <v>0</v>
      </c>
      <c r="U583" s="11">
        <v>0</v>
      </c>
      <c r="V583" s="11">
        <v>12635.98</v>
      </c>
      <c r="W583" s="21">
        <v>0.12</v>
      </c>
      <c r="X583" s="21">
        <v>0.2</v>
      </c>
      <c r="Y583" s="21">
        <f t="shared" si="76"/>
        <v>0</v>
      </c>
      <c r="Z583" s="21">
        <f t="shared" si="77"/>
        <v>0</v>
      </c>
      <c r="AA583" s="11">
        <v>0</v>
      </c>
      <c r="AB583" s="11">
        <v>0</v>
      </c>
      <c r="AC583" s="11"/>
    </row>
    <row r="584" spans="1:31" hidden="1" x14ac:dyDescent="0.35">
      <c r="A584" t="s">
        <v>399</v>
      </c>
      <c r="B584" t="s">
        <v>400</v>
      </c>
      <c r="C584" t="s">
        <v>1597</v>
      </c>
      <c r="D584" s="15">
        <v>45096</v>
      </c>
      <c r="E584" s="15"/>
      <c r="F584" t="s">
        <v>1607</v>
      </c>
      <c r="G584" s="11"/>
      <c r="H584" t="s">
        <v>1654</v>
      </c>
      <c r="I584" t="s">
        <v>1642</v>
      </c>
      <c r="J584" t="s">
        <v>1702</v>
      </c>
      <c r="K584" s="11">
        <v>6715328.4500000002</v>
      </c>
      <c r="L584" s="11">
        <v>32</v>
      </c>
      <c r="M584" s="11">
        <f t="shared" si="71"/>
        <v>2361434.1802197802</v>
      </c>
      <c r="N584" s="21">
        <v>1.3500000000000002E-2</v>
      </c>
      <c r="O584" s="21">
        <f t="shared" si="72"/>
        <v>1.3500008188355998E-2</v>
      </c>
      <c r="P584" s="25">
        <f t="shared" si="73"/>
        <v>7948.01</v>
      </c>
      <c r="Q584" s="11">
        <f t="shared" si="74"/>
        <v>3532.44888888889</v>
      </c>
      <c r="R584" s="21">
        <v>0</v>
      </c>
      <c r="S584" s="21">
        <f t="shared" si="75"/>
        <v>0.44444444444444459</v>
      </c>
      <c r="T584" s="36">
        <v>0.75</v>
      </c>
      <c r="U584" s="11">
        <v>3532.44888888889</v>
      </c>
      <c r="V584" s="11">
        <v>7948.01</v>
      </c>
      <c r="W584" s="21">
        <v>0</v>
      </c>
      <c r="X584" s="21">
        <v>0</v>
      </c>
      <c r="Y584" s="21">
        <f t="shared" si="76"/>
        <v>0</v>
      </c>
      <c r="Z584" s="21">
        <f t="shared" si="77"/>
        <v>0</v>
      </c>
      <c r="AA584" s="11">
        <v>0</v>
      </c>
      <c r="AB584" s="11">
        <v>0</v>
      </c>
      <c r="AC584" s="11"/>
      <c r="AE584" t="s">
        <v>1705</v>
      </c>
    </row>
    <row r="585" spans="1:31" hidden="1" x14ac:dyDescent="0.35">
      <c r="A585" t="s">
        <v>673</v>
      </c>
      <c r="B585" t="s">
        <v>674</v>
      </c>
      <c r="C585" t="s">
        <v>1597</v>
      </c>
      <c r="D585" s="15">
        <v>45323</v>
      </c>
      <c r="E585" s="15"/>
      <c r="F585" t="s">
        <v>1599</v>
      </c>
      <c r="G585" s="11"/>
      <c r="H585" t="s">
        <v>1654</v>
      </c>
      <c r="I585" t="s">
        <v>1631</v>
      </c>
      <c r="J585" t="s">
        <v>1701</v>
      </c>
      <c r="K585" s="11">
        <v>6445640.0999999996</v>
      </c>
      <c r="L585" s="11">
        <v>91</v>
      </c>
      <c r="M585" s="11">
        <f t="shared" si="71"/>
        <v>6445640.1000000006</v>
      </c>
      <c r="N585" s="21">
        <v>1.2500000000000001E-2</v>
      </c>
      <c r="O585" s="21">
        <f t="shared" si="72"/>
        <v>1.2499999976557969E-2</v>
      </c>
      <c r="P585" s="25">
        <f t="shared" si="73"/>
        <v>20087.439999999999</v>
      </c>
      <c r="Q585" s="11">
        <f t="shared" si="74"/>
        <v>0</v>
      </c>
      <c r="R585" s="21">
        <v>0</v>
      </c>
      <c r="S585" s="21">
        <f t="shared" si="75"/>
        <v>0</v>
      </c>
      <c r="T585" s="36">
        <v>0</v>
      </c>
      <c r="U585" s="11">
        <v>0</v>
      </c>
      <c r="V585" s="11">
        <v>20087.439999999999</v>
      </c>
      <c r="W585" s="21">
        <v>0.12</v>
      </c>
      <c r="X585" s="21">
        <v>0.15</v>
      </c>
      <c r="Y585" s="21">
        <f t="shared" si="76"/>
        <v>0</v>
      </c>
      <c r="Z585" s="21">
        <f t="shared" si="77"/>
        <v>0</v>
      </c>
      <c r="AA585" s="11">
        <v>0</v>
      </c>
      <c r="AB585" s="11">
        <v>0</v>
      </c>
      <c r="AC585" s="11"/>
    </row>
    <row r="586" spans="1:31" hidden="1" x14ac:dyDescent="0.35">
      <c r="A586" t="s">
        <v>1335</v>
      </c>
      <c r="B586" t="s">
        <v>1336</v>
      </c>
      <c r="C586" t="s">
        <v>1597</v>
      </c>
      <c r="D586" s="15">
        <v>45631</v>
      </c>
      <c r="E586" s="15"/>
      <c r="F586" t="s">
        <v>174</v>
      </c>
      <c r="G586" s="11"/>
      <c r="H586" t="s">
        <v>1710</v>
      </c>
      <c r="I586" t="s">
        <v>1631</v>
      </c>
      <c r="J586" t="s">
        <v>1701</v>
      </c>
      <c r="K586" s="11">
        <v>4303897.2300000004</v>
      </c>
      <c r="L586" s="11">
        <v>91</v>
      </c>
      <c r="M586" s="11">
        <f t="shared" si="71"/>
        <v>4303897.2300000004</v>
      </c>
      <c r="N586" s="21">
        <v>1.4999999999999999E-2</v>
      </c>
      <c r="O586" s="21">
        <f t="shared" si="72"/>
        <v>1.5000003270866325E-2</v>
      </c>
      <c r="P586" s="25">
        <f t="shared" si="73"/>
        <v>16095.4</v>
      </c>
      <c r="Q586" s="11">
        <f t="shared" si="74"/>
        <v>10462.01</v>
      </c>
      <c r="R586" s="21">
        <v>0</v>
      </c>
      <c r="S586" s="21">
        <f t="shared" si="75"/>
        <v>0.65</v>
      </c>
      <c r="T586" s="36">
        <v>0</v>
      </c>
      <c r="U586" s="11">
        <v>10462.01</v>
      </c>
      <c r="V586" s="11">
        <v>16095.4</v>
      </c>
      <c r="W586" s="21">
        <v>0.12</v>
      </c>
      <c r="X586" s="21">
        <v>0.15</v>
      </c>
      <c r="Y586" s="21">
        <f t="shared" si="76"/>
        <v>0</v>
      </c>
      <c r="Z586" s="21">
        <f t="shared" si="77"/>
        <v>0</v>
      </c>
      <c r="AA586" s="11">
        <v>0</v>
      </c>
      <c r="AB586" s="11">
        <v>0</v>
      </c>
      <c r="AC586" s="11"/>
    </row>
    <row r="587" spans="1:31" hidden="1" x14ac:dyDescent="0.35">
      <c r="A587" t="s">
        <v>1566</v>
      </c>
      <c r="B587" t="s">
        <v>1595</v>
      </c>
      <c r="C587" t="s">
        <v>1597</v>
      </c>
      <c r="D587" s="15">
        <v>45798</v>
      </c>
      <c r="E587" s="15"/>
      <c r="F587" t="s">
        <v>1630</v>
      </c>
      <c r="G587" s="11"/>
      <c r="H587" t="s">
        <v>1710</v>
      </c>
      <c r="I587" t="s">
        <v>1637</v>
      </c>
      <c r="J587" t="s">
        <v>1701</v>
      </c>
      <c r="K587" s="11">
        <v>5106948.6399999997</v>
      </c>
      <c r="L587" s="11">
        <v>41</v>
      </c>
      <c r="M587" s="11">
        <f t="shared" si="71"/>
        <v>2300932.9037362635</v>
      </c>
      <c r="N587" s="21">
        <v>1.4999999999999999E-2</v>
      </c>
      <c r="O587" s="21">
        <f t="shared" si="72"/>
        <v>1.5000002322994704E-2</v>
      </c>
      <c r="P587" s="25">
        <f t="shared" si="73"/>
        <v>8604.86</v>
      </c>
      <c r="Q587" s="11">
        <f t="shared" si="74"/>
        <v>5162.9160000000002</v>
      </c>
      <c r="R587" s="21">
        <v>0</v>
      </c>
      <c r="S587" s="21">
        <f t="shared" si="75"/>
        <v>0.6</v>
      </c>
      <c r="T587" s="36">
        <v>0</v>
      </c>
      <c r="U587" s="11">
        <v>5162.9160000000002</v>
      </c>
      <c r="V587" s="11">
        <v>8604.86</v>
      </c>
      <c r="W587" s="21">
        <v>0.12</v>
      </c>
      <c r="X587" s="21">
        <v>0.15</v>
      </c>
      <c r="Y587" s="21">
        <f t="shared" si="76"/>
        <v>0</v>
      </c>
      <c r="Z587" s="21">
        <f t="shared" si="77"/>
        <v>0</v>
      </c>
      <c r="AA587" s="11">
        <v>0</v>
      </c>
      <c r="AB587" s="11">
        <v>0</v>
      </c>
      <c r="AC587" s="11"/>
    </row>
    <row r="588" spans="1:31" hidden="1" x14ac:dyDescent="0.35">
      <c r="A588" t="s">
        <v>468</v>
      </c>
      <c r="B588" t="s">
        <v>469</v>
      </c>
      <c r="C588" t="s">
        <v>1597</v>
      </c>
      <c r="D588" s="15">
        <v>45159</v>
      </c>
      <c r="E588" s="15"/>
      <c r="F588" t="s">
        <v>1600</v>
      </c>
      <c r="G588" s="11"/>
      <c r="H588" t="s">
        <v>1654</v>
      </c>
      <c r="I588" t="s">
        <v>1685</v>
      </c>
      <c r="J588" t="s">
        <v>1699</v>
      </c>
      <c r="K588" s="11">
        <v>4451208.8499999996</v>
      </c>
      <c r="L588" s="11">
        <v>91</v>
      </c>
      <c r="M588" s="11">
        <f t="shared" si="71"/>
        <v>4451208.8499999996</v>
      </c>
      <c r="N588" s="21">
        <v>0</v>
      </c>
      <c r="O588" s="21">
        <f t="shared" si="72"/>
        <v>0</v>
      </c>
      <c r="P588" s="25">
        <f t="shared" si="73"/>
        <v>0</v>
      </c>
      <c r="Q588" s="11">
        <f t="shared" si="74"/>
        <v>0</v>
      </c>
      <c r="R588" s="21">
        <v>0</v>
      </c>
      <c r="S588" s="21">
        <f t="shared" si="75"/>
        <v>0</v>
      </c>
      <c r="T588" s="36">
        <v>0</v>
      </c>
      <c r="U588" s="11">
        <v>0</v>
      </c>
      <c r="V588" s="11">
        <v>0</v>
      </c>
      <c r="W588" s="21">
        <v>0.09</v>
      </c>
      <c r="X588" s="21">
        <v>0.25</v>
      </c>
      <c r="Y588" s="21">
        <f t="shared" si="76"/>
        <v>0</v>
      </c>
      <c r="Z588" s="21">
        <f t="shared" si="77"/>
        <v>0</v>
      </c>
      <c r="AA588" s="11">
        <v>0</v>
      </c>
      <c r="AB588" s="11">
        <v>0</v>
      </c>
      <c r="AC588" s="11"/>
    </row>
    <row r="589" spans="1:31" hidden="1" x14ac:dyDescent="0.35">
      <c r="A589" t="s">
        <v>925</v>
      </c>
      <c r="B589" t="s">
        <v>926</v>
      </c>
      <c r="C589" t="s">
        <v>1597</v>
      </c>
      <c r="D589" s="15">
        <v>45492</v>
      </c>
      <c r="E589" s="15"/>
      <c r="F589" t="s">
        <v>1600</v>
      </c>
      <c r="G589" s="11" t="s">
        <v>1728</v>
      </c>
      <c r="H589" t="s">
        <v>1710</v>
      </c>
      <c r="I589" t="s">
        <v>1660</v>
      </c>
      <c r="J589" t="s">
        <v>1700</v>
      </c>
      <c r="K589" s="11">
        <v>4378960.72</v>
      </c>
      <c r="L589" s="11">
        <v>91</v>
      </c>
      <c r="M589" s="11">
        <f t="shared" si="71"/>
        <v>4378960.72</v>
      </c>
      <c r="N589" s="21">
        <v>2.5000000000000001E-2</v>
      </c>
      <c r="O589" s="21">
        <f t="shared" si="72"/>
        <v>2.5000007056719818E-2</v>
      </c>
      <c r="P589" s="25">
        <f t="shared" si="73"/>
        <v>27293.53</v>
      </c>
      <c r="Q589" s="11">
        <f t="shared" si="74"/>
        <v>16376.117999999999</v>
      </c>
      <c r="R589" s="21">
        <v>0</v>
      </c>
      <c r="S589" s="21">
        <f t="shared" si="75"/>
        <v>0.6</v>
      </c>
      <c r="T589" s="36">
        <v>1</v>
      </c>
      <c r="U589" s="11">
        <v>16376.117999999999</v>
      </c>
      <c r="V589" s="11">
        <v>27293.53</v>
      </c>
      <c r="W589" s="21">
        <v>0</v>
      </c>
      <c r="X589" s="21">
        <v>0</v>
      </c>
      <c r="Y589" s="21">
        <f t="shared" si="76"/>
        <v>0</v>
      </c>
      <c r="Z589" s="21">
        <f t="shared" si="77"/>
        <v>0</v>
      </c>
      <c r="AA589" s="11">
        <v>0</v>
      </c>
      <c r="AB589" s="11">
        <v>0</v>
      </c>
      <c r="AC589" s="11"/>
    </row>
    <row r="590" spans="1:31" hidden="1" x14ac:dyDescent="0.35">
      <c r="A590" t="s">
        <v>919</v>
      </c>
      <c r="B590" t="s">
        <v>920</v>
      </c>
      <c r="C590" t="s">
        <v>1597</v>
      </c>
      <c r="D590" s="15">
        <v>45488</v>
      </c>
      <c r="E590" s="15"/>
      <c r="F590" t="s">
        <v>1605</v>
      </c>
      <c r="G590" s="11"/>
      <c r="H590" t="s">
        <v>1710</v>
      </c>
      <c r="I590" t="s">
        <v>1647</v>
      </c>
      <c r="J590" t="s">
        <v>1700</v>
      </c>
      <c r="K590" s="11">
        <v>4289659.41</v>
      </c>
      <c r="L590" s="11">
        <v>91</v>
      </c>
      <c r="M590" s="11">
        <f t="shared" si="71"/>
        <v>4289659.41</v>
      </c>
      <c r="N590" s="21">
        <v>1.4999999999999999E-2</v>
      </c>
      <c r="O590" s="21">
        <f t="shared" si="72"/>
        <v>1.499999911709479E-2</v>
      </c>
      <c r="P590" s="25">
        <f t="shared" si="73"/>
        <v>16042.15</v>
      </c>
      <c r="Q590" s="11">
        <f t="shared" si="74"/>
        <v>4010.5374999999999</v>
      </c>
      <c r="R590" s="21">
        <v>0</v>
      </c>
      <c r="S590" s="21">
        <f t="shared" si="75"/>
        <v>0.25</v>
      </c>
      <c r="T590" s="36">
        <v>0</v>
      </c>
      <c r="U590" s="11">
        <v>4010.5374999999999</v>
      </c>
      <c r="V590" s="11">
        <v>16042.15</v>
      </c>
      <c r="W590" s="21">
        <v>0</v>
      </c>
      <c r="X590" s="21">
        <v>0</v>
      </c>
      <c r="Y590" s="21">
        <f t="shared" si="76"/>
        <v>0</v>
      </c>
      <c r="Z590" s="21">
        <f t="shared" si="77"/>
        <v>0</v>
      </c>
      <c r="AA590" s="11">
        <v>0</v>
      </c>
      <c r="AB590" s="11">
        <v>0</v>
      </c>
      <c r="AC590" s="11"/>
    </row>
    <row r="591" spans="1:31" hidden="1" x14ac:dyDescent="0.35">
      <c r="A591" t="s">
        <v>999</v>
      </c>
      <c r="B591" t="s">
        <v>1000</v>
      </c>
      <c r="C591" t="s">
        <v>1597</v>
      </c>
      <c r="D591" s="15">
        <v>45512</v>
      </c>
      <c r="E591" s="15"/>
      <c r="F591" t="s">
        <v>1600</v>
      </c>
      <c r="G591" s="11" t="s">
        <v>1713</v>
      </c>
      <c r="H591" t="s">
        <v>1710</v>
      </c>
      <c r="I591" t="s">
        <v>1633</v>
      </c>
      <c r="J591" t="s">
        <v>1701</v>
      </c>
      <c r="K591" s="11">
        <v>4332498.87</v>
      </c>
      <c r="L591" s="11">
        <v>91</v>
      </c>
      <c r="M591" s="11">
        <f t="shared" si="71"/>
        <v>4332498.87</v>
      </c>
      <c r="N591" s="21">
        <v>1.4999999999999999E-2</v>
      </c>
      <c r="O591" s="21">
        <f t="shared" si="72"/>
        <v>1.5000001122236394E-2</v>
      </c>
      <c r="P591" s="25">
        <f t="shared" si="73"/>
        <v>16202.36</v>
      </c>
      <c r="Q591" s="11">
        <f t="shared" si="74"/>
        <v>9721.4159999999993</v>
      </c>
      <c r="R591" s="21">
        <v>0</v>
      </c>
      <c r="S591" s="21">
        <f t="shared" si="75"/>
        <v>0.6</v>
      </c>
      <c r="T591" s="36">
        <v>0.6</v>
      </c>
      <c r="U591" s="11">
        <v>9721.4159999999993</v>
      </c>
      <c r="V591" s="11">
        <v>16202.36</v>
      </c>
      <c r="W591" s="21">
        <v>0.12</v>
      </c>
      <c r="X591" s="21">
        <v>0.15</v>
      </c>
      <c r="Y591" s="21">
        <f t="shared" si="76"/>
        <v>0</v>
      </c>
      <c r="Z591" s="21">
        <f t="shared" si="77"/>
        <v>0</v>
      </c>
      <c r="AA591" s="11">
        <v>0</v>
      </c>
      <c r="AB591" s="11">
        <v>0</v>
      </c>
      <c r="AC591" s="11"/>
    </row>
    <row r="592" spans="1:31" hidden="1" x14ac:dyDescent="0.35">
      <c r="A592" t="s">
        <v>963</v>
      </c>
      <c r="B592" t="s">
        <v>964</v>
      </c>
      <c r="C592" t="s">
        <v>1597</v>
      </c>
      <c r="D592" s="15">
        <v>45499</v>
      </c>
      <c r="E592" s="15"/>
      <c r="F592" t="s">
        <v>237</v>
      </c>
      <c r="G592" s="11"/>
      <c r="H592" t="s">
        <v>1710</v>
      </c>
      <c r="I592" t="s">
        <v>1631</v>
      </c>
      <c r="J592" t="s">
        <v>1700</v>
      </c>
      <c r="K592" s="11">
        <v>4235455.7</v>
      </c>
      <c r="L592" s="11">
        <v>91</v>
      </c>
      <c r="M592" s="11">
        <f t="shared" si="71"/>
        <v>4235455.7</v>
      </c>
      <c r="N592" s="21">
        <v>2.5000000000000001E-2</v>
      </c>
      <c r="O592" s="21">
        <f t="shared" si="72"/>
        <v>2.4999996970887842E-2</v>
      </c>
      <c r="P592" s="25">
        <f t="shared" si="73"/>
        <v>26399.07</v>
      </c>
      <c r="Q592" s="11">
        <f t="shared" si="74"/>
        <v>21119.256000000001</v>
      </c>
      <c r="R592" s="21">
        <v>0</v>
      </c>
      <c r="S592" s="21">
        <f t="shared" si="75"/>
        <v>0.8</v>
      </c>
      <c r="T592" s="36">
        <v>0.5</v>
      </c>
      <c r="U592" s="11">
        <v>21119.256000000001</v>
      </c>
      <c r="V592" s="11">
        <v>26399.07</v>
      </c>
      <c r="W592" s="21">
        <v>0</v>
      </c>
      <c r="X592" s="21">
        <v>0</v>
      </c>
      <c r="Y592" s="21">
        <f t="shared" si="76"/>
        <v>0</v>
      </c>
      <c r="Z592" s="21">
        <f t="shared" si="77"/>
        <v>0</v>
      </c>
      <c r="AA592" s="11">
        <v>0</v>
      </c>
      <c r="AB592" s="11">
        <v>0</v>
      </c>
      <c r="AC592" s="11"/>
    </row>
    <row r="593" spans="1:30" hidden="1" x14ac:dyDescent="0.35">
      <c r="A593" t="s">
        <v>812</v>
      </c>
      <c r="B593" t="s">
        <v>813</v>
      </c>
      <c r="C593" t="s">
        <v>1597</v>
      </c>
      <c r="D593" s="15">
        <v>45420</v>
      </c>
      <c r="E593" s="15"/>
      <c r="F593" t="s">
        <v>1599</v>
      </c>
      <c r="G593" s="11"/>
      <c r="H593" t="s">
        <v>1654</v>
      </c>
      <c r="I593" t="s">
        <v>1631</v>
      </c>
      <c r="J593" t="s">
        <v>1701</v>
      </c>
      <c r="K593" s="11">
        <v>6864666.29</v>
      </c>
      <c r="L593" s="11">
        <v>91</v>
      </c>
      <c r="M593" s="11">
        <f t="shared" si="71"/>
        <v>6864666.29</v>
      </c>
      <c r="N593" s="21">
        <v>1.4999999999999999E-2</v>
      </c>
      <c r="O593" s="21">
        <f t="shared" si="72"/>
        <v>1.4999999302287943E-2</v>
      </c>
      <c r="P593" s="25">
        <f t="shared" si="73"/>
        <v>25671.97</v>
      </c>
      <c r="Q593" s="11">
        <f t="shared" si="74"/>
        <v>0</v>
      </c>
      <c r="R593" s="21">
        <v>0</v>
      </c>
      <c r="S593" s="21">
        <f t="shared" si="75"/>
        <v>0</v>
      </c>
      <c r="T593" s="36">
        <v>0</v>
      </c>
      <c r="U593" s="11">
        <v>0</v>
      </c>
      <c r="V593" s="11">
        <v>25671.97</v>
      </c>
      <c r="W593" s="21">
        <v>0.12</v>
      </c>
      <c r="X593" s="21">
        <v>0.2</v>
      </c>
      <c r="Y593" s="21">
        <f t="shared" si="76"/>
        <v>0</v>
      </c>
      <c r="Z593" s="21">
        <f t="shared" si="77"/>
        <v>0</v>
      </c>
      <c r="AA593" s="11">
        <v>0</v>
      </c>
      <c r="AB593" s="11">
        <v>0</v>
      </c>
      <c r="AC593" s="11"/>
    </row>
    <row r="594" spans="1:30" hidden="1" x14ac:dyDescent="0.35">
      <c r="A594" t="s">
        <v>1265</v>
      </c>
      <c r="B594" t="s">
        <v>1266</v>
      </c>
      <c r="C594" t="s">
        <v>1597</v>
      </c>
      <c r="D594" s="15">
        <v>45600</v>
      </c>
      <c r="E594" s="15"/>
      <c r="F594" t="s">
        <v>1600</v>
      </c>
      <c r="G594" s="11"/>
      <c r="H594" t="s">
        <v>1654</v>
      </c>
      <c r="I594" t="s">
        <v>1686</v>
      </c>
      <c r="J594" t="s">
        <v>1700</v>
      </c>
      <c r="K594" s="11">
        <v>4372111.87</v>
      </c>
      <c r="L594" s="11">
        <v>91</v>
      </c>
      <c r="M594" s="11">
        <f t="shared" si="71"/>
        <v>4372111.87</v>
      </c>
      <c r="N594" s="21">
        <v>2.5000000000000001E-2</v>
      </c>
      <c r="O594" s="21">
        <f t="shared" si="72"/>
        <v>2.4999996093496499E-2</v>
      </c>
      <c r="P594" s="25">
        <f t="shared" si="73"/>
        <v>27250.83</v>
      </c>
      <c r="Q594" s="11">
        <f t="shared" si="74"/>
        <v>16350.497999999998</v>
      </c>
      <c r="R594" s="21">
        <v>0</v>
      </c>
      <c r="S594" s="21">
        <f t="shared" si="75"/>
        <v>0.59999999999999987</v>
      </c>
      <c r="T594" s="36">
        <v>1</v>
      </c>
      <c r="U594" s="11">
        <v>16350.497999999998</v>
      </c>
      <c r="V594" s="11">
        <v>27250.83</v>
      </c>
      <c r="W594" s="21">
        <v>0</v>
      </c>
      <c r="X594" s="21">
        <v>0</v>
      </c>
      <c r="Y594" s="21">
        <f t="shared" si="76"/>
        <v>0</v>
      </c>
      <c r="Z594" s="21">
        <f t="shared" si="77"/>
        <v>0</v>
      </c>
      <c r="AA594" s="11">
        <v>0</v>
      </c>
      <c r="AB594" s="11">
        <v>0</v>
      </c>
      <c r="AC594" s="11"/>
    </row>
    <row r="595" spans="1:30" hidden="1" x14ac:dyDescent="0.35">
      <c r="A595" t="s">
        <v>868</v>
      </c>
      <c r="B595" t="s">
        <v>869</v>
      </c>
      <c r="C595" t="s">
        <v>1597</v>
      </c>
      <c r="D595" s="15">
        <v>45478</v>
      </c>
      <c r="E595" s="15"/>
      <c r="F595" t="s">
        <v>1599</v>
      </c>
      <c r="G595" s="11"/>
      <c r="H595" t="s">
        <v>1654</v>
      </c>
      <c r="I595" t="s">
        <v>1631</v>
      </c>
      <c r="J595" t="s">
        <v>1701</v>
      </c>
      <c r="K595" s="11">
        <v>4241339.82</v>
      </c>
      <c r="L595" s="11">
        <v>91</v>
      </c>
      <c r="M595" s="11">
        <f t="shared" si="71"/>
        <v>4241339.82</v>
      </c>
      <c r="N595" s="21">
        <v>1.4999999999999999E-2</v>
      </c>
      <c r="O595" s="21">
        <f t="shared" si="72"/>
        <v>1.5000001025230665E-2</v>
      </c>
      <c r="P595" s="25">
        <f t="shared" si="73"/>
        <v>15861.45</v>
      </c>
      <c r="Q595" s="11">
        <f t="shared" si="74"/>
        <v>0</v>
      </c>
      <c r="R595" s="21">
        <v>0</v>
      </c>
      <c r="S595" s="21">
        <f t="shared" si="75"/>
        <v>0</v>
      </c>
      <c r="T595" s="36">
        <v>0</v>
      </c>
      <c r="U595" s="11">
        <v>0</v>
      </c>
      <c r="V595" s="11">
        <v>15861.45</v>
      </c>
      <c r="W595" s="21">
        <v>0.12</v>
      </c>
      <c r="X595" s="21">
        <v>0.15</v>
      </c>
      <c r="Y595" s="21">
        <f t="shared" si="76"/>
        <v>0</v>
      </c>
      <c r="Z595" s="21">
        <f t="shared" si="77"/>
        <v>0</v>
      </c>
      <c r="AA595" s="11">
        <v>0</v>
      </c>
      <c r="AB595" s="11">
        <v>0</v>
      </c>
      <c r="AC595" s="11"/>
    </row>
    <row r="596" spans="1:30" hidden="1" x14ac:dyDescent="0.35">
      <c r="A596" t="s">
        <v>1167</v>
      </c>
      <c r="B596" t="s">
        <v>1168</v>
      </c>
      <c r="C596" t="s">
        <v>1597</v>
      </c>
      <c r="D596" s="15">
        <v>45565</v>
      </c>
      <c r="E596" s="15"/>
      <c r="F596" t="s">
        <v>237</v>
      </c>
      <c r="G596" s="11"/>
      <c r="H596" t="s">
        <v>1710</v>
      </c>
      <c r="I596" t="s">
        <v>1631</v>
      </c>
      <c r="J596" t="s">
        <v>1700</v>
      </c>
      <c r="K596" s="11">
        <v>8284581.4500000002</v>
      </c>
      <c r="L596" s="11">
        <v>91</v>
      </c>
      <c r="M596" s="11">
        <f t="shared" si="71"/>
        <v>8284581.4500000002</v>
      </c>
      <c r="N596" s="21">
        <v>1.9E-2</v>
      </c>
      <c r="O596" s="21">
        <f t="shared" si="72"/>
        <v>1.9000000561018346E-2</v>
      </c>
      <c r="P596" s="25">
        <f t="shared" si="73"/>
        <v>39243.949999999997</v>
      </c>
      <c r="Q596" s="11">
        <f t="shared" si="74"/>
        <v>28916.594736842104</v>
      </c>
      <c r="R596" s="21">
        <v>0</v>
      </c>
      <c r="S596" s="21">
        <f t="shared" si="75"/>
        <v>0.73684210526315796</v>
      </c>
      <c r="T596" s="36">
        <v>0.5</v>
      </c>
      <c r="U596" s="11">
        <v>28916.594736842104</v>
      </c>
      <c r="V596" s="11">
        <v>39243.949999999997</v>
      </c>
      <c r="W596" s="21">
        <v>0</v>
      </c>
      <c r="X596" s="21">
        <v>0</v>
      </c>
      <c r="Y596" s="21">
        <f t="shared" si="76"/>
        <v>0</v>
      </c>
      <c r="Z596" s="21">
        <f t="shared" si="77"/>
        <v>0</v>
      </c>
      <c r="AA596" s="11">
        <v>0</v>
      </c>
      <c r="AB596" s="11">
        <v>0</v>
      </c>
      <c r="AC596" s="11"/>
    </row>
    <row r="597" spans="1:30" hidden="1" x14ac:dyDescent="0.35">
      <c r="A597" t="s">
        <v>1123</v>
      </c>
      <c r="B597" t="s">
        <v>1124</v>
      </c>
      <c r="C597" t="s">
        <v>1597</v>
      </c>
      <c r="D597" s="15">
        <v>45547</v>
      </c>
      <c r="E597" s="15"/>
      <c r="F597" t="s">
        <v>237</v>
      </c>
      <c r="H597" t="s">
        <v>1710</v>
      </c>
      <c r="I597" t="s">
        <v>1631</v>
      </c>
      <c r="J597" t="s">
        <v>1700</v>
      </c>
      <c r="K597" s="11">
        <v>4480769.9800000004</v>
      </c>
      <c r="L597" s="11">
        <v>91</v>
      </c>
      <c r="M597" s="11">
        <f t="shared" si="71"/>
        <v>4480769.9800000004</v>
      </c>
      <c r="N597" s="21">
        <v>2.5000000000000001E-2</v>
      </c>
      <c r="O597" s="21">
        <f t="shared" si="72"/>
        <v>2.5000002809318963E-2</v>
      </c>
      <c r="P597" s="25">
        <f t="shared" si="73"/>
        <v>27928.09</v>
      </c>
      <c r="Q597" s="11">
        <f t="shared" si="74"/>
        <v>22342.472000000002</v>
      </c>
      <c r="R597" s="21">
        <v>0</v>
      </c>
      <c r="S597" s="21">
        <f t="shared" si="75"/>
        <v>0.8</v>
      </c>
      <c r="T597" s="36">
        <v>0.5</v>
      </c>
      <c r="U597" s="11">
        <v>22342.472000000002</v>
      </c>
      <c r="V597" s="11">
        <v>27928.09</v>
      </c>
      <c r="W597" s="21">
        <v>0</v>
      </c>
      <c r="X597" s="21">
        <v>0</v>
      </c>
      <c r="Y597" s="21">
        <f t="shared" si="76"/>
        <v>0</v>
      </c>
      <c r="Z597" s="21">
        <f t="shared" si="77"/>
        <v>0</v>
      </c>
      <c r="AA597" s="11">
        <v>0</v>
      </c>
      <c r="AB597" s="11">
        <v>0</v>
      </c>
      <c r="AC597" s="11"/>
    </row>
    <row r="598" spans="1:30" hidden="1" x14ac:dyDescent="0.35">
      <c r="A598" t="s">
        <v>681</v>
      </c>
      <c r="B598" t="s">
        <v>682</v>
      </c>
      <c r="C598" t="s">
        <v>1597</v>
      </c>
      <c r="D598" s="15">
        <v>45341</v>
      </c>
      <c r="E598" s="15"/>
      <c r="F598" t="s">
        <v>1600</v>
      </c>
      <c r="G598" s="11"/>
      <c r="H598" t="s">
        <v>1654</v>
      </c>
      <c r="I598" t="s">
        <v>1687</v>
      </c>
      <c r="J598" t="s">
        <v>1700</v>
      </c>
      <c r="K598" s="11">
        <v>4769145.7</v>
      </c>
      <c r="L598" s="11">
        <v>91</v>
      </c>
      <c r="M598" s="11">
        <f t="shared" si="71"/>
        <v>4769145.7</v>
      </c>
      <c r="N598" s="21">
        <v>2.5000000000000001E-2</v>
      </c>
      <c r="O598" s="21">
        <f t="shared" si="72"/>
        <v>2.5000002379074689E-2</v>
      </c>
      <c r="P598" s="25">
        <f t="shared" si="73"/>
        <v>29725.5</v>
      </c>
      <c r="Q598" s="11">
        <f t="shared" si="74"/>
        <v>17835.3</v>
      </c>
      <c r="R598" s="21">
        <v>0</v>
      </c>
      <c r="S598" s="21">
        <f t="shared" si="75"/>
        <v>0.6</v>
      </c>
      <c r="T598" s="36">
        <v>1</v>
      </c>
      <c r="U598" s="11">
        <v>17835.3</v>
      </c>
      <c r="V598" s="11">
        <v>29725.5</v>
      </c>
      <c r="W598" s="21">
        <v>0</v>
      </c>
      <c r="X598" s="21">
        <v>0</v>
      </c>
      <c r="Y598" s="21">
        <f t="shared" si="76"/>
        <v>0</v>
      </c>
      <c r="Z598" s="21">
        <f t="shared" si="77"/>
        <v>0</v>
      </c>
      <c r="AA598" s="11">
        <v>0</v>
      </c>
      <c r="AB598" s="11">
        <v>0</v>
      </c>
      <c r="AC598" s="11"/>
    </row>
    <row r="599" spans="1:30" hidden="1" x14ac:dyDescent="0.35">
      <c r="A599" t="s">
        <v>1153</v>
      </c>
      <c r="B599" t="s">
        <v>1154</v>
      </c>
      <c r="C599" t="s">
        <v>1597</v>
      </c>
      <c r="D599" s="15">
        <v>45560</v>
      </c>
      <c r="E599" s="15"/>
      <c r="F599" t="s">
        <v>237</v>
      </c>
      <c r="G599" s="11"/>
      <c r="H599" t="s">
        <v>1710</v>
      </c>
      <c r="I599" t="s">
        <v>1631</v>
      </c>
      <c r="J599" t="s">
        <v>1700</v>
      </c>
      <c r="K599" s="11">
        <v>4094074.86</v>
      </c>
      <c r="L599" s="11">
        <v>91</v>
      </c>
      <c r="M599" s="11">
        <f t="shared" si="71"/>
        <v>4094074.86</v>
      </c>
      <c r="N599" s="21">
        <v>2.5000000000000001E-2</v>
      </c>
      <c r="O599" s="21">
        <f t="shared" si="72"/>
        <v>2.4999996224777398E-2</v>
      </c>
      <c r="P599" s="25">
        <f t="shared" si="73"/>
        <v>25517.86</v>
      </c>
      <c r="Q599" s="11">
        <f t="shared" si="74"/>
        <v>20414.288</v>
      </c>
      <c r="R599" s="21">
        <v>0</v>
      </c>
      <c r="S599" s="21">
        <f t="shared" si="75"/>
        <v>0.8</v>
      </c>
      <c r="T599" s="36">
        <v>0.5</v>
      </c>
      <c r="U599" s="11">
        <v>20414.288</v>
      </c>
      <c r="V599" s="11">
        <v>25517.86</v>
      </c>
      <c r="W599" s="21">
        <v>0</v>
      </c>
      <c r="X599" s="21">
        <v>0</v>
      </c>
      <c r="Y599" s="21">
        <f t="shared" si="76"/>
        <v>0</v>
      </c>
      <c r="Z599" s="21">
        <f t="shared" si="77"/>
        <v>0</v>
      </c>
      <c r="AA599" s="11">
        <v>0</v>
      </c>
      <c r="AB599" s="11">
        <v>0</v>
      </c>
      <c r="AC599" s="11"/>
    </row>
    <row r="600" spans="1:30" hidden="1" x14ac:dyDescent="0.35">
      <c r="A600" t="s">
        <v>1019</v>
      </c>
      <c r="B600" t="s">
        <v>1020</v>
      </c>
      <c r="C600" t="s">
        <v>1597</v>
      </c>
      <c r="D600" s="15">
        <v>45517</v>
      </c>
      <c r="E600" s="15"/>
      <c r="F600" t="s">
        <v>237</v>
      </c>
      <c r="G600" s="11"/>
      <c r="H600" t="s">
        <v>1710</v>
      </c>
      <c r="I600" t="s">
        <v>1631</v>
      </c>
      <c r="J600" t="s">
        <v>1700</v>
      </c>
      <c r="K600" s="11">
        <v>4384085.12</v>
      </c>
      <c r="L600" s="11">
        <v>91</v>
      </c>
      <c r="M600" s="11">
        <f t="shared" si="71"/>
        <v>4384085.12</v>
      </c>
      <c r="N600" s="21">
        <v>2.5000000000000001E-2</v>
      </c>
      <c r="O600" s="21">
        <f t="shared" si="72"/>
        <v>2.4999998125086534E-2</v>
      </c>
      <c r="P600" s="25">
        <f t="shared" si="73"/>
        <v>27325.46</v>
      </c>
      <c r="Q600" s="11">
        <f t="shared" si="74"/>
        <v>21860.367999999999</v>
      </c>
      <c r="R600" s="21">
        <v>0</v>
      </c>
      <c r="S600" s="21">
        <f t="shared" si="75"/>
        <v>0.79999999999999993</v>
      </c>
      <c r="T600" s="36">
        <v>0.5</v>
      </c>
      <c r="U600" s="11">
        <v>21860.367999999999</v>
      </c>
      <c r="V600" s="11">
        <v>27325.46</v>
      </c>
      <c r="W600" s="21">
        <v>0</v>
      </c>
      <c r="X600" s="21">
        <v>0</v>
      </c>
      <c r="Y600" s="21">
        <f t="shared" si="76"/>
        <v>0</v>
      </c>
      <c r="Z600" s="21">
        <f t="shared" si="77"/>
        <v>0</v>
      </c>
      <c r="AA600" s="11">
        <v>0</v>
      </c>
      <c r="AB600" s="11">
        <v>0</v>
      </c>
      <c r="AC600" s="11"/>
    </row>
    <row r="601" spans="1:30" hidden="1" x14ac:dyDescent="0.35">
      <c r="A601" t="s">
        <v>1303</v>
      </c>
      <c r="B601" t="s">
        <v>1304</v>
      </c>
      <c r="C601" t="s">
        <v>1597</v>
      </c>
      <c r="D601" s="15">
        <v>45618</v>
      </c>
      <c r="E601" s="15"/>
      <c r="F601" t="s">
        <v>1600</v>
      </c>
      <c r="G601" s="11" t="s">
        <v>1727</v>
      </c>
      <c r="H601" t="s">
        <v>1710</v>
      </c>
      <c r="I601" t="s">
        <v>1639</v>
      </c>
      <c r="J601" t="s">
        <v>1700</v>
      </c>
      <c r="K601" s="11">
        <v>4468829.99</v>
      </c>
      <c r="L601" s="11">
        <v>91</v>
      </c>
      <c r="M601" s="11">
        <f t="shared" si="71"/>
        <v>4468829.99</v>
      </c>
      <c r="N601" s="21">
        <v>0.02</v>
      </c>
      <c r="O601" s="21">
        <f t="shared" si="72"/>
        <v>1.9999988241384686E-2</v>
      </c>
      <c r="P601" s="25">
        <f t="shared" si="73"/>
        <v>22282.92</v>
      </c>
      <c r="Q601" s="11">
        <f t="shared" si="74"/>
        <v>11141.46</v>
      </c>
      <c r="R601" s="21">
        <v>0</v>
      </c>
      <c r="S601" s="21">
        <f t="shared" si="75"/>
        <v>0.5</v>
      </c>
      <c r="T601" s="36">
        <v>1</v>
      </c>
      <c r="U601" s="11">
        <v>11141.46</v>
      </c>
      <c r="V601" s="11">
        <v>22282.92</v>
      </c>
      <c r="W601" s="21">
        <v>0</v>
      </c>
      <c r="X601" s="21">
        <v>0</v>
      </c>
      <c r="Y601" s="21">
        <f t="shared" si="76"/>
        <v>0</v>
      </c>
      <c r="Z601" s="21">
        <f t="shared" si="77"/>
        <v>0</v>
      </c>
      <c r="AA601" s="11">
        <v>0</v>
      </c>
      <c r="AB601" s="11">
        <v>0</v>
      </c>
      <c r="AC601" s="11"/>
    </row>
    <row r="602" spans="1:30" hidden="1" x14ac:dyDescent="0.35">
      <c r="A602" t="s">
        <v>751</v>
      </c>
      <c r="B602" t="s">
        <v>752</v>
      </c>
      <c r="C602" t="s">
        <v>1598</v>
      </c>
      <c r="D602" s="15">
        <v>45377</v>
      </c>
      <c r="E602" s="15">
        <v>45771</v>
      </c>
      <c r="F602" t="s">
        <v>201</v>
      </c>
      <c r="G602" t="s">
        <v>1505</v>
      </c>
      <c r="H602" t="s">
        <v>1710</v>
      </c>
      <c r="I602" t="s">
        <v>1631</v>
      </c>
      <c r="J602" t="s">
        <v>1700</v>
      </c>
      <c r="K602" s="11">
        <v>6612088.8399999999</v>
      </c>
      <c r="L602" s="11">
        <v>24</v>
      </c>
      <c r="M602" s="11">
        <f t="shared" si="71"/>
        <v>1743847.606153846</v>
      </c>
      <c r="N602" s="21">
        <v>2.5000000000000001E-2</v>
      </c>
      <c r="O602" s="21">
        <f t="shared" si="72"/>
        <v>2.5000006591462152E-2</v>
      </c>
      <c r="P602" s="25">
        <f t="shared" si="73"/>
        <v>10869.19</v>
      </c>
      <c r="Q602" s="11">
        <f t="shared" si="74"/>
        <v>6793.2437500000005</v>
      </c>
      <c r="R602" s="21">
        <v>0</v>
      </c>
      <c r="S602" s="21">
        <f t="shared" si="75"/>
        <v>0.5</v>
      </c>
      <c r="T602" s="36">
        <v>0</v>
      </c>
      <c r="U602" s="11">
        <v>5434.5950000000003</v>
      </c>
      <c r="V602" s="11">
        <v>10869.19</v>
      </c>
      <c r="W602" s="21">
        <v>0</v>
      </c>
      <c r="X602" s="21">
        <v>0</v>
      </c>
      <c r="Y602" s="21">
        <f t="shared" si="76"/>
        <v>0</v>
      </c>
      <c r="Z602" s="21">
        <f t="shared" si="77"/>
        <v>0</v>
      </c>
      <c r="AA602" s="11">
        <v>0</v>
      </c>
      <c r="AB602" s="11">
        <v>0</v>
      </c>
      <c r="AC602" s="21">
        <f>IFERROR(AD602/(V602-U602),0)</f>
        <v>0.25</v>
      </c>
      <c r="AD602" s="11">
        <v>1358.6487500000001</v>
      </c>
    </row>
    <row r="603" spans="1:30" hidden="1" x14ac:dyDescent="0.35">
      <c r="A603" t="s">
        <v>981</v>
      </c>
      <c r="B603" t="s">
        <v>982</v>
      </c>
      <c r="C603" t="s">
        <v>1597</v>
      </c>
      <c r="D603" s="15">
        <v>45509</v>
      </c>
      <c r="E603" s="15"/>
      <c r="F603" t="s">
        <v>237</v>
      </c>
      <c r="G603" s="11"/>
      <c r="H603" t="s">
        <v>1710</v>
      </c>
      <c r="I603" t="s">
        <v>1631</v>
      </c>
      <c r="J603" t="s">
        <v>1700</v>
      </c>
      <c r="K603" s="11">
        <v>4378153.9800000004</v>
      </c>
      <c r="L603" s="11">
        <v>91</v>
      </c>
      <c r="M603" s="11">
        <f t="shared" si="71"/>
        <v>4378153.9800000004</v>
      </c>
      <c r="N603" s="21">
        <v>2.5000000000000001E-2</v>
      </c>
      <c r="O603" s="21">
        <f t="shared" si="72"/>
        <v>2.4999996349256658E-2</v>
      </c>
      <c r="P603" s="25">
        <f t="shared" si="73"/>
        <v>27288.49</v>
      </c>
      <c r="Q603" s="11">
        <f t="shared" si="74"/>
        <v>21830.792000000001</v>
      </c>
      <c r="R603" s="21">
        <v>0</v>
      </c>
      <c r="S603" s="21">
        <f t="shared" si="75"/>
        <v>0.8</v>
      </c>
      <c r="T603" s="36">
        <v>0.5</v>
      </c>
      <c r="U603" s="11">
        <v>21830.792000000001</v>
      </c>
      <c r="V603" s="11">
        <v>27288.49</v>
      </c>
      <c r="W603" s="21">
        <v>0</v>
      </c>
      <c r="X603" s="21">
        <v>0</v>
      </c>
      <c r="Y603" s="21">
        <f t="shared" si="76"/>
        <v>0</v>
      </c>
      <c r="Z603" s="21">
        <f t="shared" si="77"/>
        <v>0</v>
      </c>
      <c r="AA603" s="11">
        <v>0</v>
      </c>
      <c r="AB603" s="11">
        <v>0</v>
      </c>
      <c r="AC603" s="11"/>
    </row>
    <row r="604" spans="1:30" x14ac:dyDescent="0.35">
      <c r="A604" t="s">
        <v>860</v>
      </c>
      <c r="B604" t="s">
        <v>861</v>
      </c>
      <c r="C604" t="s">
        <v>1597</v>
      </c>
      <c r="D604" s="15">
        <v>45457</v>
      </c>
      <c r="E604" s="15"/>
      <c r="F604" t="s">
        <v>1610</v>
      </c>
      <c r="G604" s="11"/>
      <c r="H604" t="s">
        <v>1710</v>
      </c>
      <c r="I604" t="s">
        <v>1631</v>
      </c>
      <c r="J604" t="s">
        <v>1700</v>
      </c>
      <c r="K604" s="11">
        <v>4600702.09</v>
      </c>
      <c r="L604" s="11">
        <v>91</v>
      </c>
      <c r="M604" s="11">
        <f t="shared" si="71"/>
        <v>4600702.09</v>
      </c>
      <c r="N604" s="21">
        <v>0.02</v>
      </c>
      <c r="O604" s="21">
        <f t="shared" si="72"/>
        <v>1.9999993780691238E-2</v>
      </c>
      <c r="P604" s="25">
        <f t="shared" si="73"/>
        <v>22940.48</v>
      </c>
      <c r="Q604" s="11">
        <f t="shared" si="74"/>
        <v>12846.668799999999</v>
      </c>
      <c r="R604" s="21">
        <v>0</v>
      </c>
      <c r="S604" s="21">
        <f t="shared" si="75"/>
        <v>0.55999999999999994</v>
      </c>
      <c r="T604" s="36">
        <v>0.88</v>
      </c>
      <c r="U604" s="11">
        <v>12846.668799999999</v>
      </c>
      <c r="V604" s="11">
        <v>22940.48</v>
      </c>
      <c r="W604" s="21">
        <v>0</v>
      </c>
      <c r="X604" s="21">
        <v>0</v>
      </c>
      <c r="Y604" s="21">
        <f t="shared" si="76"/>
        <v>0</v>
      </c>
      <c r="Z604" s="21">
        <f t="shared" si="77"/>
        <v>0</v>
      </c>
      <c r="AA604" s="11">
        <v>0</v>
      </c>
      <c r="AB604" s="11">
        <v>0</v>
      </c>
      <c r="AC604" s="11"/>
    </row>
    <row r="605" spans="1:30" hidden="1" x14ac:dyDescent="0.35">
      <c r="A605" t="s">
        <v>1239</v>
      </c>
      <c r="B605" t="s">
        <v>1240</v>
      </c>
      <c r="C605" t="s">
        <v>1597</v>
      </c>
      <c r="D605" s="15">
        <v>45589</v>
      </c>
      <c r="E605" s="15"/>
      <c r="F605" t="s">
        <v>1599</v>
      </c>
      <c r="G605" s="11"/>
      <c r="H605" t="s">
        <v>1654</v>
      </c>
      <c r="I605" t="s">
        <v>1637</v>
      </c>
      <c r="J605" t="s">
        <v>1700</v>
      </c>
      <c r="K605" s="11">
        <v>4392810.05</v>
      </c>
      <c r="L605" s="11">
        <v>91</v>
      </c>
      <c r="M605" s="11">
        <f t="shared" si="71"/>
        <v>4392810.05</v>
      </c>
      <c r="N605" s="21">
        <v>1.4999999999999999E-2</v>
      </c>
      <c r="O605" s="21">
        <f t="shared" si="72"/>
        <v>1.5000003581651905E-2</v>
      </c>
      <c r="P605" s="25">
        <f t="shared" si="73"/>
        <v>16427.91</v>
      </c>
      <c r="Q605" s="11">
        <f t="shared" si="74"/>
        <v>0</v>
      </c>
      <c r="R605" s="21">
        <v>0</v>
      </c>
      <c r="S605" s="21">
        <f t="shared" si="75"/>
        <v>0</v>
      </c>
      <c r="T605" s="36">
        <v>0</v>
      </c>
      <c r="U605" s="11">
        <v>0</v>
      </c>
      <c r="V605" s="11">
        <v>16427.91</v>
      </c>
      <c r="W605" s="21">
        <v>0</v>
      </c>
      <c r="X605" s="21">
        <v>0</v>
      </c>
      <c r="Y605" s="21">
        <f t="shared" si="76"/>
        <v>0</v>
      </c>
      <c r="Z605" s="21">
        <f t="shared" si="77"/>
        <v>0</v>
      </c>
      <c r="AA605" s="11">
        <v>0</v>
      </c>
      <c r="AB605" s="11">
        <v>0</v>
      </c>
      <c r="AC605" s="11"/>
    </row>
    <row r="606" spans="1:30" hidden="1" x14ac:dyDescent="0.35">
      <c r="A606" t="s">
        <v>1441</v>
      </c>
      <c r="B606" t="s">
        <v>1501</v>
      </c>
      <c r="C606" t="s">
        <v>1597</v>
      </c>
      <c r="D606" s="15">
        <v>45684</v>
      </c>
      <c r="E606" s="15"/>
      <c r="F606" t="s">
        <v>1599</v>
      </c>
      <c r="G606" s="11"/>
      <c r="H606" t="s">
        <v>1654</v>
      </c>
      <c r="I606" t="s">
        <v>1631</v>
      </c>
      <c r="J606" t="s">
        <v>1701</v>
      </c>
      <c r="K606" s="11">
        <v>6685786.0300000003</v>
      </c>
      <c r="L606" s="11">
        <v>91</v>
      </c>
      <c r="M606" s="11">
        <f t="shared" si="71"/>
        <v>6685786.0300000003</v>
      </c>
      <c r="N606" s="21">
        <v>1.4999999999999999E-2</v>
      </c>
      <c r="O606" s="21">
        <f t="shared" si="72"/>
        <v>1.5000001181857795E-2</v>
      </c>
      <c r="P606" s="25">
        <f t="shared" si="73"/>
        <v>25003.01</v>
      </c>
      <c r="Q606" s="11">
        <f t="shared" si="74"/>
        <v>0</v>
      </c>
      <c r="R606" s="21">
        <v>0</v>
      </c>
      <c r="S606" s="21">
        <f t="shared" si="75"/>
        <v>0</v>
      </c>
      <c r="T606" s="36">
        <v>0</v>
      </c>
      <c r="U606" s="11">
        <v>0</v>
      </c>
      <c r="V606" s="11">
        <v>25003.01</v>
      </c>
      <c r="W606" s="21">
        <v>0.1</v>
      </c>
      <c r="X606" s="21">
        <v>0.15</v>
      </c>
      <c r="Y606" s="21">
        <f t="shared" si="76"/>
        <v>0</v>
      </c>
      <c r="Z606" s="21">
        <f t="shared" si="77"/>
        <v>0</v>
      </c>
      <c r="AA606" s="11">
        <v>0</v>
      </c>
      <c r="AB606" s="11">
        <v>0</v>
      </c>
      <c r="AC606" s="11"/>
    </row>
    <row r="607" spans="1:30" hidden="1" x14ac:dyDescent="0.35">
      <c r="A607" t="s">
        <v>1061</v>
      </c>
      <c r="B607" t="s">
        <v>1062</v>
      </c>
      <c r="C607" t="s">
        <v>1597</v>
      </c>
      <c r="D607" s="15">
        <v>45531</v>
      </c>
      <c r="E607" s="15"/>
      <c r="F607" t="s">
        <v>1599</v>
      </c>
      <c r="G607" s="11"/>
      <c r="H607" t="s">
        <v>1654</v>
      </c>
      <c r="I607" t="s">
        <v>1631</v>
      </c>
      <c r="J607" t="s">
        <v>1701</v>
      </c>
      <c r="K607" s="11">
        <v>4208212.2</v>
      </c>
      <c r="L607" s="11">
        <v>91</v>
      </c>
      <c r="M607" s="11">
        <f t="shared" si="71"/>
        <v>4208212.2</v>
      </c>
      <c r="N607" s="21">
        <v>1.2500000000000001E-2</v>
      </c>
      <c r="O607" s="21">
        <f t="shared" ref="O607:O611" si="78">(V607/K607)*365/L607</f>
        <v>1.2500005803670481E-2</v>
      </c>
      <c r="P607" s="25">
        <f t="shared" si="73"/>
        <v>13114.64</v>
      </c>
      <c r="Q607" s="11">
        <f t="shared" si="74"/>
        <v>0</v>
      </c>
      <c r="R607" s="21">
        <v>0</v>
      </c>
      <c r="S607" s="21">
        <f t="shared" si="75"/>
        <v>0</v>
      </c>
      <c r="T607" s="36">
        <v>0</v>
      </c>
      <c r="U607" s="11">
        <v>0</v>
      </c>
      <c r="V607" s="11">
        <v>13114.64</v>
      </c>
      <c r="W607" s="21">
        <v>0.12</v>
      </c>
      <c r="X607" s="21">
        <v>0.15</v>
      </c>
      <c r="Y607" s="21">
        <f t="shared" si="76"/>
        <v>0</v>
      </c>
      <c r="Z607" s="21">
        <f t="shared" si="77"/>
        <v>0</v>
      </c>
      <c r="AA607" s="11">
        <v>0</v>
      </c>
      <c r="AB607" s="11">
        <v>0</v>
      </c>
      <c r="AC607" s="11"/>
    </row>
    <row r="608" spans="1:30" hidden="1" x14ac:dyDescent="0.35">
      <c r="A608" t="s">
        <v>1059</v>
      </c>
      <c r="B608" t="s">
        <v>1060</v>
      </c>
      <c r="C608" t="s">
        <v>1597</v>
      </c>
      <c r="D608" s="15">
        <v>45531</v>
      </c>
      <c r="E608" s="15"/>
      <c r="F608" t="s">
        <v>1600</v>
      </c>
      <c r="G608" s="11" t="s">
        <v>1734</v>
      </c>
      <c r="H608" t="s">
        <v>1710</v>
      </c>
      <c r="I608" t="s">
        <v>1671</v>
      </c>
      <c r="J608" t="s">
        <v>1700</v>
      </c>
      <c r="K608" s="11">
        <v>4593053.13</v>
      </c>
      <c r="L608" s="11">
        <v>91</v>
      </c>
      <c r="M608" s="11">
        <f t="shared" si="71"/>
        <v>4593053.13</v>
      </c>
      <c r="N608" s="21">
        <v>0.02</v>
      </c>
      <c r="O608" s="21">
        <f t="shared" si="78"/>
        <v>2.000000252028963E-2</v>
      </c>
      <c r="P608" s="25">
        <f t="shared" si="73"/>
        <v>22902.35</v>
      </c>
      <c r="Q608" s="11">
        <f t="shared" si="74"/>
        <v>11451.174999999999</v>
      </c>
      <c r="R608" s="21">
        <v>0</v>
      </c>
      <c r="S608" s="21">
        <f t="shared" si="75"/>
        <v>0.5</v>
      </c>
      <c r="T608" s="36">
        <v>1</v>
      </c>
      <c r="U608" s="11">
        <v>11451.174999999999</v>
      </c>
      <c r="V608" s="11">
        <v>22902.35</v>
      </c>
      <c r="W608" s="21">
        <v>0</v>
      </c>
      <c r="X608" s="21">
        <v>0</v>
      </c>
      <c r="Y608" s="21">
        <f t="shared" si="76"/>
        <v>0</v>
      </c>
      <c r="Z608" s="21">
        <f t="shared" si="77"/>
        <v>0</v>
      </c>
      <c r="AA608" s="11">
        <v>0</v>
      </c>
      <c r="AB608" s="11">
        <v>0</v>
      </c>
      <c r="AC608" s="11"/>
    </row>
    <row r="609" spans="1:29" hidden="1" x14ac:dyDescent="0.35">
      <c r="A609" t="s">
        <v>872</v>
      </c>
      <c r="B609" t="s">
        <v>873</v>
      </c>
      <c r="C609" t="s">
        <v>1597</v>
      </c>
      <c r="D609" s="15">
        <v>45467</v>
      </c>
      <c r="E609" s="15"/>
      <c r="F609" t="s">
        <v>1600</v>
      </c>
      <c r="G609" s="11"/>
      <c r="H609" t="s">
        <v>1654</v>
      </c>
      <c r="I609" t="s">
        <v>1649</v>
      </c>
      <c r="J609" t="s">
        <v>1700</v>
      </c>
      <c r="K609" s="11">
        <v>4346201.82</v>
      </c>
      <c r="L609" s="11">
        <v>91</v>
      </c>
      <c r="M609" s="11">
        <f t="shared" si="71"/>
        <v>4346201.82</v>
      </c>
      <c r="N609" s="21">
        <v>2.5000000000000001E-2</v>
      </c>
      <c r="O609" s="21">
        <f t="shared" si="78"/>
        <v>2.4999999897599108E-2</v>
      </c>
      <c r="P609" s="25">
        <f t="shared" si="73"/>
        <v>27089.34</v>
      </c>
      <c r="Q609" s="11">
        <f t="shared" si="74"/>
        <v>0</v>
      </c>
      <c r="R609" s="21">
        <v>0.03</v>
      </c>
      <c r="S609" s="21">
        <f t="shared" si="75"/>
        <v>0</v>
      </c>
      <c r="T609" s="36">
        <v>0</v>
      </c>
      <c r="U609" s="11">
        <v>0</v>
      </c>
      <c r="V609" s="11">
        <v>27089.34</v>
      </c>
      <c r="W609" s="21">
        <v>0</v>
      </c>
      <c r="X609" s="21">
        <v>0</v>
      </c>
      <c r="Y609" s="21">
        <f t="shared" si="76"/>
        <v>0</v>
      </c>
      <c r="Z609" s="21">
        <f t="shared" si="77"/>
        <v>0</v>
      </c>
      <c r="AA609" s="11">
        <v>0</v>
      </c>
      <c r="AB609" s="11">
        <v>0</v>
      </c>
      <c r="AC609" s="11"/>
    </row>
    <row r="610" spans="1:29" hidden="1" x14ac:dyDescent="0.35">
      <c r="A610" t="s">
        <v>347</v>
      </c>
      <c r="B610" t="s">
        <v>348</v>
      </c>
      <c r="C610" t="s">
        <v>1597</v>
      </c>
      <c r="D610" s="15">
        <v>44482</v>
      </c>
      <c r="E610" s="15"/>
      <c r="F610" t="s">
        <v>1600</v>
      </c>
      <c r="G610" s="11"/>
      <c r="H610" t="s">
        <v>1654</v>
      </c>
      <c r="I610" t="s">
        <v>1649</v>
      </c>
      <c r="J610" t="s">
        <v>1700</v>
      </c>
      <c r="K610" s="11">
        <v>6587072.9000000004</v>
      </c>
      <c r="L610" s="11">
        <v>91</v>
      </c>
      <c r="M610" s="11">
        <f t="shared" si="71"/>
        <v>6587072.8999999994</v>
      </c>
      <c r="N610" s="21">
        <v>2.2499999999999999E-2</v>
      </c>
      <c r="O610" s="21">
        <f t="shared" si="78"/>
        <v>2.2499998810941106E-2</v>
      </c>
      <c r="P610" s="25">
        <f t="shared" si="73"/>
        <v>36950.769999999997</v>
      </c>
      <c r="Q610" s="11">
        <f t="shared" si="74"/>
        <v>20528.205555555553</v>
      </c>
      <c r="R610" s="21">
        <v>0</v>
      </c>
      <c r="S610" s="21">
        <f t="shared" si="75"/>
        <v>0.55555555555555547</v>
      </c>
      <c r="T610" s="36">
        <v>1</v>
      </c>
      <c r="U610" s="11">
        <v>20528.205555555553</v>
      </c>
      <c r="V610" s="11">
        <v>36950.769999999997</v>
      </c>
      <c r="W610" s="21">
        <v>0</v>
      </c>
      <c r="X610" s="21">
        <v>0</v>
      </c>
      <c r="Y610" s="21">
        <f t="shared" si="76"/>
        <v>0</v>
      </c>
      <c r="Z610" s="21">
        <f t="shared" si="77"/>
        <v>0</v>
      </c>
      <c r="AA610" s="11">
        <v>0</v>
      </c>
      <c r="AB610" s="11">
        <v>0</v>
      </c>
      <c r="AC610" s="11"/>
    </row>
    <row r="611" spans="1:29" hidden="1" x14ac:dyDescent="0.35">
      <c r="A611" t="s">
        <v>1095</v>
      </c>
      <c r="B611" t="s">
        <v>1096</v>
      </c>
      <c r="C611" t="s">
        <v>1597</v>
      </c>
      <c r="D611" s="15">
        <v>45540</v>
      </c>
      <c r="E611" s="15"/>
      <c r="F611" t="s">
        <v>1599</v>
      </c>
      <c r="G611" s="11" t="s">
        <v>1647</v>
      </c>
      <c r="H611" t="s">
        <v>1654</v>
      </c>
      <c r="I611" t="s">
        <v>1632</v>
      </c>
      <c r="J611" t="s">
        <v>1701</v>
      </c>
      <c r="K611" s="11">
        <v>4182063.3</v>
      </c>
      <c r="L611" s="11">
        <v>91</v>
      </c>
      <c r="M611" s="11">
        <f t="shared" si="71"/>
        <v>4182063.3000000003</v>
      </c>
      <c r="N611" s="21">
        <v>1.2500000000000001E-2</v>
      </c>
      <c r="O611" s="21">
        <f t="shared" si="78"/>
        <v>1.2499997625258641E-2</v>
      </c>
      <c r="P611" s="25">
        <f t="shared" si="73"/>
        <v>13033.14</v>
      </c>
      <c r="Q611" s="11">
        <f t="shared" si="74"/>
        <v>0</v>
      </c>
      <c r="R611" s="21">
        <v>0</v>
      </c>
      <c r="S611" s="21">
        <f t="shared" si="75"/>
        <v>0</v>
      </c>
      <c r="T611" s="36">
        <v>0</v>
      </c>
      <c r="U611" s="11">
        <v>0</v>
      </c>
      <c r="V611" s="11">
        <v>13033.14</v>
      </c>
      <c r="W611" s="21">
        <v>0.12</v>
      </c>
      <c r="X611" s="21">
        <v>0.15</v>
      </c>
      <c r="Y611" s="21">
        <f t="shared" si="76"/>
        <v>0</v>
      </c>
      <c r="Z611" s="21">
        <f t="shared" si="77"/>
        <v>0</v>
      </c>
      <c r="AA611" s="11">
        <v>0</v>
      </c>
      <c r="AB611" s="11">
        <v>0</v>
      </c>
      <c r="AC611" s="11"/>
    </row>
  </sheetData>
  <autoFilter ref="A1:AE611" xr:uid="{3C1DD944-80C4-4EF5-A145-CB83E6027A4B}">
    <filterColumn colId="5">
      <filters>
        <filter val="AIF AND PMS EXPERTS INDIA PVT LTD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1319-9D19-4837-8309-4B7DB73776DA}">
  <dimension ref="A2:R80"/>
  <sheetViews>
    <sheetView tabSelected="1" topLeftCell="A4" workbookViewId="0">
      <pane ySplit="1" topLeftCell="A5" activePane="bottomLeft" state="frozen"/>
      <selection activeCell="A4" sqref="A4"/>
      <selection pane="bottomLeft" activeCell="A18" sqref="A18"/>
    </sheetView>
  </sheetViews>
  <sheetFormatPr defaultColWidth="8.90625" defaultRowHeight="14.5" x14ac:dyDescent="0.35"/>
  <cols>
    <col min="1" max="1" width="37.453125" style="7" bestFit="1" customWidth="1"/>
    <col min="2" max="2" width="12.08984375" style="7" bestFit="1" customWidth="1"/>
    <col min="3" max="3" width="14.453125" style="7" bestFit="1" customWidth="1"/>
    <col min="4" max="4" width="13.453125" style="7" bestFit="1" customWidth="1"/>
    <col min="5" max="5" width="14.6328125" style="7" bestFit="1" customWidth="1"/>
    <col min="6" max="8" width="14.36328125" style="7" customWidth="1"/>
    <col min="9" max="9" width="20.81640625" style="7" bestFit="1" customWidth="1"/>
    <col min="10" max="10" width="10.6328125" style="7" bestFit="1" customWidth="1"/>
    <col min="11" max="11" width="16" style="8" bestFit="1" customWidth="1"/>
    <col min="12" max="12" width="53.54296875" style="7" bestFit="1" customWidth="1"/>
    <col min="13" max="13" width="17.453125" style="7" bestFit="1" customWidth="1"/>
    <col min="14" max="14" width="44.90625" style="7" bestFit="1" customWidth="1"/>
    <col min="15" max="15" width="14" style="7" bestFit="1" customWidth="1"/>
    <col min="16" max="16" width="21.453125" style="7" bestFit="1" customWidth="1"/>
    <col min="17" max="17" width="34.54296875" style="7" bestFit="1" customWidth="1"/>
    <col min="18" max="18" width="9.453125" style="7" bestFit="1" customWidth="1"/>
    <col min="19" max="16384" width="8.90625" style="7"/>
  </cols>
  <sheetData>
    <row r="2" spans="1:18" x14ac:dyDescent="0.35">
      <c r="A2" s="2" t="s">
        <v>0</v>
      </c>
      <c r="B2" s="2"/>
      <c r="L2" s="8"/>
      <c r="M2" s="8"/>
      <c r="N2" s="8"/>
      <c r="O2" s="8"/>
      <c r="P2" s="8"/>
      <c r="Q2" s="8"/>
      <c r="R2" s="8"/>
    </row>
    <row r="3" spans="1:18" x14ac:dyDescent="0.35">
      <c r="A3" s="2"/>
      <c r="B3" s="2"/>
      <c r="L3" s="8"/>
      <c r="M3" s="8"/>
      <c r="N3" s="8"/>
      <c r="O3" s="8"/>
      <c r="P3" s="8"/>
      <c r="Q3" s="8"/>
      <c r="R3" s="8"/>
    </row>
    <row r="4" spans="1:18" s="2" customFormat="1" x14ac:dyDescent="0.35">
      <c r="A4" s="2" t="s">
        <v>1</v>
      </c>
      <c r="B4" s="2" t="s">
        <v>1535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1596</v>
      </c>
      <c r="I4" s="3" t="s">
        <v>3</v>
      </c>
      <c r="J4" s="3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</row>
    <row r="5" spans="1:18" x14ac:dyDescent="0.35">
      <c r="A5" s="5" t="s">
        <v>16</v>
      </c>
      <c r="B5" s="18"/>
      <c r="C5" s="19">
        <f>VLOOKUP(A5,'Pivot Summary'!A:B,2,0)+VLOOKUP(A5,'Pivot Summary'!A:D,4,0)</f>
        <v>99164.069920000009</v>
      </c>
      <c r="D5" s="6">
        <f>+C5*18%</f>
        <v>17849.532585600002</v>
      </c>
      <c r="E5" s="6">
        <f>+C5+D5</f>
        <v>117013.60250560001</v>
      </c>
      <c r="F5" s="6"/>
      <c r="G5" s="6"/>
      <c r="H5" s="6" t="s">
        <v>1761</v>
      </c>
      <c r="I5" s="7" t="s">
        <v>17</v>
      </c>
      <c r="J5" s="7" t="s">
        <v>18</v>
      </c>
      <c r="K5" s="8" t="s">
        <v>19</v>
      </c>
      <c r="L5" s="7" t="s">
        <v>20</v>
      </c>
      <c r="M5" s="7" t="s">
        <v>21</v>
      </c>
      <c r="N5" s="7" t="s">
        <v>22</v>
      </c>
      <c r="O5" s="7" t="s">
        <v>23</v>
      </c>
      <c r="P5" s="7" t="s">
        <v>24</v>
      </c>
      <c r="Q5" s="7" t="s">
        <v>25</v>
      </c>
      <c r="R5" s="7" t="s">
        <v>26</v>
      </c>
    </row>
    <row r="6" spans="1:18" x14ac:dyDescent="0.35">
      <c r="A6" s="5" t="s">
        <v>27</v>
      </c>
      <c r="B6" s="18"/>
      <c r="C6" s="19">
        <f>VLOOKUP(A6,'Pivot Summary'!A:B,2,0)+VLOOKUP(A6,'Pivot Summary'!A:D,4,0)</f>
        <v>140653.61050000001</v>
      </c>
      <c r="D6" s="6">
        <f>+C6*18%</f>
        <v>25317.649890000001</v>
      </c>
      <c r="E6" s="6">
        <f>+C6+D6</f>
        <v>165971.26039000001</v>
      </c>
      <c r="F6" s="6"/>
      <c r="G6" s="6"/>
      <c r="H6" s="6" t="s">
        <v>1762</v>
      </c>
      <c r="I6" s="7" t="s">
        <v>28</v>
      </c>
      <c r="J6" s="7" t="s">
        <v>18</v>
      </c>
      <c r="K6" s="8" t="s">
        <v>29</v>
      </c>
      <c r="L6" s="7" t="s">
        <v>30</v>
      </c>
      <c r="M6" s="7" t="s">
        <v>31</v>
      </c>
      <c r="N6" s="7" t="s">
        <v>22</v>
      </c>
      <c r="O6" s="7" t="s">
        <v>32</v>
      </c>
      <c r="P6" s="7" t="s">
        <v>33</v>
      </c>
      <c r="Q6" s="7" t="s">
        <v>34</v>
      </c>
      <c r="R6" s="7" t="s">
        <v>35</v>
      </c>
    </row>
    <row r="7" spans="1:18" x14ac:dyDescent="0.35">
      <c r="A7" s="5" t="s">
        <v>36</v>
      </c>
      <c r="B7" s="18"/>
      <c r="C7" s="19">
        <f>VLOOKUP(A7,'Pivot Summary'!A:B,2,0)+VLOOKUP(A7,'Pivot Summary'!A:D,4,0)</f>
        <v>17888.814999999999</v>
      </c>
      <c r="D7" s="6">
        <f>+C7*18%</f>
        <v>3219.9866999999995</v>
      </c>
      <c r="E7" s="6">
        <f>+C7+D7</f>
        <v>21108.801699999996</v>
      </c>
      <c r="F7" s="6"/>
      <c r="G7" s="6"/>
      <c r="H7" s="6" t="s">
        <v>1763</v>
      </c>
      <c r="I7" s="7" t="s">
        <v>37</v>
      </c>
      <c r="J7" s="7" t="s">
        <v>18</v>
      </c>
      <c r="K7" s="8">
        <v>2200089121</v>
      </c>
      <c r="L7" s="7" t="s">
        <v>38</v>
      </c>
      <c r="M7" s="7" t="s">
        <v>39</v>
      </c>
      <c r="N7" s="7" t="s">
        <v>22</v>
      </c>
      <c r="O7" s="7" t="s">
        <v>40</v>
      </c>
      <c r="P7" s="7" t="s">
        <v>41</v>
      </c>
      <c r="Q7" s="7" t="s">
        <v>33</v>
      </c>
      <c r="R7" s="7" t="s">
        <v>26</v>
      </c>
    </row>
    <row r="8" spans="1:18" x14ac:dyDescent="0.35">
      <c r="A8" s="5" t="s">
        <v>42</v>
      </c>
      <c r="B8" s="18"/>
      <c r="C8" s="19">
        <f>VLOOKUP(A8,'Pivot Summary'!A:B,2,0)+VLOOKUP(A8,'Pivot Summary'!A:D,4,0)</f>
        <v>164772.76</v>
      </c>
      <c r="D8" s="6">
        <f t="shared" ref="D8:D14" si="0">+C8*18%</f>
        <v>29659.096799999999</v>
      </c>
      <c r="E8" s="6">
        <f t="shared" ref="E8:E9" si="1">+C8+D8</f>
        <v>194431.85680000001</v>
      </c>
      <c r="F8" s="6"/>
      <c r="G8" s="6"/>
      <c r="H8" s="6" t="s">
        <v>1764</v>
      </c>
      <c r="I8" s="7" t="s">
        <v>43</v>
      </c>
      <c r="J8" s="7" t="s">
        <v>18</v>
      </c>
      <c r="K8" s="8">
        <v>2430354120</v>
      </c>
      <c r="L8" s="7" t="s">
        <v>44</v>
      </c>
      <c r="M8" s="27" t="s">
        <v>1822</v>
      </c>
      <c r="N8" s="7" t="s">
        <v>45</v>
      </c>
      <c r="O8" s="7" t="s">
        <v>46</v>
      </c>
      <c r="P8" s="7" t="s">
        <v>47</v>
      </c>
      <c r="Q8" s="7" t="s">
        <v>48</v>
      </c>
      <c r="R8" s="7" t="s">
        <v>26</v>
      </c>
    </row>
    <row r="9" spans="1:18" x14ac:dyDescent="0.35">
      <c r="A9" s="5" t="s">
        <v>49</v>
      </c>
      <c r="B9" s="18"/>
      <c r="C9" s="19">
        <f>VLOOKUP(A9,'Pivot Summary'!A:B,2,0)+VLOOKUP(A9,'Pivot Summary'!A:D,4,0)</f>
        <v>45376.88</v>
      </c>
      <c r="D9" s="6">
        <f t="shared" si="0"/>
        <v>8167.8383999999996</v>
      </c>
      <c r="E9" s="6">
        <f t="shared" si="1"/>
        <v>53544.718399999998</v>
      </c>
      <c r="F9" s="6"/>
      <c r="G9" s="6"/>
      <c r="H9" s="6" t="s">
        <v>1765</v>
      </c>
      <c r="I9" s="7" t="s">
        <v>50</v>
      </c>
      <c r="J9" s="7" t="s">
        <v>18</v>
      </c>
      <c r="K9" s="8">
        <v>2310258989</v>
      </c>
      <c r="L9" s="7" t="s">
        <v>51</v>
      </c>
      <c r="M9" s="7" t="s">
        <v>52</v>
      </c>
      <c r="N9" s="7" t="s">
        <v>53</v>
      </c>
      <c r="O9" s="7" t="s">
        <v>54</v>
      </c>
      <c r="P9" s="7" t="s">
        <v>55</v>
      </c>
      <c r="Q9" s="7" t="s">
        <v>56</v>
      </c>
      <c r="R9" s="7" t="s">
        <v>26</v>
      </c>
    </row>
    <row r="10" spans="1:18" x14ac:dyDescent="0.35">
      <c r="A10" s="5" t="s">
        <v>57</v>
      </c>
      <c r="B10" s="18"/>
      <c r="C10" s="19">
        <f>VLOOKUP(A10,'Pivot Summary'!A:B,2,0)+VLOOKUP(A10,'Pivot Summary'!A:D,4,0)</f>
        <v>47272.489000000001</v>
      </c>
      <c r="D10" s="6">
        <f t="shared" si="0"/>
        <v>8509.0480200000002</v>
      </c>
      <c r="E10" s="6">
        <f>+C10+D10</f>
        <v>55781.537020000003</v>
      </c>
      <c r="F10" s="6"/>
      <c r="G10" s="6"/>
      <c r="H10" s="6" t="s">
        <v>1766</v>
      </c>
      <c r="I10" s="7" t="s">
        <v>58</v>
      </c>
      <c r="J10" s="7" t="s">
        <v>18</v>
      </c>
      <c r="K10" s="8">
        <v>2300044069</v>
      </c>
      <c r="L10" s="7" t="s">
        <v>59</v>
      </c>
      <c r="M10" s="7" t="s">
        <v>60</v>
      </c>
      <c r="N10" s="7" t="s">
        <v>53</v>
      </c>
      <c r="O10" s="7" t="s">
        <v>61</v>
      </c>
      <c r="P10" s="7" t="s">
        <v>62</v>
      </c>
      <c r="Q10" s="7" t="s">
        <v>63</v>
      </c>
      <c r="R10" s="7" t="s">
        <v>26</v>
      </c>
    </row>
    <row r="11" spans="1:18" x14ac:dyDescent="0.35">
      <c r="A11" s="5" t="s">
        <v>64</v>
      </c>
      <c r="B11" s="18"/>
      <c r="C11" s="19">
        <f>VLOOKUP(A11,'Pivot Summary'!A:B,2,0)+VLOOKUP(A11,'Pivot Summary'!A:D,4,0)</f>
        <v>19934.783000000003</v>
      </c>
      <c r="D11" s="6">
        <f t="shared" si="0"/>
        <v>3588.2609400000006</v>
      </c>
      <c r="E11" s="6">
        <f t="shared" ref="E11:E55" si="2">+C11+D11</f>
        <v>23523.043940000003</v>
      </c>
      <c r="F11" s="6"/>
      <c r="G11" s="6"/>
      <c r="H11" s="6" t="s">
        <v>1767</v>
      </c>
      <c r="I11" s="7" t="s">
        <v>65</v>
      </c>
      <c r="J11" s="7" t="s">
        <v>18</v>
      </c>
      <c r="K11" s="8" t="s">
        <v>66</v>
      </c>
      <c r="L11" s="7" t="s">
        <v>64</v>
      </c>
      <c r="M11" s="7" t="s">
        <v>67</v>
      </c>
      <c r="N11" s="7" t="s">
        <v>68</v>
      </c>
      <c r="O11" s="7" t="s">
        <v>69</v>
      </c>
      <c r="P11" s="7" t="s">
        <v>47</v>
      </c>
      <c r="Q11" s="7" t="s">
        <v>47</v>
      </c>
      <c r="R11" s="7" t="s">
        <v>70</v>
      </c>
    </row>
    <row r="12" spans="1:18" x14ac:dyDescent="0.35">
      <c r="A12" s="5" t="s">
        <v>71</v>
      </c>
      <c r="B12" s="18"/>
      <c r="C12" s="19">
        <f>VLOOKUP(A12,'Pivot Summary'!A:B,2,0)+VLOOKUP(A12,'Pivot Summary'!A:D,4,0)</f>
        <v>35075.82</v>
      </c>
      <c r="D12" s="6">
        <f t="shared" si="0"/>
        <v>6313.6475999999993</v>
      </c>
      <c r="E12" s="6">
        <f t="shared" si="2"/>
        <v>41389.467599999996</v>
      </c>
      <c r="F12" s="6"/>
      <c r="G12" s="6"/>
      <c r="H12" s="6" t="s">
        <v>1768</v>
      </c>
      <c r="I12" s="7" t="s">
        <v>72</v>
      </c>
      <c r="J12" s="7" t="s">
        <v>18</v>
      </c>
      <c r="K12" s="8">
        <v>2430274458</v>
      </c>
      <c r="L12" s="7" t="s">
        <v>73</v>
      </c>
      <c r="M12" s="27" t="s">
        <v>1823</v>
      </c>
      <c r="N12" s="7" t="s">
        <v>74</v>
      </c>
      <c r="O12" s="7" t="s">
        <v>75</v>
      </c>
      <c r="P12" s="7" t="s">
        <v>47</v>
      </c>
      <c r="Q12" s="7" t="s">
        <v>47</v>
      </c>
      <c r="R12" s="7" t="s">
        <v>26</v>
      </c>
    </row>
    <row r="13" spans="1:18" x14ac:dyDescent="0.35">
      <c r="A13" s="5" t="s">
        <v>76</v>
      </c>
      <c r="B13" s="18"/>
      <c r="C13" s="19">
        <f>VLOOKUP(A13,'Pivot Summary'!A:B,2,0)+VLOOKUP(A13,'Pivot Summary'!A:D,4,0)</f>
        <v>1076243.76</v>
      </c>
      <c r="D13" s="6">
        <f t="shared" si="0"/>
        <v>193723.8768</v>
      </c>
      <c r="E13" s="6">
        <f t="shared" si="2"/>
        <v>1269967.6368</v>
      </c>
      <c r="F13" s="6"/>
      <c r="G13" s="6"/>
      <c r="H13" s="6" t="s">
        <v>1769</v>
      </c>
      <c r="I13" s="7" t="s">
        <v>77</v>
      </c>
      <c r="J13" s="7" t="s">
        <v>18</v>
      </c>
      <c r="K13" s="8">
        <v>2300097305</v>
      </c>
      <c r="L13" s="7" t="s">
        <v>76</v>
      </c>
      <c r="M13" s="7" t="s">
        <v>78</v>
      </c>
      <c r="N13" s="7" t="s">
        <v>79</v>
      </c>
      <c r="O13" s="7" t="s">
        <v>80</v>
      </c>
      <c r="P13" s="7" t="s">
        <v>81</v>
      </c>
      <c r="Q13" s="7" t="s">
        <v>82</v>
      </c>
      <c r="R13" s="7" t="s">
        <v>70</v>
      </c>
    </row>
    <row r="14" spans="1:18" x14ac:dyDescent="0.35">
      <c r="A14" s="5" t="s">
        <v>83</v>
      </c>
      <c r="B14" s="18"/>
      <c r="C14" s="19">
        <f>VLOOKUP(A14,'Pivot Summary'!A:B,2,0)+VLOOKUP(A14,'Pivot Summary'!A:D,4,0)</f>
        <v>150286.81200000001</v>
      </c>
      <c r="D14" s="6">
        <f t="shared" si="0"/>
        <v>27051.62616</v>
      </c>
      <c r="E14" s="6">
        <f t="shared" si="2"/>
        <v>177338.43816000002</v>
      </c>
      <c r="F14" s="6"/>
      <c r="G14" s="6"/>
      <c r="H14" s="6" t="s">
        <v>1770</v>
      </c>
      <c r="I14" s="7" t="s">
        <v>84</v>
      </c>
      <c r="J14" s="7" t="s">
        <v>18</v>
      </c>
      <c r="K14" s="8">
        <v>2430278721</v>
      </c>
      <c r="L14" s="7" t="s">
        <v>85</v>
      </c>
      <c r="M14" s="7" t="s">
        <v>86</v>
      </c>
      <c r="N14" s="7" t="s">
        <v>87</v>
      </c>
      <c r="O14" s="7" t="s">
        <v>88</v>
      </c>
      <c r="P14" s="7" t="s">
        <v>89</v>
      </c>
      <c r="Q14" s="7" t="s">
        <v>90</v>
      </c>
      <c r="R14" s="7" t="s">
        <v>26</v>
      </c>
    </row>
    <row r="15" spans="1:18" x14ac:dyDescent="0.35">
      <c r="A15" s="5" t="s">
        <v>91</v>
      </c>
      <c r="B15" s="18"/>
      <c r="C15" s="19">
        <f>VLOOKUP(A15,'Pivot Summary'!A:B,2,0)+VLOOKUP(A15,'Pivot Summary'!A:D,4,0)</f>
        <v>29817.255000000001</v>
      </c>
      <c r="D15" s="6">
        <v>0</v>
      </c>
      <c r="E15" s="6">
        <f t="shared" si="2"/>
        <v>29817.255000000001</v>
      </c>
      <c r="F15" s="6"/>
      <c r="G15" s="6"/>
      <c r="H15" s="6" t="s">
        <v>1771</v>
      </c>
      <c r="I15" s="7" t="s">
        <v>98</v>
      </c>
      <c r="J15" s="7" t="s">
        <v>18</v>
      </c>
      <c r="K15" s="8">
        <v>2200291510</v>
      </c>
      <c r="L15" s="7" t="s">
        <v>92</v>
      </c>
      <c r="M15" s="7" t="s">
        <v>93</v>
      </c>
      <c r="N15" s="7" t="s">
        <v>94</v>
      </c>
      <c r="O15" s="7" t="s">
        <v>95</v>
      </c>
      <c r="P15" s="7" t="s">
        <v>96</v>
      </c>
      <c r="Q15" s="7" t="s">
        <v>96</v>
      </c>
      <c r="R15" s="7" t="s">
        <v>70</v>
      </c>
    </row>
    <row r="16" spans="1:18" x14ac:dyDescent="0.35">
      <c r="A16" s="5" t="s">
        <v>97</v>
      </c>
      <c r="B16" s="18"/>
      <c r="C16" s="19">
        <f>VLOOKUP(A16,'Pivot Summary'!A:B,2,0)+VLOOKUP(A16,'Pivot Summary'!A:D,4,0)</f>
        <v>25989.58</v>
      </c>
      <c r="D16" s="6">
        <v>0</v>
      </c>
      <c r="E16" s="6">
        <f t="shared" si="2"/>
        <v>25989.58</v>
      </c>
      <c r="F16" s="6"/>
      <c r="G16" s="6"/>
      <c r="H16" s="6" t="s">
        <v>1772</v>
      </c>
      <c r="I16" s="7" t="s">
        <v>98</v>
      </c>
      <c r="J16" s="7" t="s">
        <v>99</v>
      </c>
      <c r="K16" s="8" t="s">
        <v>100</v>
      </c>
      <c r="L16" s="7" t="s">
        <v>101</v>
      </c>
      <c r="M16" s="7" t="s">
        <v>102</v>
      </c>
      <c r="N16" s="7" t="s">
        <v>22</v>
      </c>
      <c r="O16" s="7" t="s">
        <v>103</v>
      </c>
      <c r="P16" s="7" t="s">
        <v>104</v>
      </c>
      <c r="Q16" s="7" t="s">
        <v>105</v>
      </c>
      <c r="R16" s="7" t="s">
        <v>26</v>
      </c>
    </row>
    <row r="17" spans="1:18" x14ac:dyDescent="0.35">
      <c r="A17" s="5" t="s">
        <v>106</v>
      </c>
      <c r="B17" s="18"/>
      <c r="C17" s="19">
        <f>VLOOKUP(A17,'Pivot Summary'!A:B,2,0)+VLOOKUP(A17,'Pivot Summary'!A:D,4,0)</f>
        <v>39465.684999999998</v>
      </c>
      <c r="D17" s="6">
        <f>+C17*18%</f>
        <v>7103.8232999999991</v>
      </c>
      <c r="E17" s="6">
        <f t="shared" si="2"/>
        <v>46569.508299999994</v>
      </c>
      <c r="F17" s="6"/>
      <c r="G17" s="6"/>
      <c r="H17" s="6" t="s">
        <v>1773</v>
      </c>
      <c r="I17" s="7" t="s">
        <v>107</v>
      </c>
      <c r="J17" s="7" t="s">
        <v>7</v>
      </c>
      <c r="K17" s="8" t="s">
        <v>108</v>
      </c>
      <c r="L17" s="7" t="s">
        <v>109</v>
      </c>
      <c r="M17" s="7" t="s">
        <v>110</v>
      </c>
      <c r="N17" s="7" t="s">
        <v>22</v>
      </c>
      <c r="O17" s="7" t="s">
        <v>111</v>
      </c>
      <c r="P17" s="7" t="s">
        <v>24</v>
      </c>
      <c r="Q17" s="7" t="s">
        <v>112</v>
      </c>
      <c r="R17" s="7" t="s">
        <v>26</v>
      </c>
    </row>
    <row r="18" spans="1:18" x14ac:dyDescent="0.35">
      <c r="A18" s="5" t="s">
        <v>113</v>
      </c>
      <c r="B18" s="18"/>
      <c r="C18" s="19">
        <f>VLOOKUP(A18,'Pivot Summary'!A:B,2,0)+VLOOKUP(A18,'Pivot Summary'!A:D,4,0)</f>
        <v>65012.44</v>
      </c>
      <c r="D18" s="6">
        <v>0</v>
      </c>
      <c r="E18" s="6">
        <f t="shared" si="2"/>
        <v>65012.44</v>
      </c>
      <c r="F18" s="6"/>
      <c r="G18" s="6"/>
      <c r="H18" s="6" t="s">
        <v>1774</v>
      </c>
      <c r="I18" s="7" t="s">
        <v>98</v>
      </c>
      <c r="J18" s="7" t="s">
        <v>18</v>
      </c>
      <c r="K18" s="8" t="s">
        <v>114</v>
      </c>
      <c r="L18" s="7" t="s">
        <v>115</v>
      </c>
      <c r="M18" s="7" t="s">
        <v>116</v>
      </c>
      <c r="N18" s="7" t="s">
        <v>117</v>
      </c>
      <c r="O18" s="7" t="s">
        <v>118</v>
      </c>
      <c r="P18" s="7" t="s">
        <v>47</v>
      </c>
      <c r="Q18" s="7" t="s">
        <v>119</v>
      </c>
      <c r="R18" s="7" t="s">
        <v>35</v>
      </c>
    </row>
    <row r="19" spans="1:18" x14ac:dyDescent="0.35">
      <c r="A19" s="5" t="s">
        <v>120</v>
      </c>
      <c r="B19" s="18"/>
      <c r="C19" s="19">
        <f>VLOOKUP(A19,'Pivot Summary'!A:B,2,0)+VLOOKUP(A19,'Pivot Summary'!A:D,4,0)</f>
        <v>92515.45199999999</v>
      </c>
      <c r="D19" s="6">
        <f>+C19*18%</f>
        <v>16652.781359999997</v>
      </c>
      <c r="E19" s="6">
        <f t="shared" si="2"/>
        <v>109168.23335999998</v>
      </c>
      <c r="F19" s="6"/>
      <c r="G19" s="6"/>
      <c r="H19" s="6" t="s">
        <v>1775</v>
      </c>
      <c r="I19" s="7" t="s">
        <v>1754</v>
      </c>
      <c r="J19" s="7" t="s">
        <v>18</v>
      </c>
      <c r="K19" s="8">
        <v>2410322713</v>
      </c>
      <c r="L19" s="7" t="s">
        <v>121</v>
      </c>
      <c r="M19" s="7" t="s">
        <v>122</v>
      </c>
      <c r="N19" s="7" t="s">
        <v>22</v>
      </c>
      <c r="O19" s="7" t="s">
        <v>123</v>
      </c>
      <c r="P19" s="7" t="s">
        <v>124</v>
      </c>
      <c r="Q19" s="7" t="s">
        <v>125</v>
      </c>
      <c r="R19" s="7" t="s">
        <v>26</v>
      </c>
    </row>
    <row r="20" spans="1:18" x14ac:dyDescent="0.35">
      <c r="A20" s="5" t="s">
        <v>126</v>
      </c>
      <c r="B20" s="18"/>
      <c r="C20" s="19">
        <f>VLOOKUP(A20,'Pivot Summary'!A:B,2,0)+VLOOKUP(A20,'Pivot Summary'!A:D,4,0)</f>
        <v>27508.885000000002</v>
      </c>
      <c r="D20" s="6">
        <f>+C20*18%</f>
        <v>4951.5992999999999</v>
      </c>
      <c r="E20" s="6">
        <f t="shared" si="2"/>
        <v>32460.484300000004</v>
      </c>
      <c r="F20" s="6"/>
      <c r="G20" s="6"/>
      <c r="H20" s="6" t="s">
        <v>1776</v>
      </c>
      <c r="I20" s="7" t="s">
        <v>127</v>
      </c>
      <c r="J20" s="7" t="s">
        <v>18</v>
      </c>
      <c r="K20" s="8">
        <v>2200198559</v>
      </c>
      <c r="L20" s="7" t="s">
        <v>126</v>
      </c>
      <c r="M20" s="7" t="s">
        <v>128</v>
      </c>
      <c r="N20" s="7" t="s">
        <v>129</v>
      </c>
      <c r="O20" s="7" t="s">
        <v>130</v>
      </c>
      <c r="P20" s="7" t="s">
        <v>131</v>
      </c>
      <c r="Q20" s="7" t="s">
        <v>132</v>
      </c>
      <c r="R20" s="7" t="s">
        <v>133</v>
      </c>
    </row>
    <row r="21" spans="1:18" x14ac:dyDescent="0.35">
      <c r="A21" s="5" t="s">
        <v>134</v>
      </c>
      <c r="B21" s="18"/>
      <c r="C21" s="19">
        <f>VLOOKUP(A21,'Pivot Summary'!A:B,2,0)+VLOOKUP(A21,'Pivot Summary'!A:D,4,0)</f>
        <v>59466.87</v>
      </c>
      <c r="D21" s="6">
        <f>+C21*18%</f>
        <v>10704.036599999999</v>
      </c>
      <c r="E21" s="6">
        <f t="shared" si="2"/>
        <v>70170.906600000002</v>
      </c>
      <c r="F21" s="6"/>
      <c r="G21" s="6"/>
      <c r="H21" s="6" t="s">
        <v>1777</v>
      </c>
      <c r="I21" s="7" t="s">
        <v>135</v>
      </c>
      <c r="J21" s="7" t="s">
        <v>18</v>
      </c>
      <c r="K21" s="8" t="s">
        <v>136</v>
      </c>
      <c r="L21" s="7" t="s">
        <v>137</v>
      </c>
      <c r="M21" s="7" t="s">
        <v>138</v>
      </c>
      <c r="N21" s="7" t="s">
        <v>139</v>
      </c>
      <c r="O21" s="7" t="s">
        <v>140</v>
      </c>
      <c r="P21" s="7" t="s">
        <v>141</v>
      </c>
      <c r="Q21" s="7" t="s">
        <v>142</v>
      </c>
      <c r="R21" s="7" t="s">
        <v>26</v>
      </c>
    </row>
    <row r="22" spans="1:18" x14ac:dyDescent="0.35">
      <c r="A22" s="5" t="s">
        <v>143</v>
      </c>
      <c r="B22" s="18"/>
      <c r="C22" s="19">
        <f>VLOOKUP(A22,'Pivot Summary'!A:B,2,0)+VLOOKUP(A22,'Pivot Summary'!A:D,4,0)</f>
        <v>27293.49</v>
      </c>
      <c r="D22" s="6">
        <v>0</v>
      </c>
      <c r="E22" s="6">
        <f t="shared" si="2"/>
        <v>27293.49</v>
      </c>
      <c r="F22" s="6"/>
      <c r="G22" s="6"/>
      <c r="H22" s="6" t="s">
        <v>1778</v>
      </c>
      <c r="I22" s="7" t="s">
        <v>98</v>
      </c>
      <c r="J22" s="7" t="s">
        <v>18</v>
      </c>
      <c r="K22" s="8" t="s">
        <v>144</v>
      </c>
      <c r="L22" s="7" t="s">
        <v>145</v>
      </c>
      <c r="M22" s="7" t="s">
        <v>146</v>
      </c>
      <c r="N22" s="7" t="s">
        <v>147</v>
      </c>
      <c r="O22" s="7" t="s">
        <v>148</v>
      </c>
      <c r="P22" s="7" t="s">
        <v>47</v>
      </c>
      <c r="Q22" s="7" t="s">
        <v>149</v>
      </c>
      <c r="R22" s="7" t="s">
        <v>35</v>
      </c>
    </row>
    <row r="23" spans="1:18" x14ac:dyDescent="0.35">
      <c r="A23" s="5" t="s">
        <v>150</v>
      </c>
      <c r="B23" s="18"/>
      <c r="C23" s="19">
        <f>VLOOKUP(A23,'Pivot Summary'!A:B,2,0)+VLOOKUP(A23,'Pivot Summary'!A:D,4,0)</f>
        <v>35739.21</v>
      </c>
      <c r="D23" s="6">
        <v>0</v>
      </c>
      <c r="E23" s="6">
        <f t="shared" si="2"/>
        <v>35739.21</v>
      </c>
      <c r="F23" s="6"/>
      <c r="G23" s="6"/>
      <c r="H23" s="6" t="s">
        <v>1779</v>
      </c>
      <c r="I23" s="7" t="s">
        <v>98</v>
      </c>
      <c r="J23" s="7" t="s">
        <v>18</v>
      </c>
      <c r="K23" s="8">
        <v>2200198552</v>
      </c>
      <c r="L23" s="7" t="s">
        <v>151</v>
      </c>
      <c r="M23" s="7" t="s">
        <v>152</v>
      </c>
      <c r="N23" s="7" t="s">
        <v>129</v>
      </c>
      <c r="O23" s="7" t="s">
        <v>153</v>
      </c>
      <c r="P23" s="7" t="s">
        <v>154</v>
      </c>
      <c r="Q23" s="7" t="s">
        <v>155</v>
      </c>
      <c r="R23" s="7" t="s">
        <v>133</v>
      </c>
    </row>
    <row r="24" spans="1:18" x14ac:dyDescent="0.35">
      <c r="A24" s="5" t="s">
        <v>156</v>
      </c>
      <c r="B24" s="18"/>
      <c r="C24" s="19">
        <f>VLOOKUP(A24,'Pivot Summary'!A:B,2,0)+VLOOKUP(A24,'Pivot Summary'!A:D,4,0)</f>
        <v>37998.19</v>
      </c>
      <c r="D24" s="6">
        <f>+C24*18%</f>
        <v>6839.6742000000004</v>
      </c>
      <c r="E24" s="6">
        <f t="shared" si="2"/>
        <v>44837.864200000004</v>
      </c>
      <c r="F24" s="6"/>
      <c r="G24" s="6"/>
      <c r="H24" s="6" t="s">
        <v>1780</v>
      </c>
      <c r="I24" s="7" t="s">
        <v>157</v>
      </c>
      <c r="J24" s="7" t="s">
        <v>18</v>
      </c>
      <c r="K24" s="8" t="s">
        <v>158</v>
      </c>
      <c r="L24" s="7" t="s">
        <v>159</v>
      </c>
      <c r="M24" s="7" t="s">
        <v>160</v>
      </c>
      <c r="N24" s="7" t="s">
        <v>22</v>
      </c>
      <c r="O24" s="7" t="s">
        <v>40</v>
      </c>
      <c r="P24" s="7" t="s">
        <v>161</v>
      </c>
      <c r="Q24" s="7" t="s">
        <v>33</v>
      </c>
      <c r="R24" s="7" t="s">
        <v>26</v>
      </c>
    </row>
    <row r="25" spans="1:18" x14ac:dyDescent="0.35">
      <c r="A25" s="5" t="s">
        <v>162</v>
      </c>
      <c r="B25" s="18"/>
      <c r="C25" s="19">
        <f>VLOOKUP(A25,'Pivot Summary'!A:B,2,0)+VLOOKUP(A25,'Pivot Summary'!A:D,4,0)</f>
        <v>55316.538</v>
      </c>
      <c r="D25" s="6">
        <f>+C25*18%</f>
        <v>9956.9768399999994</v>
      </c>
      <c r="E25" s="6">
        <f t="shared" si="2"/>
        <v>65273.514840000003</v>
      </c>
      <c r="F25" s="6"/>
      <c r="G25" s="6"/>
      <c r="H25" s="6" t="s">
        <v>1781</v>
      </c>
      <c r="I25" s="7" t="s">
        <v>163</v>
      </c>
      <c r="J25" s="7" t="s">
        <v>18</v>
      </c>
      <c r="K25" s="8">
        <v>2200264528</v>
      </c>
      <c r="L25" s="7" t="s">
        <v>164</v>
      </c>
      <c r="M25" s="7" t="s">
        <v>165</v>
      </c>
      <c r="N25" s="7" t="s">
        <v>166</v>
      </c>
      <c r="O25" s="7" t="s">
        <v>167</v>
      </c>
      <c r="P25" s="7" t="s">
        <v>168</v>
      </c>
      <c r="Q25" s="7" t="s">
        <v>168</v>
      </c>
      <c r="R25" s="7" t="s">
        <v>70</v>
      </c>
    </row>
    <row r="26" spans="1:18" x14ac:dyDescent="0.35">
      <c r="A26" s="5" t="s">
        <v>1752</v>
      </c>
      <c r="B26" s="18"/>
      <c r="C26" s="19">
        <f>VLOOKUP(A26,'Pivot Summary'!A:B,2,0)+VLOOKUP(A26,'Pivot Summary'!A:D,4,0)</f>
        <v>13547.117999999999</v>
      </c>
      <c r="D26" s="6">
        <v>0</v>
      </c>
      <c r="E26" s="6">
        <f t="shared" si="2"/>
        <v>13547.117999999999</v>
      </c>
      <c r="F26" s="6"/>
      <c r="G26" s="6"/>
      <c r="H26" s="6" t="s">
        <v>1782</v>
      </c>
      <c r="I26" s="7" t="s">
        <v>98</v>
      </c>
      <c r="J26" s="7" t="s">
        <v>18</v>
      </c>
      <c r="K26" s="8">
        <v>2410114643</v>
      </c>
      <c r="L26" s="7" t="s">
        <v>169</v>
      </c>
      <c r="M26" s="27" t="s">
        <v>1824</v>
      </c>
      <c r="N26" s="7" t="s">
        <v>170</v>
      </c>
      <c r="O26" s="7" t="s">
        <v>171</v>
      </c>
      <c r="P26" s="7" t="s">
        <v>55</v>
      </c>
      <c r="Q26" s="7" t="s">
        <v>55</v>
      </c>
      <c r="R26" s="7" t="s">
        <v>26</v>
      </c>
    </row>
    <row r="27" spans="1:18" x14ac:dyDescent="0.35">
      <c r="A27" s="5" t="s">
        <v>172</v>
      </c>
      <c r="B27" s="18"/>
      <c r="C27" s="19">
        <f>VLOOKUP(A27,'Pivot Summary'!A:B,2,0)+VLOOKUP(A27,'Pivot Summary'!A:D,4,0)</f>
        <v>10462.01</v>
      </c>
      <c r="D27" s="6">
        <f>+C27*18%</f>
        <v>1883.1617999999999</v>
      </c>
      <c r="E27" s="6">
        <f t="shared" si="2"/>
        <v>12345.1718</v>
      </c>
      <c r="F27" s="6"/>
      <c r="G27" s="6"/>
      <c r="H27" s="6" t="s">
        <v>1783</v>
      </c>
      <c r="I27" s="7" t="s">
        <v>173</v>
      </c>
      <c r="J27" s="7" t="s">
        <v>18</v>
      </c>
      <c r="K27" s="8">
        <v>2410179278</v>
      </c>
      <c r="L27" s="7" t="s">
        <v>174</v>
      </c>
      <c r="M27" s="27" t="s">
        <v>1825</v>
      </c>
      <c r="N27" s="7" t="s">
        <v>175</v>
      </c>
      <c r="O27" s="7" t="s">
        <v>176</v>
      </c>
      <c r="P27" s="7" t="s">
        <v>55</v>
      </c>
      <c r="Q27" s="7" t="s">
        <v>177</v>
      </c>
      <c r="R27" s="7" t="s">
        <v>26</v>
      </c>
    </row>
    <row r="28" spans="1:18" x14ac:dyDescent="0.35">
      <c r="A28" s="5" t="s">
        <v>178</v>
      </c>
      <c r="B28" s="18"/>
      <c r="C28" s="19">
        <f>VLOOKUP(A28,'Pivot Summary'!A:B,2,0)+VLOOKUP(A28,'Pivot Summary'!A:D,4,0)</f>
        <v>18458.225999999999</v>
      </c>
      <c r="D28" s="6">
        <v>0</v>
      </c>
      <c r="E28" s="6">
        <f t="shared" si="2"/>
        <v>18458.225999999999</v>
      </c>
      <c r="F28" s="6"/>
      <c r="G28" s="6"/>
      <c r="H28" s="6" t="s">
        <v>1784</v>
      </c>
      <c r="I28" s="7" t="s">
        <v>179</v>
      </c>
      <c r="J28" s="7" t="s">
        <v>18</v>
      </c>
      <c r="K28" s="8" t="s">
        <v>180</v>
      </c>
      <c r="L28" s="7" t="s">
        <v>181</v>
      </c>
      <c r="M28" s="7" t="s">
        <v>182</v>
      </c>
      <c r="N28" s="7" t="s">
        <v>183</v>
      </c>
      <c r="O28" s="7" t="s">
        <v>184</v>
      </c>
      <c r="P28" s="7" t="s">
        <v>185</v>
      </c>
      <c r="Q28" s="7" t="s">
        <v>186</v>
      </c>
      <c r="R28" s="7" t="s">
        <v>35</v>
      </c>
    </row>
    <row r="29" spans="1:18" x14ac:dyDescent="0.35">
      <c r="A29" s="5" t="s">
        <v>187</v>
      </c>
      <c r="B29" s="18"/>
      <c r="C29" s="19">
        <f>VLOOKUP(A29,'Pivot Summary'!A:B,2,0)+VLOOKUP(A29,'Pivot Summary'!A:D,4,0)</f>
        <v>99291.126000000004</v>
      </c>
      <c r="D29" s="6">
        <v>0</v>
      </c>
      <c r="E29" s="6">
        <f t="shared" si="2"/>
        <v>99291.126000000004</v>
      </c>
      <c r="F29" s="6"/>
      <c r="G29" s="6"/>
      <c r="H29" s="6" t="s">
        <v>1785</v>
      </c>
      <c r="I29" s="7" t="s">
        <v>98</v>
      </c>
      <c r="J29" s="7" t="s">
        <v>18</v>
      </c>
      <c r="K29" s="8" t="s">
        <v>188</v>
      </c>
      <c r="L29" s="7" t="s">
        <v>189</v>
      </c>
      <c r="M29" s="7" t="s">
        <v>190</v>
      </c>
      <c r="N29" s="7" t="s">
        <v>22</v>
      </c>
      <c r="O29" s="7" t="s">
        <v>191</v>
      </c>
      <c r="P29" s="7" t="s">
        <v>41</v>
      </c>
      <c r="Q29" s="7" t="s">
        <v>192</v>
      </c>
      <c r="R29" s="7" t="s">
        <v>35</v>
      </c>
    </row>
    <row r="30" spans="1:18" x14ac:dyDescent="0.35">
      <c r="A30" s="5" t="s">
        <v>193</v>
      </c>
      <c r="B30" s="18"/>
      <c r="C30" s="19">
        <f>VLOOKUP(A30,'Pivot Summary'!A:B,2,0)+VLOOKUP(A30,'Pivot Summary'!A:D,4,0)</f>
        <v>144657.19148484847</v>
      </c>
      <c r="D30" s="6">
        <f>+C30*18%</f>
        <v>26038.294467272724</v>
      </c>
      <c r="E30" s="6">
        <f t="shared" si="2"/>
        <v>170695.48595212121</v>
      </c>
      <c r="F30" s="6"/>
      <c r="G30" s="6"/>
      <c r="H30" s="6" t="s">
        <v>1786</v>
      </c>
      <c r="I30" s="7" t="s">
        <v>194</v>
      </c>
      <c r="J30" s="7" t="s">
        <v>18</v>
      </c>
      <c r="K30" s="8">
        <v>201500025016</v>
      </c>
      <c r="L30" s="7" t="s">
        <v>195</v>
      </c>
      <c r="M30" s="7" t="s">
        <v>196</v>
      </c>
      <c r="N30" s="7" t="s">
        <v>197</v>
      </c>
      <c r="O30" s="7" t="s">
        <v>198</v>
      </c>
      <c r="P30" s="7" t="s">
        <v>199</v>
      </c>
      <c r="Q30" s="7" t="s">
        <v>200</v>
      </c>
      <c r="R30" s="7" t="s">
        <v>70</v>
      </c>
    </row>
    <row r="31" spans="1:18" x14ac:dyDescent="0.35">
      <c r="A31" s="5" t="s">
        <v>201</v>
      </c>
      <c r="B31" s="18"/>
      <c r="C31" s="19">
        <f>VLOOKUP(A31,'Pivot Summary'!A:B,2,0)+VLOOKUP(A31,'Pivot Summary'!A:D,4,0)</f>
        <v>62458.114999999998</v>
      </c>
      <c r="D31" s="6">
        <f t="shared" ref="D31:D39" si="3">+C31*18%</f>
        <v>11242.4607</v>
      </c>
      <c r="E31" s="6">
        <f t="shared" si="2"/>
        <v>73700.575700000001</v>
      </c>
      <c r="F31" s="6"/>
      <c r="G31" s="6"/>
      <c r="H31" s="6" t="s">
        <v>1787</v>
      </c>
      <c r="I31" s="7" t="s">
        <v>202</v>
      </c>
      <c r="J31" s="7" t="s">
        <v>18</v>
      </c>
      <c r="K31" s="8" t="s">
        <v>203</v>
      </c>
      <c r="L31" s="7" t="s">
        <v>204</v>
      </c>
      <c r="M31" s="7" t="s">
        <v>205</v>
      </c>
      <c r="N31" s="7" t="s">
        <v>53</v>
      </c>
      <c r="O31" s="7" t="s">
        <v>206</v>
      </c>
      <c r="P31" s="7" t="s">
        <v>207</v>
      </c>
      <c r="Q31" s="7" t="s">
        <v>208</v>
      </c>
      <c r="R31" s="7" t="s">
        <v>35</v>
      </c>
    </row>
    <row r="32" spans="1:18" x14ac:dyDescent="0.35">
      <c r="A32" s="5" t="s">
        <v>209</v>
      </c>
      <c r="B32" s="18"/>
      <c r="C32" s="19">
        <f>VLOOKUP(A32,'Pivot Summary'!A:B,2,0)+VLOOKUP(A32,'Pivot Summary'!A:D,4,0)</f>
        <v>8511.14</v>
      </c>
      <c r="D32" s="6">
        <f t="shared" si="3"/>
        <v>1532.0051999999998</v>
      </c>
      <c r="E32" s="6">
        <f t="shared" si="2"/>
        <v>10043.145199999999</v>
      </c>
      <c r="F32" s="6"/>
      <c r="G32" s="6"/>
      <c r="H32" s="6" t="s">
        <v>1788</v>
      </c>
      <c r="I32" s="7" t="s">
        <v>210</v>
      </c>
      <c r="J32" s="7" t="s">
        <v>18</v>
      </c>
      <c r="K32" s="8" t="s">
        <v>211</v>
      </c>
      <c r="L32" s="7" t="s">
        <v>212</v>
      </c>
      <c r="M32" s="7" t="s">
        <v>213</v>
      </c>
      <c r="N32" s="7" t="s">
        <v>214</v>
      </c>
      <c r="O32" s="7" t="s">
        <v>215</v>
      </c>
      <c r="P32" s="7" t="s">
        <v>47</v>
      </c>
      <c r="Q32" s="7" t="s">
        <v>216</v>
      </c>
      <c r="R32" s="7" t="s">
        <v>70</v>
      </c>
    </row>
    <row r="33" spans="1:18" x14ac:dyDescent="0.35">
      <c r="A33" s="5" t="s">
        <v>217</v>
      </c>
      <c r="B33" s="18"/>
      <c r="C33" s="19">
        <f>VLOOKUP(A33,'Pivot Summary'!A:B,2,0)+VLOOKUP(A33,'Pivot Summary'!A:D,4,0)</f>
        <v>12736.74</v>
      </c>
      <c r="D33" s="6">
        <f t="shared" si="3"/>
        <v>2292.6131999999998</v>
      </c>
      <c r="E33" s="6">
        <f t="shared" si="2"/>
        <v>15029.3532</v>
      </c>
      <c r="F33" s="6"/>
      <c r="G33" s="6"/>
      <c r="H33" s="6" t="s">
        <v>1789</v>
      </c>
      <c r="I33" s="7" t="s">
        <v>218</v>
      </c>
      <c r="J33" s="7" t="s">
        <v>18</v>
      </c>
      <c r="K33" s="8" t="s">
        <v>219</v>
      </c>
      <c r="L33" s="7" t="s">
        <v>220</v>
      </c>
      <c r="M33" s="7" t="s">
        <v>221</v>
      </c>
      <c r="N33" s="7" t="s">
        <v>222</v>
      </c>
      <c r="O33" s="7" t="s">
        <v>223</v>
      </c>
      <c r="P33" s="7" t="s">
        <v>224</v>
      </c>
      <c r="Q33" s="7" t="s">
        <v>224</v>
      </c>
      <c r="R33" s="7" t="s">
        <v>26</v>
      </c>
    </row>
    <row r="34" spans="1:18" x14ac:dyDescent="0.35">
      <c r="A34" s="5" t="s">
        <v>225</v>
      </c>
      <c r="B34" s="18"/>
      <c r="C34" s="19">
        <f>VLOOKUP(A34,'Pivot Summary'!A:B,2,0)+VLOOKUP(A34,'Pivot Summary'!A:D,4,0)</f>
        <v>27972.52</v>
      </c>
      <c r="D34" s="6">
        <f t="shared" si="3"/>
        <v>5035.0536000000002</v>
      </c>
      <c r="E34" s="6">
        <f t="shared" si="2"/>
        <v>33007.573600000003</v>
      </c>
      <c r="F34" s="6"/>
      <c r="G34" s="6"/>
      <c r="H34" s="6" t="s">
        <v>1790</v>
      </c>
      <c r="I34" s="7" t="s">
        <v>226</v>
      </c>
      <c r="J34" s="7" t="s">
        <v>18</v>
      </c>
      <c r="K34" s="8">
        <v>2410370960</v>
      </c>
      <c r="L34" s="7" t="s">
        <v>227</v>
      </c>
      <c r="M34" s="27" t="s">
        <v>1826</v>
      </c>
      <c r="N34" s="7" t="s">
        <v>228</v>
      </c>
      <c r="O34" s="7" t="s">
        <v>229</v>
      </c>
      <c r="P34" s="7" t="s">
        <v>230</v>
      </c>
      <c r="Q34" s="7" t="s">
        <v>230</v>
      </c>
      <c r="R34" s="7" t="s">
        <v>26</v>
      </c>
    </row>
    <row r="35" spans="1:18" x14ac:dyDescent="0.35">
      <c r="A35" s="5" t="s">
        <v>231</v>
      </c>
      <c r="B35" s="18"/>
      <c r="C35" s="19">
        <f>VLOOKUP(A35,'Pivot Summary'!A:B,2,0)+VLOOKUP(A35,'Pivot Summary'!A:D,4,0)</f>
        <v>183522.79800000001</v>
      </c>
      <c r="D35" s="6">
        <f t="shared" si="3"/>
        <v>33034.103640000001</v>
      </c>
      <c r="E35" s="6">
        <f t="shared" si="2"/>
        <v>216556.90164</v>
      </c>
      <c r="F35" s="6"/>
      <c r="G35" s="6"/>
      <c r="H35" s="6" t="s">
        <v>1791</v>
      </c>
      <c r="I35" s="7" t="s">
        <v>232</v>
      </c>
      <c r="J35" s="7" t="s">
        <v>18</v>
      </c>
      <c r="K35" s="8" t="s">
        <v>233</v>
      </c>
      <c r="L35" s="7" t="s">
        <v>234</v>
      </c>
      <c r="M35" s="7" t="s">
        <v>235</v>
      </c>
      <c r="N35" s="7" t="s">
        <v>22</v>
      </c>
      <c r="O35" s="7" t="s">
        <v>40</v>
      </c>
      <c r="P35" s="7" t="s">
        <v>236</v>
      </c>
      <c r="Q35" s="7" t="s">
        <v>236</v>
      </c>
      <c r="R35" s="7" t="s">
        <v>70</v>
      </c>
    </row>
    <row r="36" spans="1:18" x14ac:dyDescent="0.35">
      <c r="A36" s="5" t="s">
        <v>237</v>
      </c>
      <c r="B36" s="18"/>
      <c r="C36" s="19">
        <f>VLOOKUP(A36,'Pivot Summary'!A:B,2,0)+VLOOKUP(A36,'Pivot Summary'!A:D,4,0)</f>
        <v>1856264.1454790095</v>
      </c>
      <c r="D36" s="6">
        <f t="shared" si="3"/>
        <v>334127.54618622171</v>
      </c>
      <c r="E36" s="6">
        <f t="shared" si="2"/>
        <v>2190391.6916652313</v>
      </c>
      <c r="F36" s="6"/>
      <c r="G36" s="6"/>
      <c r="H36" s="6" t="s">
        <v>1792</v>
      </c>
      <c r="I36" s="7" t="s">
        <v>238</v>
      </c>
      <c r="J36" s="7" t="s">
        <v>18</v>
      </c>
      <c r="K36" s="8" t="s">
        <v>239</v>
      </c>
      <c r="L36" s="7" t="s">
        <v>237</v>
      </c>
      <c r="M36" s="7" t="s">
        <v>240</v>
      </c>
      <c r="N36" s="7" t="s">
        <v>241</v>
      </c>
      <c r="O36" s="7" t="s">
        <v>242</v>
      </c>
      <c r="P36" s="7" t="s">
        <v>168</v>
      </c>
      <c r="Q36" s="7" t="s">
        <v>243</v>
      </c>
      <c r="R36" s="7" t="s">
        <v>70</v>
      </c>
    </row>
    <row r="37" spans="1:18" x14ac:dyDescent="0.35">
      <c r="A37" s="5" t="s">
        <v>244</v>
      </c>
      <c r="B37" s="18"/>
      <c r="C37" s="19">
        <f>VLOOKUP(A37,'Pivot Summary'!A:B,2,0)+VLOOKUP(A37,'Pivot Summary'!A:D,4,0)</f>
        <v>69780.805000000008</v>
      </c>
      <c r="D37" s="6">
        <f t="shared" si="3"/>
        <v>12560.544900000001</v>
      </c>
      <c r="E37" s="6">
        <f t="shared" si="2"/>
        <v>82341.349900000001</v>
      </c>
      <c r="F37" s="6"/>
      <c r="G37" s="6"/>
      <c r="H37" s="6" t="s">
        <v>1793</v>
      </c>
      <c r="I37" s="7" t="s">
        <v>245</v>
      </c>
      <c r="J37" s="7" t="s">
        <v>18</v>
      </c>
      <c r="K37" s="8" t="s">
        <v>246</v>
      </c>
      <c r="L37" s="7" t="s">
        <v>247</v>
      </c>
      <c r="M37" s="7" t="s">
        <v>248</v>
      </c>
      <c r="N37" s="7" t="s">
        <v>22</v>
      </c>
      <c r="O37" s="7" t="s">
        <v>40</v>
      </c>
      <c r="P37" s="7" t="s">
        <v>41</v>
      </c>
      <c r="Q37" s="7" t="s">
        <v>161</v>
      </c>
      <c r="R37" s="7" t="s">
        <v>35</v>
      </c>
    </row>
    <row r="38" spans="1:18" x14ac:dyDescent="0.35">
      <c r="A38" s="5" t="s">
        <v>249</v>
      </c>
      <c r="B38" s="18"/>
      <c r="C38" s="19">
        <f>VLOOKUP(A38,'Pivot Summary'!A:B,2,0)+VLOOKUP(A38,'Pivot Summary'!A:D,4,0)</f>
        <v>8097.625</v>
      </c>
      <c r="D38" s="6">
        <f t="shared" si="3"/>
        <v>1457.5725</v>
      </c>
      <c r="E38" s="6">
        <f t="shared" si="2"/>
        <v>9555.1975000000002</v>
      </c>
      <c r="F38" s="6"/>
      <c r="G38" s="6"/>
      <c r="H38" s="6" t="s">
        <v>1794</v>
      </c>
      <c r="I38" s="7" t="s">
        <v>250</v>
      </c>
      <c r="J38" s="7" t="s">
        <v>18</v>
      </c>
      <c r="K38" s="8" t="s">
        <v>251</v>
      </c>
      <c r="L38" s="7" t="s">
        <v>252</v>
      </c>
      <c r="M38" s="7" t="s">
        <v>253</v>
      </c>
      <c r="N38" s="7" t="s">
        <v>139</v>
      </c>
      <c r="O38" s="7" t="s">
        <v>254</v>
      </c>
      <c r="P38" s="7" t="s">
        <v>255</v>
      </c>
      <c r="Q38" s="7" t="s">
        <v>256</v>
      </c>
      <c r="R38" s="7" t="s">
        <v>35</v>
      </c>
    </row>
    <row r="39" spans="1:18" x14ac:dyDescent="0.35">
      <c r="A39" s="5" t="s">
        <v>257</v>
      </c>
      <c r="B39" s="18"/>
      <c r="C39" s="19">
        <f>VLOOKUP(A39,'Pivot Summary'!A:B,2,0)+VLOOKUP(A39,'Pivot Summary'!A:D,4,0)</f>
        <v>39920.160000000003</v>
      </c>
      <c r="D39" s="6">
        <f t="shared" si="3"/>
        <v>7185.6288000000004</v>
      </c>
      <c r="E39" s="6">
        <f t="shared" si="2"/>
        <v>47105.788800000002</v>
      </c>
      <c r="F39" s="6"/>
      <c r="G39" s="6"/>
      <c r="H39" s="6" t="s">
        <v>1795</v>
      </c>
      <c r="I39" s="7" t="s">
        <v>258</v>
      </c>
      <c r="J39" s="7" t="s">
        <v>18</v>
      </c>
      <c r="K39" s="8" t="s">
        <v>259</v>
      </c>
      <c r="L39" s="7" t="s">
        <v>260</v>
      </c>
      <c r="M39" s="7" t="s">
        <v>261</v>
      </c>
      <c r="N39" s="7" t="s">
        <v>262</v>
      </c>
      <c r="O39" s="7" t="s">
        <v>263</v>
      </c>
      <c r="P39" s="7" t="s">
        <v>33</v>
      </c>
      <c r="Q39" s="7" t="s">
        <v>33</v>
      </c>
      <c r="R39" s="7" t="s">
        <v>26</v>
      </c>
    </row>
    <row r="40" spans="1:18" x14ac:dyDescent="0.35">
      <c r="A40" s="5" t="s">
        <v>1625</v>
      </c>
      <c r="B40" s="18"/>
      <c r="C40" s="19">
        <f>VLOOKUP(A40,'Pivot Summary'!A:B,2,0)+VLOOKUP(A40,'Pivot Summary'!A:D,4,0)</f>
        <v>19113.516</v>
      </c>
      <c r="D40" s="6">
        <f>+C40*18%</f>
        <v>3440.4328799999998</v>
      </c>
      <c r="E40" s="6">
        <f t="shared" si="2"/>
        <v>22553.94888</v>
      </c>
      <c r="F40" s="6"/>
      <c r="G40" s="6"/>
      <c r="H40" s="6" t="s">
        <v>1796</v>
      </c>
      <c r="I40" s="7" t="s">
        <v>264</v>
      </c>
      <c r="J40" s="7" t="s">
        <v>18</v>
      </c>
      <c r="K40" s="8" t="s">
        <v>265</v>
      </c>
      <c r="L40" s="7" t="s">
        <v>266</v>
      </c>
      <c r="M40" s="7" t="s">
        <v>267</v>
      </c>
      <c r="N40" s="7" t="s">
        <v>53</v>
      </c>
      <c r="O40" s="7" t="s">
        <v>268</v>
      </c>
      <c r="P40" s="7" t="s">
        <v>269</v>
      </c>
      <c r="Q40" s="7" t="s">
        <v>270</v>
      </c>
      <c r="R40" s="7" t="s">
        <v>26</v>
      </c>
    </row>
    <row r="41" spans="1:18" x14ac:dyDescent="0.35">
      <c r="A41" s="5" t="s">
        <v>271</v>
      </c>
      <c r="B41" s="18"/>
      <c r="C41" s="19">
        <f>VLOOKUP(A41,'Pivot Summary'!A:B,2,0)+VLOOKUP(A41,'Pivot Summary'!A:D,4,0)</f>
        <v>21743.93</v>
      </c>
      <c r="D41" s="6">
        <f>+C41*18%</f>
        <v>3913.9074000000001</v>
      </c>
      <c r="E41" s="6">
        <f t="shared" si="2"/>
        <v>25657.8374</v>
      </c>
      <c r="F41" s="6"/>
      <c r="G41" s="6"/>
      <c r="H41" s="6" t="s">
        <v>1797</v>
      </c>
      <c r="I41" s="7" t="s">
        <v>272</v>
      </c>
      <c r="J41" s="7" t="s">
        <v>18</v>
      </c>
      <c r="K41" s="8">
        <v>2300082687</v>
      </c>
      <c r="L41" s="7" t="s">
        <v>273</v>
      </c>
      <c r="M41" s="27" t="s">
        <v>1821</v>
      </c>
      <c r="N41" s="7" t="s">
        <v>22</v>
      </c>
      <c r="O41" s="7" t="s">
        <v>274</v>
      </c>
      <c r="P41" s="7" t="s">
        <v>275</v>
      </c>
      <c r="Q41" s="7" t="s">
        <v>47</v>
      </c>
      <c r="R41" s="7" t="s">
        <v>35</v>
      </c>
    </row>
    <row r="42" spans="1:18" x14ac:dyDescent="0.35">
      <c r="A42" s="5" t="s">
        <v>276</v>
      </c>
      <c r="B42" s="18"/>
      <c r="C42" s="19">
        <f>VLOOKUP(A42,'Pivot Summary'!A:B,2,0)+VLOOKUP(A42,'Pivot Summary'!A:D,4,0)</f>
        <v>69615.737999999998</v>
      </c>
      <c r="D42" s="6">
        <f>+C42*18%</f>
        <v>12530.832839999999</v>
      </c>
      <c r="E42" s="6">
        <f t="shared" si="2"/>
        <v>82146.57084</v>
      </c>
      <c r="F42" s="6"/>
      <c r="G42" s="6"/>
      <c r="H42" s="6" t="s">
        <v>1798</v>
      </c>
      <c r="I42" s="7" t="s">
        <v>277</v>
      </c>
      <c r="J42" s="7" t="s">
        <v>18</v>
      </c>
      <c r="K42" s="8" t="s">
        <v>278</v>
      </c>
      <c r="L42" s="7" t="s">
        <v>279</v>
      </c>
      <c r="M42" s="7" t="s">
        <v>280</v>
      </c>
      <c r="N42" s="7" t="s">
        <v>175</v>
      </c>
      <c r="O42" s="7" t="s">
        <v>281</v>
      </c>
      <c r="P42" s="7" t="s">
        <v>47</v>
      </c>
      <c r="Q42" s="7" t="s">
        <v>282</v>
      </c>
      <c r="R42" s="7" t="s">
        <v>70</v>
      </c>
    </row>
    <row r="43" spans="1:18" x14ac:dyDescent="0.35">
      <c r="A43" s="5" t="s">
        <v>283</v>
      </c>
      <c r="B43" s="18"/>
      <c r="C43" s="19">
        <f>VLOOKUP(A43,'Pivot Summary'!A:B,2,0)+VLOOKUP(A43,'Pivot Summary'!A:D,4,0)</f>
        <v>15053.456000000002</v>
      </c>
      <c r="D43" s="6">
        <f>+C43*18%</f>
        <v>2709.6220800000001</v>
      </c>
      <c r="E43" s="6">
        <f t="shared" si="2"/>
        <v>17763.078080000003</v>
      </c>
      <c r="F43" s="6"/>
      <c r="G43" s="6"/>
      <c r="H43" s="6" t="s">
        <v>1799</v>
      </c>
      <c r="I43" s="7" t="s">
        <v>284</v>
      </c>
      <c r="J43" s="7" t="s">
        <v>18</v>
      </c>
      <c r="K43" s="8" t="s">
        <v>285</v>
      </c>
      <c r="L43" s="7" t="s">
        <v>286</v>
      </c>
      <c r="M43" s="7" t="s">
        <v>287</v>
      </c>
      <c r="N43" s="7" t="s">
        <v>288</v>
      </c>
      <c r="O43" s="7" t="s">
        <v>289</v>
      </c>
      <c r="P43" s="7" t="s">
        <v>290</v>
      </c>
      <c r="Q43" s="7" t="s">
        <v>33</v>
      </c>
      <c r="R43" s="7" t="s">
        <v>35</v>
      </c>
    </row>
    <row r="44" spans="1:18" x14ac:dyDescent="0.35">
      <c r="A44" s="5" t="s">
        <v>291</v>
      </c>
      <c r="B44" s="18"/>
      <c r="C44" s="19">
        <f>VLOOKUP(A44,'Pivot Summary'!A:B,2,0)+VLOOKUP(A44,'Pivot Summary'!A:D,4,0)</f>
        <v>14624.307500000003</v>
      </c>
      <c r="D44" s="6"/>
      <c r="E44" s="6">
        <f t="shared" si="2"/>
        <v>14624.307500000003</v>
      </c>
      <c r="F44" s="6"/>
      <c r="G44" s="6"/>
      <c r="H44" s="6" t="s">
        <v>1800</v>
      </c>
      <c r="I44" s="7" t="s">
        <v>98</v>
      </c>
      <c r="J44" s="7" t="s">
        <v>18</v>
      </c>
      <c r="K44" s="8">
        <v>2430407279</v>
      </c>
      <c r="L44" s="7" t="s">
        <v>292</v>
      </c>
      <c r="M44" s="27" t="s">
        <v>1820</v>
      </c>
      <c r="N44" s="7" t="s">
        <v>53</v>
      </c>
      <c r="O44" s="7" t="s">
        <v>293</v>
      </c>
      <c r="P44" s="7" t="s">
        <v>294</v>
      </c>
      <c r="Q44" s="7" t="s">
        <v>236</v>
      </c>
      <c r="R44" s="7" t="s">
        <v>133</v>
      </c>
    </row>
    <row r="45" spans="1:18" x14ac:dyDescent="0.35">
      <c r="A45" s="5" t="s">
        <v>295</v>
      </c>
      <c r="B45" s="18"/>
      <c r="C45" s="19">
        <f>VLOOKUP(A45,'Pivot Summary'!A:B,2,0)+VLOOKUP(A45,'Pivot Summary'!A:D,4,0)</f>
        <v>17514.386500000001</v>
      </c>
      <c r="D45" s="6">
        <f>+C45*18%</f>
        <v>3152.5895700000001</v>
      </c>
      <c r="E45" s="6">
        <f t="shared" si="2"/>
        <v>20666.976070000001</v>
      </c>
      <c r="F45" s="6"/>
      <c r="G45" s="6"/>
      <c r="H45" s="6" t="s">
        <v>1801</v>
      </c>
      <c r="I45" s="7" t="s">
        <v>296</v>
      </c>
      <c r="J45" s="7" t="s">
        <v>18</v>
      </c>
      <c r="K45" s="8" t="s">
        <v>297</v>
      </c>
      <c r="L45" s="7" t="s">
        <v>298</v>
      </c>
      <c r="M45" s="27" t="s">
        <v>1819</v>
      </c>
      <c r="N45" s="7" t="s">
        <v>53</v>
      </c>
      <c r="O45" s="7" t="s">
        <v>299</v>
      </c>
      <c r="P45" s="7" t="s">
        <v>25</v>
      </c>
      <c r="Q45" s="7" t="s">
        <v>25</v>
      </c>
      <c r="R45" s="7">
        <v>0</v>
      </c>
    </row>
    <row r="46" spans="1:18" x14ac:dyDescent="0.35">
      <c r="A46" s="5" t="s">
        <v>300</v>
      </c>
      <c r="B46" s="18"/>
      <c r="C46" s="19">
        <f>VLOOKUP(A46,'Pivot Summary'!A:B,2,0)+VLOOKUP(A46,'Pivot Summary'!A:D,4,0)</f>
        <v>23859.385000000002</v>
      </c>
      <c r="D46" s="6"/>
      <c r="E46" s="6">
        <f t="shared" si="2"/>
        <v>23859.385000000002</v>
      </c>
      <c r="F46" s="6"/>
      <c r="G46" s="6"/>
      <c r="H46" s="6" t="s">
        <v>1802</v>
      </c>
      <c r="I46" s="7" t="s">
        <v>98</v>
      </c>
      <c r="J46" s="7" t="s">
        <v>18</v>
      </c>
      <c r="K46" s="8" t="s">
        <v>301</v>
      </c>
      <c r="L46" s="7" t="s">
        <v>302</v>
      </c>
      <c r="M46" s="7" t="s">
        <v>303</v>
      </c>
      <c r="N46" s="7" t="s">
        <v>22</v>
      </c>
      <c r="O46" s="7" t="s">
        <v>304</v>
      </c>
      <c r="P46" s="7" t="s">
        <v>47</v>
      </c>
      <c r="Q46" s="7" t="s">
        <v>305</v>
      </c>
      <c r="R46" s="7" t="s">
        <v>35</v>
      </c>
    </row>
    <row r="47" spans="1:18" x14ac:dyDescent="0.35">
      <c r="A47" s="5" t="s">
        <v>306</v>
      </c>
      <c r="B47" s="18"/>
      <c r="C47" s="19">
        <f>VLOOKUP(A47,'Pivot Summary'!A:B,2,0)+VLOOKUP(A47,'Pivot Summary'!A:D,4,0)</f>
        <v>587662.90800000005</v>
      </c>
      <c r="D47" s="6">
        <f>+C47*18%</f>
        <v>105779.32344000001</v>
      </c>
      <c r="E47" s="6">
        <f t="shared" si="2"/>
        <v>693442.23144</v>
      </c>
      <c r="F47" s="6"/>
      <c r="G47" s="6"/>
      <c r="H47" s="6" t="s">
        <v>1803</v>
      </c>
      <c r="I47" s="7" t="s">
        <v>307</v>
      </c>
      <c r="J47" s="7" t="s">
        <v>18</v>
      </c>
      <c r="K47" s="8" t="s">
        <v>308</v>
      </c>
      <c r="L47" s="7" t="s">
        <v>309</v>
      </c>
      <c r="M47" s="7" t="s">
        <v>310</v>
      </c>
      <c r="N47" s="7" t="s">
        <v>311</v>
      </c>
      <c r="O47" s="7" t="s">
        <v>312</v>
      </c>
      <c r="P47" s="7" t="s">
        <v>47</v>
      </c>
      <c r="Q47" s="7" t="s">
        <v>313</v>
      </c>
      <c r="R47" s="7" t="s">
        <v>26</v>
      </c>
    </row>
    <row r="48" spans="1:18" x14ac:dyDescent="0.35">
      <c r="A48" s="5" t="s">
        <v>314</v>
      </c>
      <c r="B48" s="18"/>
      <c r="C48" s="19">
        <f>VLOOKUP(A48,'Pivot Summary'!A:B,2,0)+VLOOKUP(A48,'Pivot Summary'!A:D,4,0)</f>
        <v>68839.226500000004</v>
      </c>
      <c r="D48" s="6">
        <f t="shared" ref="D48" si="4">+C48*18%</f>
        <v>12391.06077</v>
      </c>
      <c r="E48" s="6">
        <f t="shared" si="2"/>
        <v>81230.287270000001</v>
      </c>
      <c r="F48" s="6"/>
      <c r="G48" s="6"/>
      <c r="H48" s="6" t="s">
        <v>1804</v>
      </c>
      <c r="I48" s="7" t="s">
        <v>315</v>
      </c>
      <c r="J48" s="7" t="s">
        <v>18</v>
      </c>
      <c r="K48" s="8" t="s">
        <v>316</v>
      </c>
      <c r="L48" s="7" t="s">
        <v>317</v>
      </c>
      <c r="M48" s="7" t="s">
        <v>318</v>
      </c>
      <c r="N48" s="7" t="s">
        <v>319</v>
      </c>
      <c r="O48" s="7" t="s">
        <v>320</v>
      </c>
      <c r="P48" s="7" t="s">
        <v>236</v>
      </c>
      <c r="Q48" s="7" t="s">
        <v>321</v>
      </c>
      <c r="R48" s="7" t="s">
        <v>26</v>
      </c>
    </row>
    <row r="49" spans="1:18" x14ac:dyDescent="0.35">
      <c r="A49" s="5" t="s">
        <v>322</v>
      </c>
      <c r="B49" s="18"/>
      <c r="C49" s="19">
        <f>VLOOKUP(A49,'Pivot Summary'!A:B,2,0)+VLOOKUP(A49,'Pivot Summary'!A:D,4,0)</f>
        <v>120132.42000000001</v>
      </c>
      <c r="D49" s="6"/>
      <c r="E49" s="6">
        <f t="shared" si="2"/>
        <v>120132.42000000001</v>
      </c>
      <c r="F49" s="6"/>
      <c r="G49" s="6"/>
      <c r="H49" s="6" t="s">
        <v>1805</v>
      </c>
      <c r="I49" s="7" t="s">
        <v>98</v>
      </c>
      <c r="J49" s="7" t="s">
        <v>18</v>
      </c>
      <c r="K49" s="8" t="s">
        <v>323</v>
      </c>
      <c r="L49" s="7" t="s">
        <v>324</v>
      </c>
      <c r="M49" s="7" t="s">
        <v>325</v>
      </c>
      <c r="N49" s="7" t="s">
        <v>228</v>
      </c>
      <c r="O49" s="7" t="s">
        <v>326</v>
      </c>
      <c r="P49" s="7" t="s">
        <v>327</v>
      </c>
      <c r="Q49" s="7" t="s">
        <v>328</v>
      </c>
      <c r="R49" s="7" t="s">
        <v>35</v>
      </c>
    </row>
    <row r="50" spans="1:18" x14ac:dyDescent="0.35">
      <c r="A50" s="5" t="s">
        <v>1885</v>
      </c>
      <c r="B50" s="18"/>
      <c r="C50" s="19">
        <f>VLOOKUP(A50,'Pivot Summary'!A:B,2,0)+VLOOKUP(A50,'Pivot Summary'!A:D,4,0)</f>
        <v>14061.12</v>
      </c>
      <c r="D50" s="6">
        <f>+C50*18%</f>
        <v>2531.0016000000001</v>
      </c>
      <c r="E50" s="6">
        <f t="shared" si="2"/>
        <v>16592.121600000002</v>
      </c>
      <c r="F50" s="6"/>
      <c r="G50" s="6"/>
      <c r="H50" s="6" t="s">
        <v>1806</v>
      </c>
      <c r="I50" s="7" t="s">
        <v>1886</v>
      </c>
      <c r="J50" s="7" t="s">
        <v>18</v>
      </c>
      <c r="K50" s="8" t="s">
        <v>334</v>
      </c>
      <c r="L50" s="7" t="s">
        <v>1888</v>
      </c>
      <c r="M50" s="27" t="s">
        <v>1887</v>
      </c>
      <c r="N50" s="7" t="s">
        <v>68</v>
      </c>
      <c r="O50" s="7" t="s">
        <v>1890</v>
      </c>
      <c r="P50" s="7" t="s">
        <v>33</v>
      </c>
      <c r="Q50" s="7" t="s">
        <v>33</v>
      </c>
      <c r="R50" s="7" t="s">
        <v>26</v>
      </c>
    </row>
    <row r="51" spans="1:18" x14ac:dyDescent="0.35">
      <c r="A51" s="5" t="s">
        <v>338</v>
      </c>
      <c r="B51" s="18"/>
      <c r="C51" s="19">
        <f>VLOOKUP(A51,'Pivot Summary'!A:B,2,0)+VLOOKUP(A51,'Pivot Summary'!A:D,4,0)</f>
        <v>497886.55699999991</v>
      </c>
      <c r="D51" s="6">
        <f>+C51*18%</f>
        <v>89619.580259999988</v>
      </c>
      <c r="E51" s="6">
        <f t="shared" si="2"/>
        <v>587506.13725999987</v>
      </c>
      <c r="F51" s="6"/>
      <c r="G51" s="6"/>
      <c r="H51" s="6" t="s">
        <v>1807</v>
      </c>
      <c r="I51" s="7" t="s">
        <v>1755</v>
      </c>
      <c r="J51" s="7" t="s">
        <v>18</v>
      </c>
      <c r="K51" s="8" t="s">
        <v>1827</v>
      </c>
      <c r="L51" s="7" t="s">
        <v>1828</v>
      </c>
      <c r="M51" s="7" t="s">
        <v>1829</v>
      </c>
      <c r="N51" s="7" t="s">
        <v>53</v>
      </c>
      <c r="O51" s="7" t="s">
        <v>1830</v>
      </c>
      <c r="P51" s="7" t="s">
        <v>47</v>
      </c>
      <c r="Q51" s="7" t="s">
        <v>1831</v>
      </c>
      <c r="R51" s="7" t="s">
        <v>26</v>
      </c>
    </row>
    <row r="52" spans="1:18" x14ac:dyDescent="0.35">
      <c r="A52" s="5" t="s">
        <v>339</v>
      </c>
      <c r="B52" s="18"/>
      <c r="C52" s="19">
        <f>VLOOKUP(A52,'Pivot Summary'!A:B,2,0)+VLOOKUP(A52,'Pivot Summary'!A:D,4,0)</f>
        <v>52336.665000000001</v>
      </c>
      <c r="D52" s="6">
        <f>+C52*18%</f>
        <v>9420.5997000000007</v>
      </c>
      <c r="E52" s="6">
        <f t="shared" si="2"/>
        <v>61757.2647</v>
      </c>
      <c r="F52" s="6"/>
      <c r="G52" s="6"/>
      <c r="H52" s="6" t="s">
        <v>1808</v>
      </c>
      <c r="I52" s="7" t="s">
        <v>1756</v>
      </c>
      <c r="J52" s="7" t="s">
        <v>18</v>
      </c>
      <c r="K52" s="8">
        <v>2410491842</v>
      </c>
      <c r="L52" s="7" t="s">
        <v>339</v>
      </c>
      <c r="M52" s="28">
        <v>43528066441</v>
      </c>
      <c r="N52" s="7" t="s">
        <v>1832</v>
      </c>
      <c r="O52" s="7" t="s">
        <v>1833</v>
      </c>
      <c r="P52" s="7" t="s">
        <v>1834</v>
      </c>
      <c r="Q52" s="7" t="s">
        <v>1834</v>
      </c>
      <c r="R52" s="7" t="s">
        <v>26</v>
      </c>
    </row>
    <row r="53" spans="1:18" x14ac:dyDescent="0.35">
      <c r="A53" s="5" t="s">
        <v>1504</v>
      </c>
      <c r="B53" s="18"/>
      <c r="C53" s="19">
        <f>VLOOKUP(A53,'Pivot Summary'!A:B,2,0)+VLOOKUP(A53,'Pivot Summary'!A:D,4,0)</f>
        <v>5992.0859999999993</v>
      </c>
      <c r="D53" s="6">
        <v>0</v>
      </c>
      <c r="E53" s="6">
        <f t="shared" si="2"/>
        <v>5992.0859999999993</v>
      </c>
      <c r="F53" s="6"/>
      <c r="G53" s="6"/>
      <c r="H53" s="6" t="s">
        <v>1809</v>
      </c>
      <c r="I53" s="7" t="s">
        <v>98</v>
      </c>
      <c r="J53" s="7">
        <v>0</v>
      </c>
      <c r="K53" s="8">
        <v>0</v>
      </c>
      <c r="L53" s="7" t="s">
        <v>1835</v>
      </c>
      <c r="M53" s="28">
        <v>1015783350601</v>
      </c>
      <c r="N53" s="7" t="s">
        <v>1836</v>
      </c>
      <c r="O53" s="7" t="s">
        <v>1837</v>
      </c>
      <c r="P53" s="7">
        <v>0</v>
      </c>
      <c r="Q53" s="7">
        <v>0</v>
      </c>
      <c r="R53" s="7">
        <v>0</v>
      </c>
    </row>
    <row r="54" spans="1:18" x14ac:dyDescent="0.35">
      <c r="A54" s="5" t="s">
        <v>1505</v>
      </c>
      <c r="B54" s="18"/>
      <c r="C54" s="19">
        <f>VLOOKUP(A54,'Pivot Summary'!A:B,2,0)+VLOOKUP(A54,'Pivot Summary'!A:D,4,0)</f>
        <v>53424.299999999996</v>
      </c>
      <c r="D54" s="6">
        <v>0</v>
      </c>
      <c r="E54" s="6">
        <f t="shared" ref="E54" si="5">+C54+D54</f>
        <v>53424.299999999996</v>
      </c>
      <c r="F54" s="6"/>
      <c r="G54" s="6"/>
      <c r="H54" s="6" t="s">
        <v>1810</v>
      </c>
      <c r="I54" s="7" t="s">
        <v>98</v>
      </c>
      <c r="J54" s="7" t="s">
        <v>18</v>
      </c>
      <c r="K54" s="8">
        <v>2200251684</v>
      </c>
      <c r="L54" s="7" t="s">
        <v>1605</v>
      </c>
      <c r="M54" s="28" t="s">
        <v>1838</v>
      </c>
      <c r="N54" s="7" t="s">
        <v>53</v>
      </c>
      <c r="O54" s="7" t="s">
        <v>1839</v>
      </c>
      <c r="P54" s="7" t="s">
        <v>33</v>
      </c>
      <c r="Q54" s="7" t="s">
        <v>331</v>
      </c>
      <c r="R54" s="7" t="s">
        <v>332</v>
      </c>
    </row>
    <row r="55" spans="1:18" x14ac:dyDescent="0.35">
      <c r="A55" s="5" t="s">
        <v>1607</v>
      </c>
      <c r="B55" s="18"/>
      <c r="C55" s="19">
        <f>VLOOKUP(A55,'Pivot Summary'!A:B,2,0)+VLOOKUP(A55,'Pivot Summary'!A:D,4,0)</f>
        <v>1110323.4768531744</v>
      </c>
      <c r="D55" s="6">
        <f>+C55*18%</f>
        <v>199858.22583357137</v>
      </c>
      <c r="E55" s="6">
        <f t="shared" si="2"/>
        <v>1310181.7026867457</v>
      </c>
      <c r="F55" s="6"/>
      <c r="G55" s="6"/>
      <c r="H55" s="6" t="s">
        <v>1811</v>
      </c>
      <c r="I55" s="7" t="s">
        <v>1757</v>
      </c>
      <c r="J55" s="7" t="s">
        <v>18</v>
      </c>
      <c r="K55" s="8">
        <v>2200357921</v>
      </c>
      <c r="L55" s="7" t="s">
        <v>1607</v>
      </c>
      <c r="M55" s="28" t="s">
        <v>1840</v>
      </c>
      <c r="N55" s="7" t="s">
        <v>53</v>
      </c>
      <c r="O55" s="7" t="s">
        <v>1841</v>
      </c>
      <c r="P55" s="7" t="s">
        <v>1842</v>
      </c>
      <c r="Q55" s="7" t="s">
        <v>1842</v>
      </c>
      <c r="R55" s="7" t="s">
        <v>26</v>
      </c>
    </row>
    <row r="56" spans="1:18" x14ac:dyDescent="0.35">
      <c r="A56" s="5" t="s">
        <v>1600</v>
      </c>
      <c r="B56" s="18"/>
      <c r="C56" s="19">
        <f>VLOOKUP(A56,'Pivot Summary'!A:B,2,0)+VLOOKUP(A56,'Pivot Summary'!A:D,4,0)</f>
        <v>1675204.5841442612</v>
      </c>
      <c r="D56" s="6">
        <f>+C56*18%</f>
        <v>301536.82514596701</v>
      </c>
      <c r="E56" s="6">
        <f t="shared" ref="E56:E62" si="6">+C56+D56</f>
        <v>1976741.4092902283</v>
      </c>
      <c r="F56" s="6"/>
      <c r="G56" s="6"/>
      <c r="H56" s="6" t="s">
        <v>1812</v>
      </c>
      <c r="I56" s="7" t="s">
        <v>1758</v>
      </c>
      <c r="J56" s="7" t="s">
        <v>18</v>
      </c>
      <c r="K56" s="8">
        <v>2300081868</v>
      </c>
      <c r="L56" s="7" t="s">
        <v>1600</v>
      </c>
      <c r="M56" s="28" t="s">
        <v>1843</v>
      </c>
      <c r="N56" s="7" t="s">
        <v>53</v>
      </c>
      <c r="O56" s="7" t="s">
        <v>1841</v>
      </c>
      <c r="P56" s="7" t="s">
        <v>1842</v>
      </c>
      <c r="Q56" s="7" t="s">
        <v>1842</v>
      </c>
      <c r="R56" s="7" t="s">
        <v>26</v>
      </c>
    </row>
    <row r="57" spans="1:18" x14ac:dyDescent="0.35">
      <c r="A57" s="5" t="s">
        <v>1522</v>
      </c>
      <c r="B57" s="18"/>
      <c r="C57" s="19">
        <f>VLOOKUP(A57,'Pivot Summary'!A:B,2,0)+VLOOKUP(A57,'Pivot Summary'!A:D,4,0)</f>
        <v>8267.68</v>
      </c>
      <c r="D57" s="6">
        <v>0</v>
      </c>
      <c r="E57" s="6">
        <f t="shared" si="6"/>
        <v>8267.68</v>
      </c>
      <c r="F57" s="6"/>
      <c r="G57" s="6"/>
      <c r="H57" s="6" t="s">
        <v>1813</v>
      </c>
      <c r="I57" s="7" t="s">
        <v>98</v>
      </c>
      <c r="J57" s="7" t="s">
        <v>18</v>
      </c>
      <c r="K57" s="8" t="s">
        <v>1844</v>
      </c>
      <c r="L57" s="7" t="s">
        <v>1604</v>
      </c>
      <c r="M57" s="28" t="s">
        <v>1845</v>
      </c>
      <c r="N57" s="7" t="s">
        <v>1846</v>
      </c>
      <c r="O57" s="7" t="s">
        <v>1847</v>
      </c>
      <c r="P57" s="7" t="s">
        <v>47</v>
      </c>
      <c r="Q57" s="7" t="s">
        <v>47</v>
      </c>
      <c r="R57" s="7" t="s">
        <v>35</v>
      </c>
    </row>
    <row r="58" spans="1:18" x14ac:dyDescent="0.35">
      <c r="A58" s="5" t="s">
        <v>1617</v>
      </c>
      <c r="B58" s="18"/>
      <c r="C58" s="19">
        <f>VLOOKUP(A58,'Pivot Summary'!A:B,2,0)+VLOOKUP(A58,'Pivot Summary'!A:D,4,0)</f>
        <v>72237.03</v>
      </c>
      <c r="D58" s="6">
        <v>0</v>
      </c>
      <c r="E58" s="6">
        <f t="shared" si="6"/>
        <v>72237.03</v>
      </c>
      <c r="F58" s="6"/>
      <c r="G58" s="6"/>
      <c r="H58" s="6" t="s">
        <v>1814</v>
      </c>
      <c r="I58" s="7" t="s">
        <v>98</v>
      </c>
      <c r="J58" s="7" t="s">
        <v>18</v>
      </c>
      <c r="K58" s="8">
        <v>2430437080</v>
      </c>
      <c r="L58" s="7" t="s">
        <v>1617</v>
      </c>
      <c r="M58" s="28" t="s">
        <v>1848</v>
      </c>
      <c r="N58" s="7" t="s">
        <v>329</v>
      </c>
      <c r="O58" s="7" t="s">
        <v>330</v>
      </c>
      <c r="P58" s="7" t="s">
        <v>33</v>
      </c>
      <c r="Q58" s="7" t="s">
        <v>331</v>
      </c>
      <c r="R58" s="7" t="s">
        <v>26</v>
      </c>
    </row>
    <row r="59" spans="1:18" x14ac:dyDescent="0.35">
      <c r="A59" s="5" t="s">
        <v>1623</v>
      </c>
      <c r="B59" s="18"/>
      <c r="C59" s="19">
        <f>VLOOKUP(A59,'Pivot Summary'!A:B,2,0)+VLOOKUP(A59,'Pivot Summary'!A:D,4,0)</f>
        <v>10552.895</v>
      </c>
      <c r="D59" s="6">
        <v>0</v>
      </c>
      <c r="E59" s="6">
        <f t="shared" si="6"/>
        <v>10552.895</v>
      </c>
      <c r="F59" s="6"/>
      <c r="G59" s="6"/>
      <c r="H59" s="6" t="s">
        <v>1815</v>
      </c>
      <c r="I59" s="7" t="s">
        <v>98</v>
      </c>
      <c r="J59" s="7" t="s">
        <v>18</v>
      </c>
      <c r="K59" s="8">
        <v>2310155731</v>
      </c>
      <c r="L59" s="7" t="s">
        <v>1623</v>
      </c>
      <c r="M59" s="28">
        <v>50200063426435</v>
      </c>
      <c r="N59" s="7" t="s">
        <v>288</v>
      </c>
      <c r="O59" s="7" t="s">
        <v>1849</v>
      </c>
      <c r="P59" s="7" t="s">
        <v>1850</v>
      </c>
      <c r="Q59" s="7" t="s">
        <v>177</v>
      </c>
      <c r="R59" s="7" t="s">
        <v>133</v>
      </c>
    </row>
    <row r="60" spans="1:18" x14ac:dyDescent="0.35">
      <c r="A60" s="5" t="s">
        <v>1602</v>
      </c>
      <c r="B60" s="18"/>
      <c r="C60" s="19">
        <f>VLOOKUP(A60,'Pivot Summary'!A:B,2,0)+VLOOKUP(A60,'Pivot Summary'!A:D,4,0)</f>
        <v>44746.53</v>
      </c>
      <c r="D60" s="6">
        <f>+C60*18%</f>
        <v>8054.3753999999999</v>
      </c>
      <c r="E60" s="6">
        <f t="shared" si="6"/>
        <v>52800.905399999996</v>
      </c>
      <c r="F60" s="6"/>
      <c r="G60" s="6"/>
      <c r="H60" s="6" t="s">
        <v>1816</v>
      </c>
      <c r="I60" s="7" t="s">
        <v>1759</v>
      </c>
      <c r="J60" s="7" t="s">
        <v>18</v>
      </c>
      <c r="K60" s="8" t="s">
        <v>1851</v>
      </c>
      <c r="L60" s="7" t="s">
        <v>1852</v>
      </c>
      <c r="M60" s="28">
        <v>777701067675</v>
      </c>
      <c r="N60" s="7" t="s">
        <v>53</v>
      </c>
      <c r="O60" s="7" t="s">
        <v>1853</v>
      </c>
      <c r="P60" s="7" t="s">
        <v>1854</v>
      </c>
      <c r="Q60" s="7" t="s">
        <v>1854</v>
      </c>
      <c r="R60" s="7" t="s">
        <v>35</v>
      </c>
    </row>
    <row r="61" spans="1:18" x14ac:dyDescent="0.35">
      <c r="A61" s="5" t="s">
        <v>1630</v>
      </c>
      <c r="B61" s="18"/>
      <c r="C61" s="19">
        <f>VLOOKUP(A61,'Pivot Summary'!A:B,2,0)+VLOOKUP(A61,'Pivot Summary'!A:D,4,0)</f>
        <v>5162.9160000000002</v>
      </c>
      <c r="D61" s="6">
        <f>+C61*18%</f>
        <v>929.32488000000001</v>
      </c>
      <c r="E61" s="6">
        <f t="shared" si="6"/>
        <v>6092.2408800000003</v>
      </c>
      <c r="F61" s="6"/>
      <c r="G61" s="6"/>
      <c r="H61" s="6" t="s">
        <v>1817</v>
      </c>
      <c r="I61" s="7" t="s">
        <v>1760</v>
      </c>
      <c r="J61" s="7" t="s">
        <v>18</v>
      </c>
      <c r="K61" s="8">
        <v>2310191058</v>
      </c>
      <c r="L61" s="7" t="s">
        <v>1630</v>
      </c>
      <c r="M61" s="28">
        <v>923020022567442</v>
      </c>
      <c r="N61" s="7" t="s">
        <v>1855</v>
      </c>
      <c r="O61" s="7" t="s">
        <v>1856</v>
      </c>
      <c r="P61" s="7" t="s">
        <v>1857</v>
      </c>
      <c r="Q61" s="7" t="s">
        <v>1857</v>
      </c>
      <c r="R61" s="7" t="s">
        <v>26</v>
      </c>
    </row>
    <row r="62" spans="1:18" x14ac:dyDescent="0.35">
      <c r="A62" s="5" t="s">
        <v>1626</v>
      </c>
      <c r="B62" s="18"/>
      <c r="C62" s="19">
        <f>VLOOKUP(A62,'Pivot Summary'!A:B,2,0)+VLOOKUP(A62,'Pivot Summary'!A:D,4,0)</f>
        <v>15780.764999999999</v>
      </c>
      <c r="D62" s="6">
        <v>0</v>
      </c>
      <c r="E62" s="6">
        <f t="shared" si="6"/>
        <v>15780.764999999999</v>
      </c>
      <c r="F62" s="6"/>
      <c r="G62" s="6"/>
      <c r="H62" s="6" t="s">
        <v>1818</v>
      </c>
      <c r="I62" s="7" t="s">
        <v>98</v>
      </c>
      <c r="J62" s="7" t="s">
        <v>18</v>
      </c>
      <c r="K62" s="8">
        <v>2530117705</v>
      </c>
      <c r="L62" s="7" t="s">
        <v>1626</v>
      </c>
      <c r="M62" s="28" t="s">
        <v>1858</v>
      </c>
      <c r="N62" s="7" t="s">
        <v>117</v>
      </c>
      <c r="O62" s="7" t="s">
        <v>1859</v>
      </c>
      <c r="P62" s="7" t="s">
        <v>1860</v>
      </c>
      <c r="Q62" s="7" t="s">
        <v>1861</v>
      </c>
      <c r="R62" s="7" t="s">
        <v>332</v>
      </c>
    </row>
    <row r="63" spans="1:18" x14ac:dyDescent="0.35">
      <c r="A63" s="5"/>
      <c r="B63" s="18"/>
      <c r="C63" s="19"/>
      <c r="D63" s="6"/>
      <c r="E63" s="6"/>
      <c r="F63" s="6"/>
      <c r="G63" s="6"/>
      <c r="H63" s="6"/>
    </row>
    <row r="64" spans="1:18" ht="15" thickBot="1" x14ac:dyDescent="0.4">
      <c r="A64" s="5" t="s">
        <v>340</v>
      </c>
      <c r="B64" s="5"/>
      <c r="C64" s="9">
        <f>SUM(C5:C63)</f>
        <v>9372608.9928812906</v>
      </c>
      <c r="D64" s="9">
        <f>SUM(D5:D63)</f>
        <v>1571866.1422886325</v>
      </c>
      <c r="E64" s="9">
        <f>SUM(E5:E63)</f>
        <v>10944475.135169925</v>
      </c>
      <c r="F64" s="10"/>
      <c r="G64" s="10"/>
      <c r="H64" s="10"/>
    </row>
    <row r="65" spans="1:18" ht="15" thickTop="1" x14ac:dyDescent="0.35"/>
    <row r="66" spans="1:18" x14ac:dyDescent="0.35">
      <c r="A66" s="2" t="s">
        <v>1862</v>
      </c>
    </row>
    <row r="67" spans="1:18" x14ac:dyDescent="0.35">
      <c r="A67" s="7" t="s">
        <v>1711</v>
      </c>
      <c r="C67" s="7">
        <v>74587.558400000009</v>
      </c>
      <c r="E67" s="6">
        <f t="shared" ref="E67:E69" si="7">+C67+D67</f>
        <v>74587.558400000009</v>
      </c>
      <c r="H67" s="7" t="s">
        <v>1521</v>
      </c>
    </row>
    <row r="68" spans="1:18" x14ac:dyDescent="0.35">
      <c r="A68" s="7" t="s">
        <v>1607</v>
      </c>
      <c r="C68" s="7">
        <v>3524.55</v>
      </c>
      <c r="D68" s="6">
        <f>+C68*18%</f>
        <v>634.41899999999998</v>
      </c>
      <c r="E68" s="6">
        <f t="shared" si="7"/>
        <v>4158.9690000000001</v>
      </c>
      <c r="H68" s="6" t="s">
        <v>1811</v>
      </c>
      <c r="I68" s="7" t="s">
        <v>1757</v>
      </c>
      <c r="J68" s="7" t="s">
        <v>18</v>
      </c>
      <c r="K68" s="8">
        <v>2200357921</v>
      </c>
      <c r="L68" s="7" t="s">
        <v>1607</v>
      </c>
      <c r="M68" s="28" t="s">
        <v>1840</v>
      </c>
      <c r="N68" s="7" t="s">
        <v>53</v>
      </c>
      <c r="O68" s="7" t="s">
        <v>1841</v>
      </c>
      <c r="P68" s="7" t="s">
        <v>1842</v>
      </c>
      <c r="Q68" s="7" t="s">
        <v>1842</v>
      </c>
      <c r="R68" s="7" t="s">
        <v>26</v>
      </c>
    </row>
    <row r="69" spans="1:18" x14ac:dyDescent="0.35">
      <c r="A69" s="7" t="s">
        <v>1745</v>
      </c>
      <c r="C69" s="7">
        <v>128055.243</v>
      </c>
      <c r="D69" s="6">
        <f>+C69*18%</f>
        <v>23049.943739999999</v>
      </c>
      <c r="E69" s="6">
        <f t="shared" si="7"/>
        <v>151105.18674</v>
      </c>
      <c r="H69" s="6" t="s">
        <v>1812</v>
      </c>
      <c r="I69" s="7" t="s">
        <v>1758</v>
      </c>
      <c r="J69" s="7" t="s">
        <v>18</v>
      </c>
      <c r="K69" s="8">
        <v>2300081868</v>
      </c>
      <c r="L69" s="7" t="s">
        <v>1600</v>
      </c>
      <c r="M69" s="28" t="s">
        <v>1843</v>
      </c>
      <c r="N69" s="7" t="s">
        <v>53</v>
      </c>
      <c r="O69" s="7" t="s">
        <v>1841</v>
      </c>
      <c r="P69" s="7" t="s">
        <v>1842</v>
      </c>
      <c r="Q69" s="7" t="s">
        <v>1842</v>
      </c>
      <c r="R69" s="7" t="s">
        <v>26</v>
      </c>
    </row>
    <row r="70" spans="1:18" x14ac:dyDescent="0.35">
      <c r="A70" s="5" t="s">
        <v>1505</v>
      </c>
      <c r="B70" s="18"/>
      <c r="C70" s="19">
        <v>135466.07037499998</v>
      </c>
      <c r="D70" s="6"/>
      <c r="E70" s="6">
        <f t="shared" ref="E70" si="8">+C70+D70</f>
        <v>135466.07037499998</v>
      </c>
      <c r="F70" s="6"/>
      <c r="G70" s="6"/>
      <c r="H70" s="6" t="s">
        <v>1810</v>
      </c>
      <c r="I70" s="7" t="s">
        <v>98</v>
      </c>
      <c r="J70" s="7" t="s">
        <v>18</v>
      </c>
      <c r="K70" s="8">
        <v>2200251684</v>
      </c>
      <c r="L70" s="7" t="s">
        <v>1605</v>
      </c>
      <c r="M70" s="28" t="s">
        <v>1838</v>
      </c>
      <c r="N70" s="7" t="s">
        <v>53</v>
      </c>
      <c r="O70" s="7" t="s">
        <v>1839</v>
      </c>
      <c r="P70" s="7" t="s">
        <v>33</v>
      </c>
      <c r="Q70" s="7" t="s">
        <v>331</v>
      </c>
      <c r="R70" s="7" t="s">
        <v>332</v>
      </c>
    </row>
    <row r="72" spans="1:18" ht="15" thickBot="1" x14ac:dyDescent="0.4">
      <c r="A72" s="5" t="s">
        <v>340</v>
      </c>
      <c r="B72" s="5"/>
      <c r="C72" s="9">
        <f>SUM(C67:C71)</f>
        <v>341633.421775</v>
      </c>
      <c r="D72" s="9">
        <f>SUM(D67:D71)</f>
        <v>23684.36274</v>
      </c>
      <c r="E72" s="9">
        <f>SUM(E67:E71)</f>
        <v>365317.78451499995</v>
      </c>
    </row>
    <row r="73" spans="1:18" ht="15" thickTop="1" x14ac:dyDescent="0.35"/>
    <row r="79" spans="1:18" x14ac:dyDescent="0.35">
      <c r="A79" s="7" t="s">
        <v>1889</v>
      </c>
    </row>
    <row r="80" spans="1:18" x14ac:dyDescent="0.35">
      <c r="A80" s="5" t="s">
        <v>333</v>
      </c>
      <c r="B80" s="18"/>
      <c r="C80" s="19">
        <v>14061.12</v>
      </c>
      <c r="D80" s="6"/>
      <c r="E80" s="6">
        <v>14061.12</v>
      </c>
      <c r="F80" s="6"/>
      <c r="G80" s="6"/>
      <c r="H80" s="6" t="s">
        <v>1806</v>
      </c>
      <c r="I80" s="7" t="s">
        <v>98</v>
      </c>
      <c r="J80" s="7" t="s">
        <v>18</v>
      </c>
      <c r="K80" s="8" t="s">
        <v>334</v>
      </c>
      <c r="L80" s="7" t="s">
        <v>335</v>
      </c>
      <c r="M80" s="7" t="s">
        <v>336</v>
      </c>
      <c r="N80" s="7" t="s">
        <v>147</v>
      </c>
      <c r="O80" s="7" t="s">
        <v>337</v>
      </c>
      <c r="P80" s="7" t="s">
        <v>33</v>
      </c>
      <c r="Q80" s="7" t="s">
        <v>33</v>
      </c>
      <c r="R80" s="7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FC03-4FD9-4C55-B2F0-54CB6C037939}">
  <dimension ref="A3:J29"/>
  <sheetViews>
    <sheetView topLeftCell="A11" workbookViewId="0">
      <selection activeCell="B11" sqref="B11"/>
    </sheetView>
  </sheetViews>
  <sheetFormatPr defaultRowHeight="14.5" x14ac:dyDescent="0.35"/>
  <cols>
    <col min="1" max="1" width="22.453125" bestFit="1" customWidth="1"/>
    <col min="2" max="4" width="15.54296875" bestFit="1" customWidth="1"/>
    <col min="5" max="5" width="10.6328125" bestFit="1" customWidth="1"/>
    <col min="6" max="6" width="13.36328125" bestFit="1" customWidth="1"/>
    <col min="7" max="7" width="11.6328125" bestFit="1" customWidth="1"/>
    <col min="8" max="8" width="15.90625" bestFit="1" customWidth="1"/>
    <col min="9" max="9" width="15.36328125" bestFit="1" customWidth="1"/>
    <col min="10" max="11" width="15.6328125" bestFit="1" customWidth="1"/>
  </cols>
  <sheetData>
    <row r="3" spans="1:10" ht="43.5" x14ac:dyDescent="0.35">
      <c r="A3" s="26" t="s">
        <v>1517</v>
      </c>
      <c r="B3" s="26" t="s">
        <v>1518</v>
      </c>
      <c r="C3" s="26" t="s">
        <v>1519</v>
      </c>
      <c r="D3" s="26" t="s">
        <v>1520</v>
      </c>
      <c r="E3" s="26" t="s">
        <v>1747</v>
      </c>
      <c r="F3" s="26" t="s">
        <v>1750</v>
      </c>
      <c r="G3" s="26" t="s">
        <v>1751</v>
      </c>
      <c r="H3" t="s">
        <v>1863</v>
      </c>
      <c r="I3" t="s">
        <v>1864</v>
      </c>
      <c r="J3" t="s">
        <v>1865</v>
      </c>
    </row>
    <row r="4" spans="1:10" x14ac:dyDescent="0.35">
      <c r="A4" s="11">
        <v>9356469.3128812965</v>
      </c>
      <c r="B4" s="11">
        <v>18568045.390000012</v>
      </c>
      <c r="C4" s="11">
        <v>16139.68</v>
      </c>
      <c r="D4" s="11">
        <v>32279.360000000001</v>
      </c>
      <c r="E4" s="11">
        <v>341633.42177499994</v>
      </c>
      <c r="F4" s="11">
        <v>18600324.750000011</v>
      </c>
      <c r="G4" s="11">
        <v>9714242.4146562964</v>
      </c>
      <c r="H4" s="11">
        <v>4476964644.5135126</v>
      </c>
      <c r="I4" s="11">
        <v>2.4571508745909579E-2</v>
      </c>
      <c r="J4" s="11">
        <v>11.43278855875273</v>
      </c>
    </row>
    <row r="7" spans="1:10" x14ac:dyDescent="0.35">
      <c r="A7" t="s">
        <v>1875</v>
      </c>
    </row>
    <row r="9" spans="1:10" x14ac:dyDescent="0.35">
      <c r="A9" s="29" t="s">
        <v>1866</v>
      </c>
      <c r="B9" s="29" t="s">
        <v>1654</v>
      </c>
      <c r="C9" s="35" t="s">
        <v>1867</v>
      </c>
      <c r="D9" s="35" t="s">
        <v>4</v>
      </c>
    </row>
    <row r="10" spans="1:10" x14ac:dyDescent="0.35">
      <c r="A10" s="30" t="s">
        <v>1868</v>
      </c>
      <c r="B10" s="31">
        <v>1107474373.3800001</v>
      </c>
      <c r="C10" s="32">
        <v>3369490271.1300001</v>
      </c>
      <c r="D10" s="32">
        <f>SUM(B10:C10)</f>
        <v>4476964644.5100002</v>
      </c>
    </row>
    <row r="11" spans="1:10" x14ac:dyDescent="0.35">
      <c r="A11" s="30" t="s">
        <v>1873</v>
      </c>
      <c r="B11" s="33">
        <f>B10/$D$10</f>
        <v>0.24737170411610704</v>
      </c>
      <c r="C11" s="33">
        <f>C10/$D$10</f>
        <v>0.75262829588389291</v>
      </c>
      <c r="D11" s="34">
        <f>SUM(B11:C11)</f>
        <v>1</v>
      </c>
    </row>
    <row r="12" spans="1:10" x14ac:dyDescent="0.35">
      <c r="A12" s="30" t="s">
        <v>1876</v>
      </c>
      <c r="B12" s="31">
        <v>2833703.09</v>
      </c>
      <c r="C12" s="32">
        <v>15734342.300000001</v>
      </c>
      <c r="D12" s="32">
        <f>SUM(B12:C12)</f>
        <v>18568045.390000001</v>
      </c>
    </row>
    <row r="13" spans="1:10" x14ac:dyDescent="0.35">
      <c r="A13" s="30" t="s">
        <v>1881</v>
      </c>
      <c r="B13" s="33">
        <f>B12/$D$12</f>
        <v>0.15261181403219307</v>
      </c>
      <c r="C13" s="33">
        <f>C12/$D$12</f>
        <v>0.84738818596780696</v>
      </c>
      <c r="D13" s="34">
        <f>SUM(B13:C13)</f>
        <v>1</v>
      </c>
    </row>
    <row r="14" spans="1:10" x14ac:dyDescent="0.35">
      <c r="A14" s="30" t="s">
        <v>1878</v>
      </c>
      <c r="B14" s="33">
        <f>B12*4/B10</f>
        <v>1.0234830378427874E-2</v>
      </c>
      <c r="C14" s="33">
        <f>C12*4/C10</f>
        <v>1.8678602440034105E-2</v>
      </c>
      <c r="D14" s="33">
        <f>D12*4/D10</f>
        <v>1.6589852155986597E-2</v>
      </c>
    </row>
    <row r="15" spans="1:10" x14ac:dyDescent="0.35">
      <c r="A15" s="30" t="s">
        <v>1877</v>
      </c>
      <c r="B15" s="31">
        <v>29765.54</v>
      </c>
      <c r="C15" s="32">
        <f>9356469.31+311867.89</f>
        <v>9668337.2000000011</v>
      </c>
      <c r="D15" s="32">
        <f>SUM(B15:C15)</f>
        <v>9698102.7400000002</v>
      </c>
    </row>
    <row r="16" spans="1:10" x14ac:dyDescent="0.35">
      <c r="A16" s="30" t="s">
        <v>1870</v>
      </c>
      <c r="B16" s="31">
        <f>B12-B15</f>
        <v>2803937.55</v>
      </c>
      <c r="C16" s="31">
        <f>C12-C15</f>
        <v>6066005.0999999996</v>
      </c>
      <c r="D16" s="32">
        <f>SUM(B16:C16)</f>
        <v>8869942.6499999985</v>
      </c>
    </row>
    <row r="17" spans="1:4" x14ac:dyDescent="0.35">
      <c r="A17" s="30" t="s">
        <v>1882</v>
      </c>
      <c r="B17" s="33">
        <f>B16*4/B10</f>
        <v>1.012732255444399E-2</v>
      </c>
      <c r="C17" s="33">
        <f>C16*4/C10</f>
        <v>7.201095254049438E-3</v>
      </c>
      <c r="D17" s="33">
        <f>D16*4/D10</f>
        <v>7.924961087979113E-3</v>
      </c>
    </row>
    <row r="18" spans="1:4" x14ac:dyDescent="0.35">
      <c r="A18" s="30"/>
      <c r="B18" s="33"/>
      <c r="C18" s="33"/>
      <c r="D18" s="33"/>
    </row>
    <row r="19" spans="1:4" x14ac:dyDescent="0.35">
      <c r="A19" s="30" t="s">
        <v>1871</v>
      </c>
      <c r="B19" s="31">
        <v>0</v>
      </c>
      <c r="C19" s="32">
        <v>32279.360000000001</v>
      </c>
      <c r="D19" s="32">
        <f>SUM(B19:C19)</f>
        <v>32279.360000000001</v>
      </c>
    </row>
    <row r="20" spans="1:4" x14ac:dyDescent="0.35">
      <c r="A20" s="30" t="s">
        <v>1877</v>
      </c>
      <c r="B20" s="31">
        <v>0</v>
      </c>
      <c r="C20" s="32">
        <v>16139.68</v>
      </c>
      <c r="D20" s="32">
        <f>SUM(B20:C20)</f>
        <v>16139.68</v>
      </c>
    </row>
    <row r="21" spans="1:4" x14ac:dyDescent="0.35">
      <c r="A21" s="30" t="s">
        <v>1870</v>
      </c>
      <c r="B21" s="31">
        <f>B19-B20</f>
        <v>0</v>
      </c>
      <c r="C21" s="31">
        <f>C19-C20</f>
        <v>16139.68</v>
      </c>
      <c r="D21" s="32">
        <f>SUM(B21:C21)</f>
        <v>16139.68</v>
      </c>
    </row>
    <row r="22" spans="1:4" x14ac:dyDescent="0.35">
      <c r="A22" s="30"/>
      <c r="B22" s="31"/>
      <c r="C22" s="32"/>
      <c r="D22" s="32"/>
    </row>
    <row r="23" spans="1:4" x14ac:dyDescent="0.35">
      <c r="A23" s="30" t="s">
        <v>1872</v>
      </c>
      <c r="B23" s="31">
        <f>B12+B19</f>
        <v>2833703.09</v>
      </c>
      <c r="C23" s="31">
        <f>C12+C19</f>
        <v>15766621.66</v>
      </c>
      <c r="D23" s="32">
        <f t="shared" ref="D23:D25" si="0">SUM(B23:C23)</f>
        <v>18600324.75</v>
      </c>
    </row>
    <row r="24" spans="1:4" x14ac:dyDescent="0.35">
      <c r="A24" s="30" t="s">
        <v>1874</v>
      </c>
      <c r="B24" s="33">
        <f>B23/$D$23</f>
        <v>0.15234696856569668</v>
      </c>
      <c r="C24" s="33">
        <f>C23/$D$23</f>
        <v>0.84765303143430337</v>
      </c>
      <c r="D24" s="34">
        <f>SUM(B24:C24)</f>
        <v>1</v>
      </c>
    </row>
    <row r="25" spans="1:4" x14ac:dyDescent="0.35">
      <c r="A25" s="30" t="s">
        <v>1869</v>
      </c>
      <c r="B25" s="31">
        <f>B15+B20</f>
        <v>29765.54</v>
      </c>
      <c r="C25" s="31">
        <f>C15+C20</f>
        <v>9684476.8800000008</v>
      </c>
      <c r="D25" s="32">
        <f t="shared" si="0"/>
        <v>9714242.4199999999</v>
      </c>
    </row>
    <row r="26" spans="1:4" x14ac:dyDescent="0.35">
      <c r="A26" s="30" t="s">
        <v>1870</v>
      </c>
      <c r="B26" s="31">
        <f>B23-B25</f>
        <v>2803937.55</v>
      </c>
      <c r="C26" s="31">
        <f>C23-C25</f>
        <v>6082144.7799999993</v>
      </c>
      <c r="D26" s="31">
        <f>D23-D25</f>
        <v>8886082.3300000001</v>
      </c>
    </row>
    <row r="27" spans="1:4" x14ac:dyDescent="0.35">
      <c r="A27" s="30" t="s">
        <v>1880</v>
      </c>
      <c r="B27" s="33">
        <f>B26/$D$26</f>
        <v>0.31554260312598292</v>
      </c>
      <c r="C27" s="33">
        <f>C26/$D$26</f>
        <v>0.68445739687401697</v>
      </c>
      <c r="D27" s="34">
        <f>SUM(B27:C27)</f>
        <v>0.99999999999999989</v>
      </c>
    </row>
    <row r="28" spans="1:4" x14ac:dyDescent="0.35">
      <c r="A28" s="30" t="s">
        <v>1879</v>
      </c>
      <c r="B28" s="33">
        <f>B26*4/B10</f>
        <v>1.012732255444399E-2</v>
      </c>
      <c r="C28" s="33">
        <f>C26*4/C10</f>
        <v>7.2202550422681908E-3</v>
      </c>
      <c r="D28" s="33">
        <f>D26*4/D10</f>
        <v>7.9393812867356913E-3</v>
      </c>
    </row>
    <row r="29" spans="1:4" x14ac:dyDescent="0.35">
      <c r="A29" s="30"/>
      <c r="B29" s="31"/>
      <c r="C29" s="32"/>
      <c r="D2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Summary</vt:lpstr>
      <vt:lpstr>total cout to tally</vt:lpstr>
      <vt:lpstr>Distributor Report</vt:lpstr>
      <vt:lpstr>Final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Seksaria</dc:creator>
  <cp:lastModifiedBy>Aditya Kadam</cp:lastModifiedBy>
  <cp:lastPrinted>2025-04-30T10:25:29Z</cp:lastPrinted>
  <dcterms:created xsi:type="dcterms:W3CDTF">2025-04-26T16:09:21Z</dcterms:created>
  <dcterms:modified xsi:type="dcterms:W3CDTF">2025-09-02T11:22:39Z</dcterms:modified>
</cp:coreProperties>
</file>