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oogle maps" sheetId="1" r:id="rId3"/>
    <sheet state="visible" name="Citymapper" sheetId="2" r:id="rId4"/>
    <sheet state="visible" name="Waze" sheetId="3" r:id="rId5"/>
    <sheet state="visible" name="Google Maps, fixed" sheetId="4" r:id="rId6"/>
    <sheet state="visible" name="Overall Stats" sheetId="5" r:id="rId7"/>
  </sheets>
  <definedNames>
    <definedName name="_xlchart.v1.4">#REF!</definedName>
    <definedName name="_xlchart.v1.0">#REF!</definedName>
    <definedName name="_xlchart.v1.2">#REF!</definedName>
    <definedName name="_xlchart.v1.3">#REF!</definedName>
    <definedName name="_xlchart.v1.5">#REF!</definedName>
    <definedName name="_xlchart.v1.1">#REF!</definedName>
    <definedName hidden="1" localSheetId="1" name="_xlnm._FilterDatabase">Citymapper!$A$1:$G$101</definedName>
  </definedNames>
  <calcPr/>
</workbook>
</file>

<file path=xl/sharedStrings.xml><?xml version="1.0" encoding="utf-8"?>
<sst xmlns="http://schemas.openxmlformats.org/spreadsheetml/2006/main" count="3937" uniqueCount="489">
  <si>
    <t>App</t>
  </si>
  <si>
    <t>Store</t>
  </si>
  <si>
    <t>Review</t>
  </si>
  <si>
    <t>Rating</t>
  </si>
  <si>
    <t>Feature</t>
  </si>
  <si>
    <t>Makes / Breaks</t>
  </si>
  <si>
    <t>Concern</t>
  </si>
  <si>
    <t>Waze</t>
  </si>
  <si>
    <t>Apple Store</t>
  </si>
  <si>
    <t xml:space="preserve">I predominately used Apple maps. For me and my area they are accurate and traffic is noted on them. The layout is clean. (Why change then?) For WAZE though, the amount of information available can be extremely useful. Some information can be false and misleading which has been inputted by other road users. Information can be extremely out of date or in the wrong place. The screen is cluttered. This is the apps greatest issue - there is just so much stuff on it. The adverts get in the way, the brands: superstores/petrol stations/ services pop up from time to time. 
Police reporting: I like it when terrible drivers get caught. They deserve it. I don't like giving people a free pass to carry on driving like an idiot. Waze shows you the speed limit, it can show an reasonably accurate approximation of your speed via GPS. So, speeding is essentially completely avoidable. 
Overall the additional detailed information is useful but the app has too much clutter and it needs simplification in some areas. The options for multiple types of reports is great an promotes helping others. I personally don't agree with the Police reporting option but I can see in the end that it's something people want and use it a lot. 
</t>
  </si>
  <si>
    <t>Graphical Representation</t>
  </si>
  <si>
    <t>Breaks(--)</t>
  </si>
  <si>
    <t>Usability:UI Aesthetics</t>
  </si>
  <si>
    <t xml:space="preserve">I used to love Waze and use it on every trip, even for 10 minute journeys to see how it would get me to my destination quicker by avoiding heavy traffic. Sadly for the past few months it has been getting worse and worse and is now actually unusable! It constantly provides inaccurate routing on nearly every trip I make. On my way to work today it provided a new route to take. This was strange as this route would take much longer so I ignored it and carried on my usual route. It asked me to make a u-turn and drive back about 5 miles in the wrong direction! Again ignored and once it had recalculated it took 14 minutes off my route and original time, and I got to work early - by ignoring everything it said. 
Closed roads are also a major issue. These are rarely on the Waze maps and it has no idea you cannot take that route. Google maps however always has the closed roads on their maps. And I believe Google takes map information from Waze, so this is strange. 
Becoming unusable and will soon be deleted unless it starts to improve and stop making my journeys longer - the total opposite of what this is designed for. 
</t>
  </si>
  <si>
    <t>Transport Route</t>
  </si>
  <si>
    <t>Functional Suitability:Functional Correctness</t>
  </si>
  <si>
    <t xml:space="preserve">I have been using TomTom and due to its lack of Places of interest and inbuilt search engine I decided to give Waze a go used it for a few months and I have to say the turn by turn instructions are inaccurate I went to a destination which I knew and tested this out on both journeys it took me on a wild goose chase added additional miles to the journey and got me stuck in slow moving traffic. On several occasions is showed traffic further ahead but I decided to ignore its instructions and went ahead to find the road completely clear. It also has annoying and intrusive ads popping up at the junctions which diverts your attention from the road if you're an occasional user I suppose it's fine but for someone using it on daily basis it's a No No. I don't understand how waze expects drivers to update the info like hazards and traffic on the go especially when it's illegal to touch your phone or use it whilst driving in the uk. Navigation wise I personally experienced TomTom to be far more accurate with route and traffic information I wouldn't use waze again and wouldn't recommend it to anyone else either !!! 
</t>
  </si>
  <si>
    <t xml:space="preserve">Very accurate speed limits. Today in school zone, where normally speed limit is 30; the lights started to flash (2ph when when lights flash), and speed limit on waze changed to 20 at once. That was quite impressive. There is however one issue, or I should a possible improvement; if waze could introduce something like "slow down as lower speed limit approaching" that would be great coz when you are used to waze, you kinda start relying on it for your speed and speed limit and it's lokely to enter into lower speed zone and then you have to brake to reduce your speed as you only get to know about reduced speed limit after you have passed already. 
Also if there was an option of HUD. 
Also if waze could introduce option to change the position and size of different things on screen like speed limit and speed etc. 
</t>
  </si>
  <si>
    <t>Real Time Data</t>
  </si>
  <si>
    <t>Makes(+)</t>
  </si>
  <si>
    <t xml:space="preserve">First of all, let me tell you that I have been using Navigation App's in UK as a lorry driver. For lorry's, Waze is not good due to the restrictions that apply to HGV and there's nothing to help you set up a safe journey. On the other hand, it's very useful and reliable for normal cars. The live traffic updates and the alerts inserted in the App by other users are normally very useful. Of course there are some false information inserted, by what can you expect? Not everyone is decent and it's free. Congratulations to the Waze developers and i have one suggestion for future updates: try to insert a payment feature to stop the unnecessary adds that are popping up from time to time. It can become really annoying and in my case, I would rather pay for not having to deal with it. All together, great job and keep on doing what you doing. 
</t>
  </si>
  <si>
    <t>Notifications</t>
  </si>
  <si>
    <t>Functional Suitability:Unwanted Feature</t>
  </si>
  <si>
    <t xml:space="preserve">Sadly my app store rating for Waze has been steadily dropping over time. It just isn't getting better, it's getting worse. Now we have intrusive ads for fast food popping up when we are driving, and they don't go until you interact with the screen. I don't want to interact with it -I'm driving. And then there are the notifications that you have to turn when you're at the actual turning it wants you to take, which means the turning is impossible to achieve at best and dangerous to whoever is behind you at worst, because you should indicate in plenty of time to keep other drivers aware of your intentions. Last weekend in a one-way city system, Waze was dangerous and had me cursing it repeatedly. No more. It's a shame because it has so many great features I will miss, but I'm going back to Apple Maps which usually does give me plenty of notice of turns I need to take and never contains ads. Minimal interaction with handsets - why is this need ignored? It's actually illegal in the UK to mess with a phone while driving. 
</t>
  </si>
  <si>
    <t>Social Features</t>
  </si>
  <si>
    <t xml:space="preserve">Update Dec 2017. App will not connect to the network today. Have rebooted etc. You start to rely on an app but when it lets you down at a critical moment can you trust it again? Update Oct 2015. No way to report traffic on other side? Update Dec 2014: keeps on crashing, especially when using the send a photo option on reports or at destination. Update: why since Google bought Waze, do we not get the same traffic updates you see on google? Yes, if fellow wazer gives a report, you see it (eventually) but more &amp; more often these days I have to check google maps to get the lattes traffic status. May as well just use google?.. Original :Nice app been using it daily for about a year now. Still a bit slow to warn about traffic ahead. Quite often hit the back of the queue before I get the alert. I guess some of this is down to other wazers not reporting? Also a bug after I get a report message and the focus returns to my vehicle the map stays dark and I can't zoom or scroll on the map 
</t>
  </si>
  <si>
    <t xml:space="preserve">On my iPhone XS Max, in landscape mode the screen goes white and does not allow me to do anything, this happens on occasions and has caused me to have to use google maps instead of WAZE on a couple of occasions. I love this navigation software, it's great, it's accurate, it's reliable, your alerted by almost all of the speed cameras in the country, where police sit ( if been reported ), where accidents or roads works have occurred, it's a great app, apart from the recent issue that started occurring. I use this app every time I jump in the car, most the time it's not even set to a destination, it's just on so I can collect miles ( points ), and see where any potential traffic/roadworks are. Super helpful, I have rated a 4 star, will change to 5* when the issue with the white screen is sorted. Thanks WAZE!! 
</t>
  </si>
  <si>
    <t>Compatibility</t>
  </si>
  <si>
    <t>Breaks(-)</t>
  </si>
  <si>
    <t>Reliability:Fault Tolerance</t>
  </si>
  <si>
    <t xml:space="preserve">Used to be fantastic but the latest versions have been problematic. I can no longer find the option for type of route ( fastest, shortest, economic etc ) but seem to be able to avoid " difficult junctions " - which on UK roads is a ridiculous option to turn on as many junctions don't have traffic lights. This means that it now routes down inappropriate roads that I would never dream of using, it takes me miles off my normal route. Also I've recorded my own voice directions ( my kids voices) but we only had time to do 66% of the options and despite trying to continue editing the remaining voices it retains the replacement for a day then reverts back to the 66% complete file. The Apple car play controls are not easy to use but that may be more my inexperience and I may get more accustomed in a few months. 
</t>
  </si>
  <si>
    <t xml:space="preserve">A decent free app, however it does have its issues. 
Most of the time it doesn't seem to know about road closures and not all traffic shows up. I've run it in sequence with TomTom and Waze doesn't even come close to TomTom HD Traffic. TomTom has all road closures. 
Update: Today again Waze didn't have all the traffic at the start of my commute this morning. It tried to take a way to avoid these jams and normally it would work, but the road it wants to use has been closed for a good 12 months now, I've reported the road closed many times and selected long term closure, but every day the closure is removed and the app thinks the road is open again. Problem with the traffic is it relies on users, no users then no traffic info. If it could get that info from a 3rd party as well it would be better. 
</t>
  </si>
  <si>
    <t xml:space="preserve">Waze is great. It's taught me a good few different ways to get to work and better still home after work. I will say sometimes when there is a turn in the road Waze advises I will go another way and I have noticed from time to time after Waze redirected it's a couple of minutes quicker the direction I'm going in. It's only ever a minute or two here or there which isn't a lot to worry about. I've advised people at my work to use this app when they have difficulty in getting to work on time and I'm happy to say it's made an improvement to their time keeping. One more thing. This app loves speed bumps. Whenever I go down a wee road I've not been down before there's always a speed bump. All being said this app has been a God send. Cheers developers. 
</t>
  </si>
  <si>
    <t xml:space="preserve">This is a great app but I would like it if you can instruct it to avoid width restrictions. Some of us have cars that are too wide to pass through these. So it would be good if you could ask waze to route you through a way that avoids these restrictions even if it does add time to the arrival time. Also would be good to have a option where you can type in departure and arrival destinations to check the distance and miles and how long it would take to go form point a to b. 3rd would be nice to have a pin drop on a random place on the map and ask waze to direct you there incase you don't have a postcode or address to input you can manually search for it on the map and drop a pin then hit go. If you add these it will make it a really nice app. 
</t>
  </si>
  <si>
    <t>General</t>
  </si>
  <si>
    <t>Functional Suitability:Missing Feature</t>
  </si>
  <si>
    <t xml:space="preserve">So many Sat Apps, so many useless! But not this one. The first time we used it in the capital city, it re-routed us around road closures and took us to our destination, far faster than any of the other apps even suggested and most knew nothing about the road closures either. I don't leave home without it now. Loved my Star Wars and Sue Perkins voices! Need them back. Silly voices make driving even more tolerable! Waze comes into its own when faced with a metropolis city drive. I have never ever, ever, got to my destination so quickly without traffic than with my trusted Waze App. I felt like I had a LONDON Black Cab on the Knowledge driver next to me. Just awesome, 
Don't let adverts ruin a superb App. Just don't do it please! 
</t>
  </si>
  <si>
    <t>Makes(++)</t>
  </si>
  <si>
    <t xml:space="preserve">Loving the new update to allow waze to work with apple car play on my Skoda. I used to have my phone in a mount like an Uber driver and now it goes through the infotainment screen on the centre console which is great. 
One problem is that it doesn't allow you to have access to the map to report road closures etc and so I would have to disconnect the phone ( passenger of course ;) ) and then stop the car and use the road closure button for the road ahead. Waze should allow you to report road closures based on where you have driven when you finish your journey in the case. 
I also miss the level up indicators by points which used to be in scoreboard. Now you don't know how far you have to go to get a new status 
</t>
  </si>
  <si>
    <t xml:space="preserve">Don't get me wrong I like waze. Its free and fairly reliable. The latest update promised carplay finally. And it works. To a point. The biggest problem is the simplicity of the carplay version (as opposed to simply mirroring your iphone- which is still better). The speed limit is literally covered up by the next turn directions! It's there though. I can see the top of the red circle. But it's covered up when it's actually giving directions. It doesn't show your speed either which is a shame. For me Waze always ticked the boxes over google maps and apple maps because of live traffic and speed limits/your speed. Hopefully the latter issues will be fixed? Surely all that's needed is to move the speed sign to the left of the screen...? 
</t>
  </si>
  <si>
    <t>Compatibility:Interoperability</t>
  </si>
  <si>
    <t xml:space="preserve">I love Car Play and I love Waze, so I'm pleased to see it available only a week after the 10S12 official launch. 
So what do I think... it works very well indeed, I've been trying out Google Maps since last Monday and Waze offers better map functionality. 
The inclusion of the speed of the road is welcomed, as is the over speed notification, although I'd prefer more than a beep. 
The one thing lacking is the GPS speedo, is this a Car Play thing? I suspect so, but it's a shame not to have this as per the iPhones / iPad app. 
As for the navigation, display and speech recognition, this are all great, it even seems to suggest you can use Siri, but I haven't tried this fiction yet, just the built in mic in the app itself. 
The reporting features seem to work well, so as an initial release, I'm happy. Would love to see the digital speedo though, so please see if you can incorporate this. The ability to change from the arrow to the vehicle is nice, although the icons seem rather small compared to the arrow. 
Keep up the good work, impressive to see at least two new mapping systems on Apple Car Play so soon after release. Well done Waze. 
</t>
  </si>
  <si>
    <t>I love this app for driving and especially the find a nearby carpark feature. But it has one big downside if you do not park at your final destination, it insists on directing you by road from the car park which is a problem in a one way system in an unfamiliar town at night in the pouring rain!! There is no option to finish the journey on foot against the traffic flow so I had to switch to another app to find the restaurant, it was less than 100m away but the app wanted me to walk half a mile round the one way system. Please consider developing walking and/or cycling features so you can do a mixed journey by switching modes. The app would then be perfect and I would happily buy a paid version that included walking/cycling routes.</t>
  </si>
  <si>
    <t xml:space="preserve">I've extensively used Google maps, Waze, Here, Tom Tom and few others on roads I know and often two apps at the same time. From all I would say that Waze is the closest to perfection when it comes to traffic avoidance right after Google maps, but it allows to see how speed and current speed limit which Google maps does not have. What I'm missing is lane turn like on Google and more coherent colours like TomTom uses. can't understand how someone using TomTom can complain about Waze when TT "live traffic" is based on the traffic control so any disruptions are usually delayed. I guess that TT still does not support voice control like Waze or Google and Waze allows to take reports without touching the phone. 
</t>
  </si>
  <si>
    <t xml:space="preserve">This app is absolutely brilliant, if I could give it more than 5 stars I would. The directions are very accurate and always takes me the quickest routes to avoid the worst of the traffic. 
The road reports such as stopped cars, police, speed cameras and roadworks are very accurate and always gives plenty warning. 
It's very easy to read directions compared to Apple &amp; Google Maps and traffic jam information is FAR more accurate. 
The speed limit is always right and the GPS speedometer is more accurate than my car's speedo. Also works well with CarPlay and easy to navigate through. The ads are not even obstructive as I've noticed they only appear as a banner at the top when stopped in traffic, for example. 
More people that use this app will only make it better as it takes road information by its users. It's also quite light on data use considering the amount of information you get. 
I have no complaints about Waze and will continue to use it over any other apps as it really does save me a lot of time. Highly recommend! 
</t>
  </si>
  <si>
    <t xml:space="preserve">I've been using Waze for a couple of years, initially alongside my Garmin but having found it is more responsive and accurate at reporting traffic situations, it has gradually made my Garmin redundant. I now use it with confidence to guide me at home in the UK and when driving abroad. I like that it is interactive, allowing me to report hazards and traffic to instantly warn others. 
There are things that I would improve, such as the ability to find the cheapest route, which would help when driving through countries with tolls. I would also like to specify my vehicle height and width so when towing my caravan, I can be sure I am not directed down inappropriate roads. 
</t>
  </si>
  <si>
    <t xml:space="preserve">Must say initially I was blown away by waze. And it still is a great option. Being crowd based it is so live it is unmatched. However the last few releases months I'm not so sure. It's missing closed roads and has me taking dirt road alternatives at 2am when the motor ways are closed for one junction instead of the signed diversions I presume as the 60mph limit seems faster. But not at 2am in my vauxhall Meriva. Not too mention of late it can't find routes between Enfield and Liverpool yesterday morning and now this afternoon trying to head back. I find myself having google open for routes and using waze as I prefer the UI and map look. 
Still when working. I couldn't recommend enough over alternatives! 
</t>
  </si>
  <si>
    <t xml:space="preserve">The latest release has fixed the problem (for UK drivers) where in CarPlay the directions covered up the speed limit indication. I'd still like to see the addition of actual GPS speed, but maybe that's a CarPlay limitation. 
The onscreen icons are very small, and as far as I can see there's nothing to say what the various icons represent. 
I recently went on a 2000 mile road trip in mainland Europe and the only problem I had was when there was no phone coverage in the Mosel valley and the map appeared blank after a while. That could have been fixed if I'd downloaded the maps in advance, it would be nice to be able to do that on a country by country basis. 
</t>
  </si>
  <si>
    <t xml:space="preserve">Crowd sourced traffic alerts are a brilliant idea and Waze has never been wrong about the fastest route. But, it does route me onto roads with bumps or crazy detours which burn fuel, just to save a minute. Google maps is more sensible in this respect. Waze could do with a sensible navigation option. 
The ads are definitely a distraction and should be banned. They're going to cause an accident. 
The recent update to the scoreboard is terrible. Mine has not updates in weeks despite miles of driving. Now I have no clue what my progress is. The old scoreboard was much better. 
Finally, for many years this app has been a massive drain on battery. I've used it on different phones. Other navigation apps manage to work without consuming so much power. Waze need to sort this out. 
As other people have commented, the turn directions are a little last minute, and if it can't find a GPS signal when you launch the app, it never will until I close the app or go into airplane mode and back out. 
These are my biggest pain points with this app and recent updates. But on the whole it's an awesome app, and I use it every day due to the droid sourced traffic info being the most accurate info I've ever found. 
</t>
  </si>
  <si>
    <t>Transport Route, Notifications, General</t>
  </si>
  <si>
    <t>Functional Suitability:Functional Correctness, Functional Suitability:Unwanted Feature, Performance Efficiency:Resource Utilisation</t>
  </si>
  <si>
    <t xml:space="preserve">There's no doubt that Waze is a great navigation app but lately it seems it will do anything to stay active even when you shut it down. There seems to be a longer delay between pressing the off button now than ever before, which means if you accidentally touch your mobile screen in the intervening period, Waze will stay active and will continue caning your battery. Its also not possible to use the app for any length of time if it isn't plugged in to a power source, which is a faff but you can live with that. However, the final straw for me is that it has now started freezing my iPhone 6 when I try to exit the app and its annoyed me sufficiently enough to delete it I'm disappointed to report. 
</t>
  </si>
  <si>
    <t>Performance Efficiency:Resource Utilisation</t>
  </si>
  <si>
    <t xml:space="preserve">For many years I've used Google Maps for my travels. Then I heard about waze. My wife uses it a lot and it's proven to get you out of trouble i.e takes you around a Traffic Jam. This did happen on the M3/A303 going towards Dorset. Just near Stonehenge there was a jam(always) waze popped up and gave us another route, through a village I've never seen and took us out the other side of the jam, which took off around 30/40 mins. Now I'm using it now, and a few times now it's put me into Traffic Jams Is there a setting to change and setup things probably??? All in All it's a tad better than Google Maps 
</t>
  </si>
  <si>
    <t xml:space="preserve">Downloaded this app for my new van a Peugeot, works very well and has so much info you wouldn't believe it. My old satnav was so out of date it thought I was driving across fields many times, this app even has a roundabout and bypass that is still being built near me and not yet open. I also like the fact that it even has temporary speed cameras on it and points out bridges where speed camera vans often stop. The first time I used it my wife wanted to go to Ikea so I started typing the name in my phone, I got as far as lk and the address came up on my dash, it also knew the A5 was closed at Towcester. 
</t>
  </si>
  <si>
    <t xml:space="preserve">I'm sure that most people from all over the world using this app it does help you to avoid traffic takes you through alternative route but there is only one disadvantage of is app on the roundabouts especially the big ones sometimes map updates very slow making you take a wrong exit or in the junctions or narrow side roads on both directions to the left or to the right same thing sometimes it makes you miss the turn but other than that it's a very handy and straightforward app i hope that they will fix this small problem. Thanks for waze ;) 
</t>
  </si>
  <si>
    <t>Performance efficiency:Time Behaviour</t>
  </si>
  <si>
    <t xml:space="preserve">I'm not one for writing reviews, HOWEVER.... this app is totally amazing &amp; it's free!!! It does everything &amp; more than you would expect from a free app. The 1 comment I would make is that the whole ethos behind this being a FREE app is that it is driven by users keeping the map updated, however on the few occasions I have attempted this I have up as it is not straight forward and you have to link to the community page etc.... am sure if this process could be simplified he app could be even better. Oh...and the Wazer levels/points is totally addictive too 4g) 
</t>
  </si>
  <si>
    <t xml:space="preserve">My husband works away and only gets home at weekends. He sends me a Waze at the end of the week when heading home so I know when to expect him/get food ready etc. Waze used to allow me to only open the app and view his progress once during that journey, so as long as I waited towards the end of his 4 hr drive, I'd have a good idea of any eta changes from the start due to bad traffic etc. Now I open the app and it simply tells me that he (or sometimes only 'a Wazer') is driving, I get a map of the end destination with a purple line, no wazer on the map showing progress, and not even an ETA! As a sat nav app for the driver its ok, and I do use it to find the best route when I'm driving, but I really wish sharing a drive with another wazer would actually work... 
</t>
  </si>
  <si>
    <t xml:space="preserve">This app used to be really good, but it's now sitting in the crap pile. 
There's only so much that a good clean UI can cover up and rubbish info isn't one of those things. 
Perhaps in the US it's reliable but in the UK it's a complete and utter let down. 
Using tonight's journey home as an example, I was on the motorway making reasonable time, Waze had me getting home at 17:52. It also had my route deviating off the motorway some 4 junctions early. I assumed there must have been an accident or something so followed Waze's advice. Big mistake! The remainder of my journey was stop, start with the arrival time ticking up minute by minute - seriously, what does Waze do with all the data it mines?! 
I tried helping out by posting lots and lots of updates only to get a warning that if I continue then my posting rights will be revoked! 
I eventually made it home some 23 minutes after the original arrival time. I can only assume that Waze has no clue what's going on on UK roads, which makes it worthless in my opinion. You're better off listening to traffic reports on the radio and paying attention to overhead gantry signs than relying on this to get you to your destination in the quickest possible time. 
</t>
  </si>
  <si>
    <t>Graphic Representation, Transport Route</t>
  </si>
  <si>
    <t>Usability:UI Aesthetics, Functional Suitability:Functional Correctness</t>
  </si>
  <si>
    <t xml:space="preserve">Waze continues to provide fantastic routing despite the app devs' ongoing mission to make it unusable. Latest update introduces the trivial "record your voice" feature - useless since it doesn't do road names. In the meantime when you ask for a route, the main result screen no longer tells you how long/far the route is and the settings button has been removed from it. Sound control no longer accessible quickly from the main screen: you have to navigate to settings. EVERY SINGLE UPDATE WILL SCRAMBLE YOUR FAVOURITES. I've been a Waze Global Champ for 5 years. My advice: never update Waze unless there's a new feature you need and even then wait at least 2 versions and check the forums because about 33% of updates will break something and another 33% are attempts to fix them. 
</t>
  </si>
  <si>
    <t>Functional Suitability:Post-Update Feature</t>
  </si>
  <si>
    <t xml:space="preserve">I have also used Google map but recently the app has been playing up - sending you around in circles; invisible turns or roundabouts...- so I decided to use Waze after being recommended by a friend who doesn't drive! Everything was perfect until 10 minutes before arriving at home when it guided me to take an earlier exit on the motorway for no reason. I thought interesting, why does it went me to take this exit, there is no traffic at all on the motorway...the other side was on a complete stand still but my direction was totally clear...umm, well, let's see... Terrible move, the app sent me into a 50 minutes traffic inside town, to take me back onto the motorway and take my normal exit where there was still no traffic!!! 
</t>
  </si>
  <si>
    <t xml:space="preserve">I've used Waze for a long time now but the latest changes to reporting hazards has near enough destroyed the functionality of the app. In the UK it is now illegal to interact with the mobile phone by touch while driving. So Waze remove the ability to wave at the phone to bring up the voice commands for a system with 3finger touch. This appears not to work as the background music goes off for about 1 second before returning making it impossible to use voice commands. The response from Waze support? This is a new innovation!"! My advice is don't upgrade and if you haven't downloaded it as a new user then don't! I have rolled back to an old version which works (4.0.1) and won't update till the developers are sacked and replaced. 
</t>
  </si>
  <si>
    <t xml:space="preserve">Recently my waze upgraded and I've noticed two problems. 1. The blue guide disappears when you get to a junction that you need to turn at meaning that as you approach in you lose confirmation of which exit you need on a roundabout for example. 2. The turn notifications are too late now making safe turns almost impossible. 
Yesterday I was driving through a city centre that I didn't know and 3 times had to detour because the turn notifications were only given as I was 10yards away from the turning. 
It's a shame as I've been using Waze for several years, but if it's not safe and easy to use I'll have to stop using it. 
</t>
  </si>
  <si>
    <t xml:space="preserve">Been using this app since it was released and there has been some massive improvements since release but now I'm driving a bigger vehicle it would be great to have a feature for taller vehicles so we can avoid low bridges small roads etc.. apart from that this app is top of it class and being free no one can really moan . Driving approx 2000miles a week I can honestly say the traffic feature is very accurate. Don't hesitate to download. But make sure you have your device plugged to a charger when using as it will kill the battery . 
</t>
  </si>
  <si>
    <t>Functional Suitability:Missing Feature, Performance efficiency:Time Behaviour</t>
  </si>
  <si>
    <t xml:space="preserve">Driving in central london there are roundabouts with up to 5 lanes, many exits. Google maps lets me know what lane I need be in so I can exit correctly... this app doesn't! The interface is also a bit slow and unclear, I've missed turns simply because it's not clear on my phone screen.. when I do make a turn it takes a good couple of seconds for it to register on screen.. when there are 2 quick turns I've actually missed the second because it takes so long for the app to catch up! 
Not all bad though.. it gives me more routes than google and better traffic updates... 
Good app, just not great... YET! 
</t>
  </si>
  <si>
    <t xml:space="preserve">I usually use google maps but this app is even better for traffic and identifying better routes. I've ignored it a couple of times thinking that I know better and always regretted it, you just have to put your faith in whichever route it gives you. A couple of gripes are that it's sent me down a one-way road once and past primary schools which I don't think is a good idea to send large amounts of traffic past as children are leaving and crossing roads. You can mark any bad routes though so I suppose it will learn as it develops more. 
</t>
  </si>
  <si>
    <t>accurate routes</t>
  </si>
  <si>
    <t xml:space="preserve">I have used Waze for getting through London in peak traffic and it keeps finding fantastic back routes. Even getting to the Port of Dover we avoided miles of queues. In USA through LA it got us around many hold ups. Against it is the huge data demand and maybe to check sources. When travelling in Dorset at night the A35 main road to Cornwall was closed for roadworks so we turned off into country lanes where we ran out of signal and therefore map. Every time signal came back the app would take us back to the A35 that was closed for about 5 miles. One bad day against many great. 
</t>
  </si>
  <si>
    <t>Transport Route, Offline Functionality</t>
  </si>
  <si>
    <t>Functional Suitability:Functional Correctness, Functional Suitability:Missing Feature</t>
  </si>
  <si>
    <t xml:space="preserve">This app would be absolutely great if only it would not rely on an internet connection for routing. When do you reckon you will need this app the most...? Correct, when you are far from civilisation. 
Since Waze already has all the offline maps, it is beyond me why the developers decided to not allow the App to at least calculate a basic route out of wherever you are stuck. I understand that information on traffic density etc. require connection to some central server, but routing...? All other SatNav apps I have tried are able to route locally using the offline maps when no network is available, so this is a red flag for Waze in my mind.... 
One more major flaw: It is impossible to plan a route in advance. You can *schedule* a route, but it will always start from your current position. You are not able to predict the time it will take you to get from A to B if you are currently neither at A nor B. 
These flaws a real pity, because Waze's navigation algorithm is really good, the UI top notch, and the community tools are the best I have encountered... 
</t>
  </si>
  <si>
    <t>Offline Functionality</t>
  </si>
  <si>
    <t xml:space="preserve">Started using the app on car play and my only niggle was that it hid the speed limit during directions. This is now fixed. Using the dial on the car as it isn't touch screen is also easy. Would be nice if the hazard reporting was somehow on main screen all the time but it has got me where I was going dead on the estimated time. Once or twice missed a shorter and faster route so the engine could do with a tweak but most apps do the same. Not easy to balance between local knowledge and a sensible route. 
</t>
  </si>
  <si>
    <t xml:space="preserve">Works but it doesn't!! Confusing isn't? Same using this app, sometimes shows the quickest route but asks to take wrong turn at times. When it works properly, it does get you out of the traffic mess. 
Biggest issues: DRAINS THE BATTERY like no tomorrow, pop up ads, doesn't show my achievements points and Waze support doesn't respond to emails on this, reporting hazards feature may result in points on your license. Last minute route change does cause confusion. Unlike Google maps, there is no guidance on which lane to take in a busy multi lane junction. 
Overall: I have gone back to Google map now and will see how Waze improves in the coming weeks / months. For now it's a no from me. 
</t>
  </si>
  <si>
    <t xml:space="preserve">So I used Waze today for a new address that is situated within the Congestion Charge zone with the 'Avoid Toll Roads' option ON. 
Normally the app would warn me that this route will take me into an area for which I have to pay to use but on this current version there is nothing. Please update the version to include the warning again. 
Thanks 
I've been driving to and from the same place for over 9 years and I never knew about some of the routes this useful little app has taken me on. It takes the guess work out of which route to use (which I used to get wrong a lot). 
There are minor problems though, such as telling you to take a different route even though the road directly in front of me has no traffic and a couple of similar issues that other users have experienced but all in all this is a great app that saves me a lot of stress, wasted time and problems. Thanks to the team @ Waze! 
</t>
  </si>
  <si>
    <t xml:space="preserve">was used to Waze since the app first started as it was very reliable but over the past month I had intermittent days where there was no GPS Reception. For the past week...NO GPS RECEPTION at all!! I have tried EVERY solution on the internet and it is not working for me and I hear loads of other users have the same issue. One day I was late for a business critical meeting due to NO GPS RECEPTION and then last night I tried again as I needed to get home really late on my own and was so disappointed that I had no GPS Reception still....I had to use use another rival map provider... There must be someone on the App side who can help fix this issue please. I will not use it or be recommending it to any friends, colleagues or clients unless this is fixed  
</t>
  </si>
  <si>
    <t xml:space="preserve">Are used this app for the first time on a journey that I was unfamiliar with twin sure that I would not get done for speeding should I not know the roads and because it would be highly reviewed. All I can say is is that I was thoroughly disappointed. The screen colours make it not as clear as it could be, the adverts make the screen even smaller, the roads' speed limit symbol is so tiny when my phone is on the dashboard that it isn't clear enough to see. The first time I used it, it did not have the speed camera in the database and what looked like a 40 Road turned out to be a 30 so I was doing 36 and got flashed! Swapped back to Apple maps on the way back and much more clearly with an uncluttered screen, the 30 was very visible and the journey was the same. 
</t>
  </si>
  <si>
    <t>Graphic Representation</t>
  </si>
  <si>
    <t xml:space="preserve">Installed this so I could use it with my motorbike and get turn by turn directions through the comms. 1st time I've used it and the directions were nice and clear and got me to where I wanted to go and I'm glad to say the app could also understand the Scottish accent. Only negative thing I have to say is you really need your phone plugged in to a power source. 25% of my battery gone in 40mins!! It's not the phone battery being old or anything else using it. 77% of the battery usage was taken up by Waze. Like the fact you can edit routes etc but no use if you don't have an external power source. 
</t>
  </si>
  <si>
    <t xml:space="preserve">Love this app. Actually came back to it about 6 months ago having used apples standard Nav system. But about 10 days ago the whole thing went down and now it simply cannot get the GPS working to track me. Done all of the suggestions on their help page. Spoken to Vodafone and followed all their suggestions. GPS is definitely working as other apps have no issues. Contacted waze who made some additional suggestions. Followed those but still no luck. Finally got an email from waze saying they are aware of the issue and are working on it.... obviously not working very hard because the issue persists making waze completely useless! Back to apple navigation instead which is a real shame. </t>
  </si>
  <si>
    <t xml:space="preserve">The app was once the best ever. I've seen it slowly decline over the last few years. 
The most recent disappointment is that the app no longer notifies for all speed cameras like it once did. This was once a brilliant feature of Waze but now it's gone...? I'm not sure why but here in the UK we have loss of cameras. I've driven down the M25 thousands of times and Waze always notifies. I noticed two weeks ago it stopped notifying for many cameras it previously did. Why would the developers change this?!?! Now I'm looking at alternate options for this since the app is no longer reliable for this. 
</t>
  </si>
  <si>
    <t xml:space="preserve">There are many nice things in this app. I want to use it. But I don't. And it's simply because on the map it thinks I am 10-20 metres behind where I am. I can clearly see it and it makes me miss turnings sometimes as a result. It makes it just unreliable to use. It's not my phone because google maps and Apple maps never have this problem. 
This flaw has been there ever since I downloaded it since last November 10 months ago. And it's still not fixed despite it being mentioned in many reviews. I try it out every now again hoping they have sorted this but still no. 
Frankly whoever runs this app should be fired, because every update has loads of new stuff, but they aren't fixing this bug. 
</t>
  </si>
  <si>
    <t>I've used Waze in many cities and countries around the world for several years now. Like all satnays I've tried, it makes the odd mistake but waze has made fewer for me. I used to rely on Tomtom or Copilot but they were dreadful for traffic. Tomtom maps were updated faster but cost loads when you included updated maps and Waze is free. I have 2 major routes home from work, both prone to heavy traffic and I ignore waze at my peril. It has proved right every time. Highly recommend it.</t>
  </si>
  <si>
    <t>Android store</t>
  </si>
  <si>
    <t>Great app. Is there a way to locate fuel prices before you get to Fuel Station, otherwise I find it very accurate and easy to use. Thankyou.</t>
  </si>
  <si>
    <t>Dicoverability</t>
  </si>
  <si>
    <t>This use to be such a great app. The past month it is so slow to connect and just continuously says connecting to GPS or GPS unavailable but Google maps work. or as soon as I uninstall and reinstall it will work. over it.</t>
  </si>
  <si>
    <t>Reliability:Recoverability</t>
  </si>
  <si>
    <t>my negative comment is not alarming motorcycle drivers in expressway... not alarming if the motor is about 400cc or not</t>
  </si>
  <si>
    <t>Safety:UserSafety</t>
  </si>
  <si>
    <t>Would be 4 stars, but only now can add one stop makes it stupid, having to stop turn of engine, just to re do the sat nav. At a min 4 stops so u can choose the way u wanna travel. Like the route today I need to travel, yesterday it had loads tipper trucks full of dirt, stones flying everywhere so I choose to go the long way around until road works have finished as I don't want any more damage to my screen, but sat nav makes it impossible to do just one journey the way I want to go. Could dobetter</t>
  </si>
  <si>
    <t>good app but lack of some settings - can't change the motorbike icon to arrow icon when set vehicle type to motorbike - add rename option in favourite tab for now the rename option only available in recent tab</t>
  </si>
  <si>
    <t>Eats my battery like hell. It is much worse compared to the previous version. Fix it plz.</t>
  </si>
  <si>
    <t>Performance Effeciency:Resource Utilisation</t>
  </si>
  <si>
    <t>right now something wrong and not working. says i have no gps but i do. using google maps until the glitch is fixed.</t>
  </si>
  <si>
    <t>Excellant app. Precise and accurate details on directions.</t>
  </si>
  <si>
    <t>poor navigation system n poor error system n need update new road navigation system tq</t>
  </si>
  <si>
    <t>Transport Route, General</t>
  </si>
  <si>
    <t>Functional Suitability:Functional Correctness, Reliability:Recoverability</t>
  </si>
  <si>
    <t>Work fine, but it does not show realtime trafic</t>
  </si>
  <si>
    <t>It could just improve on the sync frequency of the calendar appointments, apart from that, 5*</t>
  </si>
  <si>
    <t>Performance Effeciency:Time Behaviour</t>
  </si>
  <si>
    <t>took me a really bad route added 50% to my journey. rubbish</t>
  </si>
  <si>
    <t>Funtional Suitability:Functional Correctness</t>
  </si>
  <si>
    <t>Question: How to change distance and speed from KM and KM/Hr to Miles and Miles/Hr? Will give 5 stars once seen how.</t>
  </si>
  <si>
    <t>Usability:Operability</t>
  </si>
  <si>
    <t>Excellent, quick, clever &amp; alway up to date.</t>
  </si>
  <si>
    <t>Great usefull application, but I have pixels burning on my Note8. I left one star because i want you to see my feedback. Please make it possible to retract the bottom part of the app where the magnifying glass is located. Swipe down to retract that part, swipe up to bring it available. I use Waze a lot in my car, the phone a bit more that one year old, and i realized that i have pixel burning because of that bottom part of app. Thanks guys !</t>
  </si>
  <si>
    <t>waze has been very good. may i suggest a feature, trip recorder.</t>
  </si>
  <si>
    <t>Personalisation Options</t>
  </si>
  <si>
    <t>very update navigational tool I noticed that #ok Google # doesnt work when Waze is running UNLESS you disable "talk to waze"</t>
  </si>
  <si>
    <t>Accessibility</t>
  </si>
  <si>
    <t>Compatibility:Co-Existence</t>
  </si>
  <si>
    <t>works good, I have experienced the needy app syndrome tho. it wants to play a game during movement, points and such. would like it better if in wasn't needy.</t>
  </si>
  <si>
    <t>ETA sharing is regularly broken. Cant rember last time it was real time or accurate</t>
  </si>
  <si>
    <t>Real Time Data, Social Features</t>
  </si>
  <si>
    <t>Hi Waze, great app but a couple of features let you down. 1, it would be good if there was a "free driving mode" where there was no programed route but it still came up with camera warnings etc. 2, an audible speed warning, I'm on a motorcycle and looking at the screen for the speed is too hard, but having the choice of a voice warning "speeding" or a "beep": on once, on every 5 sec, off - this would be awesome to help avoid those speed tickets. 3, the option to turn on constant routing.</t>
  </si>
  <si>
    <t>Very good map, better if it shows shortest route as possible.</t>
  </si>
  <si>
    <t>amazing and awesome job to all the developers involved in the making of such a useful and easily understood gps/navigation map with unbelievable functions and choices!</t>
  </si>
  <si>
    <t>Loved this app until a few days ago. Won't launch; says I need to turn on GPS. All other apps needing 'location' permission work fine. Followed Google instructions, still won't work. Bye bye Waze!</t>
  </si>
  <si>
    <t>Great app for Filipinos.. I just have an issue on starting up the app, it took 10 seconds or more just to load the map.. I dont know if its a bug or its just my phone.</t>
  </si>
  <si>
    <t>was gets me there. For a dyslexic driver whose lefts and rights get confused. wasz gets me where I need to go around traffic with a minimum of frustration and U turns.</t>
  </si>
  <si>
    <t>The actual navigation is quite good. App tends to be really laggy when trying to setup the route. The voice commands are diabolical; the interface shows it listening and receiving sound but it does absolutely nothing 90% of the time. Hardly safe to use if voice commands don't work.</t>
  </si>
  <si>
    <t>General, Accessability</t>
  </si>
  <si>
    <t>Performance Effeciency:Time Behaviour, Safety:User Safety</t>
  </si>
  <si>
    <t>A wonderful and useful app. Thank you! edit: I notice that there are lots of "rubbish" files in waze, all those language files, old navigations record.... I sure hope waze can let us choose to download only the language we want. Also, please have a clear-caches button so our phone dont get cloak up. still worthy of 5 stars.</t>
  </si>
  <si>
    <t>General, Language settings</t>
  </si>
  <si>
    <t>Performance Efficiency: Memory Utilisation</t>
  </si>
  <si>
    <t>Voice command on Samsung Note 3 don't work properly but works well on new phones. I suggest to add a dash cam feature so I don't have to use multiple phones.</t>
  </si>
  <si>
    <t>Functional Suitability: Missing Feature</t>
  </si>
  <si>
    <t>stops working in middle of trip</t>
  </si>
  <si>
    <t>Reliability: Fault Tolerance</t>
  </si>
  <si>
    <t>super optionals but plz telugu longuage very important</t>
  </si>
  <si>
    <t>I love everything about this app, easy to use, much better &amp; more updated than mapquest because it relys on users who are out there actually driving. Has helped drastically in winter weather conditions with alerts on ice &amp; accidents.</t>
  </si>
  <si>
    <t>Usability: Operability</t>
  </si>
  <si>
    <t>Why is this app suddenly unable to process multiple routes? I have to force it into what I want by setting destinations I'm not going to in order to not spend an extra 2 hours driving. This used to be useful, but it's become a turd.</t>
  </si>
  <si>
    <t>Like putting directions in and then having the app change your destination to "work" automatically? Enjoy voice commands that rarely work? Want pop up ads when you're trying to see where you're going? Estimated arrival times that are NEVER correct? Then this is the app for you!</t>
  </si>
  <si>
    <t>carpool functions crashes app constantly</t>
  </si>
  <si>
    <t>useless, gps not working for waze</t>
  </si>
  <si>
    <t>sometimes take more time to reach destination</t>
  </si>
  <si>
    <t>awesome but need we need truck routes</t>
  </si>
  <si>
    <t>@waze Hi Team. Waze seems to be slow to alert me that my turn is coming up. It doesn't adjust itself based on my current speed and how fast I'm approaching my next turn. It always tells me far too late for me to make the turn, so I then have to back track. Can this be fixed?</t>
  </si>
  <si>
    <t>must be improve too much , can't finding correct address.</t>
  </si>
  <si>
    <t>This is my favorite NAV ap! Easy to use! Step by step audio instructions! The more frequently the Ap is used, the more accurate the map details become.</t>
  </si>
  <si>
    <t>Huge issue in terms of start-up and GPS fix. If I turn on GPS within 20 seconds of opening Waze, it doesn't find my location. You than need to close the app, wait few seconds than reopen it. Open Google Maps, works instantly?</t>
  </si>
  <si>
    <t>The number of times that the app is unable to calculate a route (nothing special, a route I have navigated many times before) is beyond frustrating! That means closing and re-opening the app, it makes the advantage of traffic and navigation moot!</t>
  </si>
  <si>
    <t>why 3 stars , it is simple , because it start acting like google maps , i mean it is giving good instruction but on the longest route possible ...and thats not good , i do hope you can do something about that because i love this app</t>
  </si>
  <si>
    <t>Terribly made app, Screen keeps glitching out and flashing different colours, roads keep blending and dissappearing. Keeps losing connection despite having signal, constant crashing and speed camera alerts either don't go off, or go off when there's no camera. Happened exact same issue on 2 of my phones and my sisters. Complete garbage. Oh.. And adverts that take up an entire third of the screen.</t>
  </si>
  <si>
    <t>Hi, is the waze android ever going to work on ford sync 3 that would be 5/5. great app so far though.....</t>
  </si>
  <si>
    <t>GPS freeze. Terrible after the recent update.</t>
  </si>
  <si>
    <t>unable to verify account, forcing me to create a new one over &amp; over. cant see other Wazers or reports or traffic. my reports disappear after a few minutes. too many issues to keep using.</t>
  </si>
  <si>
    <t>Acessibility</t>
  </si>
  <si>
    <t>This is not a gps, just online maps with some fancy gui and a few useless stuff.</t>
  </si>
  <si>
    <t>no traffic info anymore even if setting is turned on, and the app stops once in a while</t>
  </si>
  <si>
    <t>Great, but would be better if it didn't drain the battery so quickly.</t>
  </si>
  <si>
    <t>Functional Suitability: Resource Utilisation</t>
  </si>
  <si>
    <t>Concern/Feature</t>
  </si>
  <si>
    <t>Discoverability</t>
  </si>
  <si>
    <t>Personalisation</t>
  </si>
  <si>
    <t>Usability</t>
  </si>
  <si>
    <t>Reliability</t>
  </si>
  <si>
    <t>Safety</t>
  </si>
  <si>
    <t>Performance Efficiency</t>
  </si>
  <si>
    <t>Functional Suitability</t>
  </si>
  <si>
    <t>Google Maps</t>
  </si>
  <si>
    <t>CityMapper</t>
  </si>
  <si>
    <t>i love this app. I use it everyday. For my bus transit times area in San Francisco. I wish you would make a interface app for the gear S3. I just got a Samsung Gear S3. To go with my pixel 2 phone. I used to have a Apple watch. And I used the Apple Watch app for citymapper. It worked great. So please consider making a Samsung Gear Watch app. I used citymapper on my Google pixel 2 phone. And love it.</t>
  </si>
  <si>
    <t>Compatibility:Co-existence</t>
  </si>
  <si>
    <t xml:space="preserve">I use CityMapper on and off and recently acquired an Apple Watch so thought it'd be a good time to try out the CityMapper integration there. I could select my destination on the phone, it'd sync to the app and it was very nice, UI layout and everything. Until it came to the walking part. I look at my watch and it just said "Walk". OK, but my destination is at least 25 minutes away, why no turn by turn directions. 
And then I remembered this last time I tried using CityMapper. It seems such a shame since it puts so much emphasis on walking, but it doesn't even tell you how to get there. 
It's nearly perfect for my uses, I like to walk as much as I can, but the lack of turn by turn makes me go back to the competition. And no one wants that. 
</t>
  </si>
  <si>
    <t xml:space="preserve">As someone who recently started cycling again in London I love the Citymapper app because it has the best routes for cyclists, better than any specialist cycling app I have tried. It would be a significant improvement if Citymapper could speak the route instructions like Google maps by the way. I have just bought an Apple Watch series 4 having been assured by an Apple 'genius' that Citymapper works on the watch. le that I can glance at the watch for Citymapper instructions of my next turn etc. However I cannot get Citymapper to work on the watch. I have emailed twice to ask you for help and received no response. I have also filled out the contact form on your website and no response. Please respond or do you not care? 
</t>
  </si>
  <si>
    <t xml:space="preserve">I use Citymapper every day. It's an essential tool for anyone with a daily commute. However, I feel that more could be done so that the app can integrate with your day to day life. I wish there was an iPad version of the app so that I can plan my journeys over breakfast, as part of my morning routine without having to use my phone. 
</t>
  </si>
  <si>
    <t>The most complete app for your everyday transport, even in a town that you live in or never put a foot too 🌟</t>
  </si>
  <si>
    <t>A very useful get-to-destination app. Keep the good work.</t>
  </si>
  <si>
    <t>absouletly brilliant.I use for london but you can also look at cities around the globe. Its very usefuel to have a tube map and tube rail map on you and if you cant be botherd it juat tells the quickest way with different feauters</t>
  </si>
  <si>
    <t>Ehm... it was 5 stars, but after the last update the tube and trains map just disappeared. Vanished. What can I do? Ok, back to 5 stars. All is fine now and this is the best app ever 😃</t>
  </si>
  <si>
    <t>Have not used Sydney buses for 35 years. Used app to get from Watson's Bay to Neilson Park and return. Easy and accurate.</t>
  </si>
  <si>
    <t>I've been traveling around Europe and this has been so, so good. Used it in London, Lyon, Paris, Amsterdam, Hamburg, Berlin. Will no doubt be using it more often back home in Sydney.</t>
  </si>
  <si>
    <t>this might be the best app ever. it thought of all the information I would want to know and showed me in an easy to digest way. I don't just like it, I'm actually impressed</t>
  </si>
  <si>
    <t>For what it does at the moment, it's good. But compared to the options available in Berlin and Paris, London is way behind on what I can use in terms of floating transportation.</t>
  </si>
  <si>
    <t>Covers all of my London transport info needs plus more. Awesome app with an added touch of humour.</t>
  </si>
  <si>
    <t>Vital app for any London user. Not perfect, but fairly accurate ibcluding real time updates. Great also for visitors who do not have data so that they can keep an offline planned journey.</t>
  </si>
  <si>
    <t>A must for the fixed location santander bike scheme in London. Google maps doesn't have the same function.</t>
  </si>
  <si>
    <t>it's more than what I expected! even shows buses' eta's gonna be using this regularly. shows what's around the area</t>
  </si>
  <si>
    <t>Awesome. It often overestimates walking times, but that means you often arrive to places early or just on time. It makes navigating London so much nicer. Also nice that it gives you cost estimation for different modes of transport. Five stars!</t>
  </si>
  <si>
    <t>Fabulous app. I had used it for ages in London and always found it excellentt but this time it found a bus for me in the middle of nowhere and provided a very clear map to cross the forest to get to the bus stop just in time to catch the bus.</t>
  </si>
  <si>
    <t>Tranport Route</t>
  </si>
  <si>
    <t>This is the best app to get around London using public transport! I use it daily!</t>
  </si>
  <si>
    <t>Extraordinary app, all transport options and walking, detailed connections and timings</t>
  </si>
  <si>
    <t xml:space="preserve">Being a newbie in London was a bit challenging at first but this app has made my life so much easier. I've used similar apps but they just didn't provide precise information. The only change I'd love to see is bus registration number. I've seen in a similar app that they have the registration number of the bus and you can directly contact tfl if you have any problem with that particular bus. Sometimes when I travel on bus I do wanna make a complain about something particular but then it's too much of hassle and so I back off. That's the only thing I want Citymapper to introduce. Other than than, no complaints at all.. Just love Citymapper xx 
</t>
  </si>
  <si>
    <t xml:space="preserve">This app made a huge difference to my families break in London. I loved that it could take you to anyplace you wanted to go, landmarks, specific shops etc with full directions. It made tune journeys a pleasure rather than something to avoid!! Telling you which station entrance to use, which line in which direction and even the part of the train to get in for ease getting off. A must for any visitor to London. 
</t>
  </si>
  <si>
    <t xml:space="preserve">Great app! It doesn't matter which way you travel, walking, tube, bus, bike, waterski.... :), here you find the best way to get where you want, the shortest way, the fastest, time to leave, time to arrive  etc, etc, etc. Only thing missing is car clubs like Zipcar that now works like ofo bikes, you pick anywhere drive and drop anywhere (in certain areas ) and I don't work for Zipcar or ofo bikes. 
</t>
  </si>
  <si>
    <t>An app you can rely on. Always accurate. Sometimes too accurate. If you want to check the real time for buses or any trains and platforms around London this is your commute assistant. Highly recommended. It have saved me a hell a lot of waste time waiting for ages for my next bus, or being lost in rail stations. It's also really accurate about signal failures, or other TFL maintenance issues.</t>
  </si>
  <si>
    <t xml:space="preserve">Been using this app for years and I can't live without it when travelling. I started off using it to my trip to London but have been using it more recently abroad eg Rome and Barcelona - it worked a treat. My trips have been made so simple and easier to navigate around. You truly feel independent. Best app on my phone hands down I can't travel without it. It's my go to. Thanks! 
</t>
  </si>
  <si>
    <t>For those people that are extremely lazy and in rush each time, they are blessed that this fantastic App exists! It's always a pleasure using it and never had a problem using it. In all my rush times it was ready to help me quickly, with the best available options to arrive at destination! Thanks a lot to developers working on such great app!</t>
  </si>
  <si>
    <t xml:space="preserve">Went to London for the first time last month and I would not have survived without this app. It provides a step-by-step navigation to any destination and includes all modes of transport to find the quickest and easiest route. I recommend this app to anyone travelling in a large city where transport can be confusing (especially London). Definitely worth the download! 
</t>
  </si>
  <si>
    <t xml:space="preserve">This is a great tool in anyone's arsenal. I used this to travel around many European cities without even needing to ask anyone directions. Trains times etc for stations and buses is amazing, however it used to display far further forward than it does now (only seems to show the next two trains maximum for each station where as before it showed trains come by for the next 15 minutes or so. Not sure why reduce the capacity of the app?! 
</t>
  </si>
  <si>
    <t xml:space="preserve">The app is easy to use, shows step to step how to get to your destination and you can see how much you will spend in your journey. Usually it offers much better options than google maps (and I really love google, but this is much better). It has been saving my life since I moved to London! 
</t>
  </si>
  <si>
    <t xml:space="preserve">Needed an app to help with traveling from any given point during the day. Spent 3 days in London and this app allowed me to plans getting from one attraction to another or even to find the best way to get to a particular restaurant we wanted to try. Took the hassle out of a busy visit, more time enjoying London that spending researching travel. Well done developer 5 stars. 
</t>
  </si>
  <si>
    <t xml:space="preserve">....what else is there to say about the London version of this App? With real-time transport info integrated with the travel routing options, it's an essential App for anyone visiting. The design of the user interface is beautifully simple and makes accessing all the brilliant functionality so simple! Everything considered, this App makes my personal Top 10.
</t>
  </si>
  <si>
    <t xml:space="preserve">I'm not sure how to articulate just how magic this app it. That's just it it is magic. I arrive places without even knowing how I got there. Without even thinking. It's like it programmes my body to get to where it needs to. Which for a directions disaster like me - is transformational. I now take public transport and not cabs everywhere. Saving a fortune too. 
</t>
  </si>
  <si>
    <t xml:space="preserve">I'm a native Londoner and I use this app all the time to get around. It's much easier than TFL's website or Google Maps. Plus, being able to save journey plans offline is a lifesaver. Recently, I've travelled to Paris and Brussels and the app works just as well abroad, without it I'd probably be stranded. This is the essential travel app. Highly recommend. 
</t>
  </si>
  <si>
    <t xml:space="preserve">The direction design on this app is not clear to me. I've put in London Bridge to Euston. So it says in sequence get the Jubilee line and change at Waterloo. Here's the confusing part, after the change at Waterloo its put in London Bridge to Waterloo again. Why!? I'm changing there, if its an alternative suggestion why is there no title to show that and just a thin line to separate the two? Please look at the National Rail app for ideas on how to make this clearer. 
</t>
  </si>
  <si>
    <t xml:space="preserve">live in London and get around quite a bit and I honestly cannot recommend a better app. It's clear and well detailed with everything you need to know from alarms waking you up on your tube stop to telling you how long the bus is gonna be. It also shows you the cheapest ways to go from a to b. Just a great app. 
</t>
  </si>
  <si>
    <t xml:space="preserve">Don't normally write reviews but this app is so useful and well done, it deserves one. Just enter your destination and it maps everything out for you including which is the best carriage to sit in for the most efficient transfer/exit. Along with real time info on train times etc, this is fantastic for, well, a city break. Mind boggling good. 
</t>
  </si>
  <si>
    <t>The only thing the app doesn't do is make you cups of tea along the journey! It informs you of every stop, what platform to change on, next train times, number of stops to destination &amp; current stop, to name a few. Oh &amp; including alerts when you get to your stop! (In case you dozed off. Simply superb!! @ "Sigh. This release updates the ...."</t>
  </si>
  <si>
    <t xml:space="preserve">Never written a review before, but long story short this app allows you to get anywhere in London (and other cities) with absolutely no hassle. Shows where to get on and off buses, alerts you a stop beforehand, everything is perfect. If only it covered the whole of the UK. 5 stars. An app you need. 
UPDATE: 4 years on, still amazing. I wanna run to u Citymapper. 
</t>
  </si>
  <si>
    <t xml:space="preserve">Works very well, both for your regular journeys and for when you want to go somewhere new. It can surprise you even when you know better!! We live in London and use Citymapper all the time, then we went on hol to Seattle and again Citymapper to the rescue. Keep updating and adding new stuff OK!! 
</t>
  </si>
  <si>
    <t xml:space="preserve">I literally haven't been able to live without this app. Sounds ridiculous but my travels in London Amsterdam and Birmingham would have been so stressful and I would have missed out on so much fun without it. Thanks for making sure I'm living my best life and cramming in all the cities have to offer!! Amazing 
</t>
  </si>
  <si>
    <t xml:space="preserve">If you're one of those people who enjoys travelling around the city every so often then this is the App for you! I totally recommend it! I use it &amp; I absolutely love it!! There is no way you'll get lost whilst using this App. You can even find your partner or pet if you lose them...nah I'm joking I stretched that one but yeah use the App init. 
</t>
  </si>
  <si>
    <t>The time of the next bus in ALL countries is guess-work, and with this app - IT STILL is!! Much better apps around than this one. It's confusing - it's info-given is NOT comprehensive, not is it reliable. It's also impossible to understand. This app has given me wrong information or lack of important information more times than I care to remember. Times of next buses is guesswork - and with this app - it still is!</t>
  </si>
  <si>
    <t>Functional Suitability:Functional Correctness &amp; Reliability:Fault Tolerance</t>
  </si>
  <si>
    <t>ESSENTIAL to navigating NYC! This is by far the VERY BEST transit app for Android. Has everything you need and then some. Absolutely love the UI, the functionality and the information provided... Like what subway car to take and what exit will get you closest to your destination, etc. GENIUS.</t>
  </si>
  <si>
    <t>Functional Suitability:Functional Correctness &amp; Usability: AI Aesthetics</t>
  </si>
  <si>
    <t>The most useful app of mine. I can find any transportation to any place I need. The interface is very easy to use.</t>
  </si>
  <si>
    <t xml:space="preserve">Most of the time the app works well, but the route selection is inconsistent and it does not appear to always correlate with service interruptions as has, on several occasions, routed me into the interruption when there were faster alternatives that I figured out myself. Also there appears to be little to no offline capacity, relying on an online service all the time. As a multi-city travel app it needs to improve in these areas. 
</t>
  </si>
  <si>
    <t>Functional Suitability:Functional Correctness, Missing Feature</t>
  </si>
  <si>
    <t xml:space="preserve">This is one app I couldn't live without. It's truly so easy to use and effortlessly efficient. It even beats mr. google when training to work out the best route and transport options available in a city. Highly recommended. Especially if you are a traveller. And the update commentaries are hilarious. Keep up the creativity devs! It's those little touches that make an App stand out from the rest. 
</t>
  </si>
  <si>
    <t>Functional Suitability:Functional Correctness, Reliability:General</t>
  </si>
  <si>
    <t>not a car navigation.</t>
  </si>
  <si>
    <t>Nice looking app but Lack of Town's...😤</t>
  </si>
  <si>
    <t>Please could you add widgets? Great app but depend on bus countdown widgets, meaning I have to have another travel app installed for this purpose. Would love to have Citymapper as my sole travel app.</t>
  </si>
  <si>
    <t>Pretty good, but the live updates don't seem to include traffic conditions so journey times are based on ideals, not reality (and in London that means you could end up very late if you trust them!).</t>
  </si>
  <si>
    <t xml:space="preserve">I have this app on various devices for more than a few years now and I always recommend it to other people. It's actually one of my favourite apps how sad is that? LOL. I am so happy that they now have step-free routes I have been waiting for something like this for so long for my cousin who is disabled I have now told her to download the app and she is so happy. The TFL wheelchair access / step-free guides/maps were so confusing to the point my cousin had to be lifted up a flight of steps from a platform late at night when we got confused whether it was a station that had lifts or not for her wheelchair. It was the last train so we couldn't turn around so lucky the nice men helped her while i carried her wheelchair up. Anyways now thanks to this app and its wonderful nee update i am confident this wont happen again. A BIG THANK YOU to the city mapper developers and all who contributed to making this!! </t>
  </si>
  <si>
    <t xml:space="preserve">I've been using this app for quite some time and use it all the time. Its really good. But there is one area it can improve on and that is that it should provide the ability to change the commute hours as my commute times start a bit earlier than the app's hard-coded times. I suggested to the developer a few years ago that such a configuration setting be implemented (I know another app that does just this) but the developer has, so far, not seemed interested. 
</t>
  </si>
  <si>
    <t xml:space="preserve">Can anyone shed some light on how to search for specific buses so I can find the one I need. I live on a 'hail and ride' route so it obviously doesn't come up within the existing bus stops around my location. 
To be honest; the 'bus' shortcut is only helpful when you know exactly where you are and where you are going... which usually is NOT the case when you're using a gps app. 
Citymapper is a great app but removing the bus search feature was extremely unhelpful. 
Developer Response -) Nov Hi Keke, Thanks for your feedback. Rest assure that the bus line search is still there! Please check the rows of buttons underneath the map on the home screen - the first one on the right is "Lines", which lead you to an overview of all line status and the "Find a bus or line" button is at the top of the page. Hope this helps! 
</t>
  </si>
  <si>
    <t>The mighty falling, back to moovit me thinks, y haven't these type of apps worked out why pinch zoom on rd's an place names get smaller? I also need to structure main page with the modes of travel I want, too cluttered.</t>
  </si>
  <si>
    <t>Personalisation Options &amp; Graphic Representation</t>
  </si>
  <si>
    <t>Functional Suitability:Missing Feature &amp; Functionality Suitability:Unwanted Feature</t>
  </si>
  <si>
    <t>Why is the telescope function not available. This disappeared a few updates ago.</t>
  </si>
  <si>
    <t>Functional Suitability:Post-update Feature</t>
  </si>
  <si>
    <t>please get rid of the GPS location reminder its annoying. Your location is disabled tap to enable. I know it's disabled i dont want a reminder thanks. Will re rate 5 stars.</t>
  </si>
  <si>
    <t xml:space="preserve">This app is basically brilliant - full of useful features and an ability to find your way around your favourite cities. But it comes at a price - at nearly 200MB its just about the biggest single app on my memory-strapped 5C. Please please please try to get the memory payload down, or at least an ability to clear caches, and save me the hassle of having to delete and reinstall. 
</t>
  </si>
  <si>
    <t>good app but it hasnt aged gracefully. i feel that now there are way tok many features that are not optimized which causes the app start time to increse to over a second (on a flagship device).</t>
  </si>
  <si>
    <t>Performance Efficiency:Time Behaviour</t>
  </si>
  <si>
    <t xml:space="preserve">I love city mapper, I've used it so consistently over the last 2 or so years and it's only since the most recent update that I've had issues with it. I dont know what causes it, but after the app has been opened and used once or twice it will start to shut down on the apps home screen. The second I click 'get me somewhere' it just closes and then continues to do so until I either restart my phone or re-download the app! It's just starting to be a real nuisance.. anyway love the app apart from this recent bug. See what you can do! 
Cheers 
</t>
  </si>
  <si>
    <t xml:space="preserve">Still a bug with this app I still have to use google map sometimes because the navigator is slow makes you miss your way sometimes. I do depend on this app but the bus times is accurate. Could you improve on the navigation system ... short cuts to London instead of taking us the long way &amp; accurate journey times on arrival from home to final destination. 
</t>
  </si>
  <si>
    <t>This app is the greatest to get around Singapore on public transportation. I love all the alternative routes and I love that you can set it for the time you want to arrive at a destination. There are so many more plusses... just love and use this app ALL the time.</t>
  </si>
  <si>
    <t>Personalisation: Travel timings</t>
  </si>
  <si>
    <t xml:space="preserve">This app is far away the best for city navigation. Quick and effective with lots of options. 
The only thing I would like to see is the screen stays on for cycle mapping when running the route. I have to stop to unlock my phone and check which way to go. This is no good as a satnav so revert to google maps, which has poor routing in comparison! 
</t>
  </si>
  <si>
    <t>Apple Store, Play Store</t>
  </si>
  <si>
    <t>let me down several times. nor reliable at all. everytime i need to double check with google maps. sent several emails to the customers' support a while ago, still haven't received any reply. meh</t>
  </si>
  <si>
    <t>Won't let me log in, saying I'm offline, when I am not</t>
  </si>
  <si>
    <t>the new shhh get early access button gives me a "something went wrong - check your connection" error and the get started button in the ride tab does nothing at all.</t>
  </si>
  <si>
    <t xml:space="preserve">App is by far one of the best most effective apps out there, at what it does. The attention to detail is amazing, the features it has just make it work, it does nothing more, it does nothing less. It just works. 
Only point of feedback would be to be able to rotate the map when navigating, unless I've missed it, can't do that now 
</t>
  </si>
  <si>
    <t xml:space="preserve">Really good app but the widget showing saved stops won't load. So you have to open the main app and go to saved stops to find out when your next bus is due. Movelt and Google widgets work. So tend to use those two to catch my bus. Wrote to text support but got no reply. Shame really because I'd be using it exclusively if I didn't have to faff about. Otherwise a brilliant app. 
</t>
  </si>
  <si>
    <t xml:space="preserve">Please can you fix the notification sounds as they don't work and the nearby departures widget always shows 2 of the same transport departures, I.e 2 of the same train station departures, 2 of the Same bus stops etc, I have also sent an email with a screen shot of the nearby departures widget error, please can you fix 
</t>
  </si>
  <si>
    <t>Easy to use however it doesn't get when the bus is coming right</t>
  </si>
  <si>
    <t>No</t>
  </si>
  <si>
    <t>rail times sometimes show and sometimes don't appear. it hangs on loading. love the app though but it's annoying</t>
  </si>
  <si>
    <t>London bus info works very well but trains info is not up to date. It shows the timetable but no info if trains are delayed or had been cancelled. You cannot rely on this app for trains schedule.</t>
  </si>
  <si>
    <t>schedule time displayed is 2 mins later than actual time. Either you didn't update on time, or there is issue with the app. for example, YRT route 105, diplayed time is 5:44pm, but the official time is 5:42.</t>
  </si>
  <si>
    <t>Used to be my favourite transportation app, but now it stops my go trips at random points of the trip, causing all sorts of delays, missed stops, etc. what's up with this??</t>
  </si>
  <si>
    <t>It used to be accurate! Now it doesn't! Another point lacking is that it won't prompt you if a train is approaching! Furthermore, the end station and the transport fare cost aren't accurate too.</t>
  </si>
  <si>
    <t>Reliability:Fault Tolerance &amp; Functional Suitability:Missing Feature</t>
  </si>
  <si>
    <t>Better than GMaps (provides real time transportation data). Very accurate estimates.</t>
  </si>
  <si>
    <t>Reliability:General</t>
  </si>
  <si>
    <t xml:space="preserve">Twice I've had to wait 30 mins to find out something about the bus I am waiting for. Does not do live update so if there's a change to the regular journey for like a week it doesn't take note of that and you end up being late or waiting 20 mins for a bus that doesn't even service your bus stop at that point because of something happening on the day. If there are no diversions or your bus services all the stops it's supposed to then this app is great, but I'd check tfl.
</t>
  </si>
  <si>
    <t>Apple store</t>
  </si>
  <si>
    <t>One of the most useful aps: I use this app every single day. Not just for navigation but for finding local services, planning trips in advance, finding hotels and restaurants, reading reviews, writing reviews and the list goes on. Google Maps is in that small group of apps that are irreplaceable and truly make our lives easier. The only thing I'd change is the app icon itself. Google's other app icons are so simple and clean. I know Maps is a whole business unit in itself and is a very big deal within Google... but the red pin on a white background would be a confident and understated way to design the icon.</t>
  </si>
  <si>
    <t>Not only does it get you quickly from a to b the developer has the quickest and best customer servive. Other developers take note this is how an app should be run</t>
  </si>
  <si>
    <t>Discoverability, Transport Route
&amp; Graphic Representation</t>
  </si>
  <si>
    <t>Makes(++)
&amp; Breaks(-)</t>
  </si>
  <si>
    <t>Usability:General
&amp; Usability:UI Aesthetics</t>
  </si>
  <si>
    <t>Status bar: Overall is very good but while you are driving and suddenly status bar disappears and don't know how and where to find the status bar? Then need to restart the navigation again. Need some guidance or help to resolve this issue. Thanks</t>
  </si>
  <si>
    <t>Broken by recent updates! Danger.. : Google sort this out, as others have said there is a bug where you get stuck in overview mode and cannot recentre (button disappears) and have to quit the app and re-enter navigation details, very dangerous when driving!! I am now using Waze until Google sort this! Shame.</t>
  </si>
  <si>
    <t>Safety:User Safety</t>
  </si>
  <si>
    <t xml:space="preserve">Smart ride is one of the most exiting and innovative thing i've seen for transport sectors. Although as much as i appreciate the effort, please do not give up on the most fundamental thing of the app which is to provide the quickest and optimal transport options. Some of the recommendations nowadays makes no sense. There were clearly quicker way around and less changes needed when i search for my destination. Even after browsing all the given options, i still dont see the route option that i know that would be quicker. It makes no sense. Please improve and not to make me pause on the selection screen and later just quit the app 
Developer Response 23 ALIO Hi Steve, Thanks for letting us know. Could you please replan the journey for which we didn't show you the best options, and tap "Report Issues" at the bottom of the result to send us an email with your comments? So that we can look into the data and work on a fix. Thanks! 
</t>
  </si>
  <si>
    <t>Last few weeks broken: When you push the routes button, sometimes the bottom bars disappears and you have to restart the app to get it back. Also is has stopped saving postcodes in the search history. When you open the app, I don't want to explore nearby, I more likely want to go home if your trying to guess where I want to go. A feature I would like to see would be for it to look at my calendar and see where I'm going today. Do better next time Mr. Google</t>
  </si>
  <si>
    <t>Graphic Representation, Personalisation</t>
  </si>
  <si>
    <t>Reliability:Fault Tolerance
Reliability: Recoverability
&amp; Personalisation</t>
  </si>
  <si>
    <t>Very annoying: As soon as you move the map or try to choose different route you can't recentre the map anymore and nothing will work until you close the app and open it again. Sometimes it doesn't update if you choose different route. I use the app everyday and it's never been as useless as now, it's very hard to concentrate on driving and keep closing and opening the app and write destination every time.</t>
  </si>
  <si>
    <t>Used this in London for the last 4 years. It's accurate, usable, fully featured, does a great job even when loosing connectivity or GPS.</t>
  </si>
  <si>
    <t>Reliability:Fault Tolerance
&amp; Safety:User Safety</t>
  </si>
  <si>
    <t>Reliability:General &amp; Usability:Operability</t>
  </si>
  <si>
    <t>Screaming for help!: Hate this huge white line in the bottom, stealing map view space.. feeling so claustrophobic now. Please, o please google, find a workaround to fit those new buttons somewhere else.. some pop up menu or something. Will be hoping and waiting, Thank you</t>
  </si>
  <si>
    <t>Very informative and accurate. The colors and design are also great, and it doesn't look sloppy or disorganized. Highly recommend for city-dwellers and travelers.</t>
  </si>
  <si>
    <t>Usability:Pleasant</t>
  </si>
  <si>
    <t>Reliability:General &amp; Usability:UI Aesthetics</t>
  </si>
  <si>
    <t>GSH: Excellent mapping service. Fast, accurate, and lots of local info available in addition to maps. Recommended.</t>
  </si>
  <si>
    <t>Always works great. Best way to get around any big city.</t>
  </si>
  <si>
    <t>Transport Route, Discoverability</t>
  </si>
  <si>
    <t>Usability:General</t>
  </si>
  <si>
    <t>Traffic: When using the route overview button, the rest of the options disappear from the screen, so no way of getting back to the navigation screen apart from closing the app and re-entering the address. A never-seen before speed camera icon came on last week and hasn't appeared anymore. Would be nice to have them. Developer Response: Thank you for letting us know about this issue, and your patience as we fixed the problem. We appreciate it! With the latest update, Google Maps should now be working as usual.</t>
  </si>
  <si>
    <t>install before it tells you the city you're in isn't covered! timewasting idiots</t>
  </si>
  <si>
    <t xml:space="preserve">It was much better when trains/buses/etc that were more than 20+ minutes in the future showed the exact time they were due instead of how many minutes away they were. 
This morning, it wasn't helpful to know that the train I needed was 86 minutes away. Knowing it was due at 8:17am would have been much more helpful, as it would have avoided me having to go to another app to figure out the train time. Please at least give us the option to choose "show minutes until the train" or "show exact train times" and give us the option to set the cutoff point between the two - eg I'd like the app to show me "minutes until the next train" up until 20 minutes away, and then all trains more than 20 minutes away show the actual time of the train. 
</t>
  </si>
  <si>
    <t>Very useful app for commuting around London if you don't know the city. My only complaint is that the GO directions never seem to finish for me and there's no way to mark it as done.</t>
  </si>
  <si>
    <t>Was good: Love google maps normally but since updating when you move the map whilst using navigation you can no longer re centre and have to close app and start again to get back to navigation. Please fix it's driving me mad.</t>
  </si>
  <si>
    <t>this app is brilliant for challenged seniors who want to get about town.</t>
  </si>
  <si>
    <t>Takes a long time to load maps: Takes a long time to load maps on iPhone X(running iOS 12.1.2). Developer Response: Thanks for your review! Please try typing "Halal food near me" into the search box in Google Maps. If you'd like to see options in a different city, type "Halal good in [City}." Thank you for using Google Maps!</t>
  </si>
  <si>
    <t>Performance Efficiency:Time behavior</t>
  </si>
  <si>
    <t>iPad support: Still no full-screen support for 12.9" 3rd gen iPad Pro... Developer Response: 3/20/18 Did this resolve your concerns? 12/1/17 Thank you for your feedback and patience! With the latest update, you'll find iPhone X support in Google Maps!</t>
  </si>
  <si>
    <t>limited coverage, no disclaimer up front until install.</t>
  </si>
  <si>
    <t>Navigation problem: While getting directions using google navigation my current location does not move on maps and maps does not guide me through the route, it just gets stuck on the starting point</t>
  </si>
  <si>
    <t>This used to be my go-to transit app, but now my map is choked with scooters and it's hard to get transit times.</t>
  </si>
  <si>
    <t>Music stops playing: When navigation, the music is paused when the commands are spoken but doesn't continue to play in the background :(</t>
  </si>
  <si>
    <t xml:space="preserve">An amazing app. Integration with all the travel options you need and came up with cheaper routes than other London apps I tried. Needs a bit of getting used to as there is lots of information presented, but one you're familiar with the app it is, in mh opinion, the one to go with. 
</t>
  </si>
  <si>
    <t>Still not optimised for new iPad: After several months it is still not optimised for the new iPad Pro, as you lose the sides of the screen and it's basically like using a standard iPad model! The other annoying thing is that the time, date etc. are always displayed at the top, which makes the screen even smaller. What a shame.</t>
  </si>
  <si>
    <t>Compatibility, Graphic Representation</t>
  </si>
  <si>
    <t>Compatibility:Interoperability
&amp;Usability: UI Aesthetics</t>
  </si>
  <si>
    <t xml:space="preserve">I know London like the back of my hand but this app always tells me options I didn't know. Just put in your address and it'll make sure you get home (or wherever) as quickly as possible. It's also got loads more Cities of which I know very little but with this app, I'm bulletproof! 
</t>
  </si>
  <si>
    <t>Good navigation: Reliable always gets you exactly where you want to be although would be good to have 3D buildings on every street</t>
  </si>
  <si>
    <t>Transport Route
&amp; Graphic Representation</t>
  </si>
  <si>
    <t>Functional Suitability:Functional Correctness
&amp; Functional Suitability:Missing Feature</t>
  </si>
  <si>
    <t xml:space="preserve">Very useful and user interactive. Not only gives you a variety of modes of transport but gives you the price. If you find something that might not be up to date you can email them and they will check it and update it. 
</t>
  </si>
  <si>
    <t>Speed limit: It's a great app but it doesn't show the speed limit for that reason I prefer Waze.</t>
  </si>
  <si>
    <t>This app is fire. Provides way more route options than Google maps &amp; others, is way more accurate, has more features (that are amazing), and the UI is top notch. Download this.</t>
  </si>
  <si>
    <t>Transport Route and Real Time Data</t>
  </si>
  <si>
    <t>Usability:Operability &amp; Usability:UI Aesthetics</t>
  </si>
  <si>
    <t>Still no iPad Pro 11" support: Not that much of a "big" update - it's been months and still no support for one of the latest iOS devices. Very lazy.</t>
  </si>
  <si>
    <t xml:space="preserve">I love Citymapper, I really do. Never before have I found such a great way (if you'll excuse the pun) of finding my way around a city. It considers and calculates every single means of transport there is for you, between where you are and your destination, and then presents a range of options for you to pursue, combining different modes of transport and displaying total journey cost expectations, in a very clearly and fun, even, presented instruction for the chosen route. It's always been spot on, e.g. when compared against other similar services, very straightforward and simple to interpret, so definitely gets my vote as the clear winner of its type! 
</t>
  </si>
  <si>
    <t>Transport Route, Graphic Representation</t>
  </si>
  <si>
    <t>Usability:Operability, Functional Suitability:Functional Correctness</t>
  </si>
  <si>
    <t>I miss it: You should add speedometer.. It's very important!</t>
  </si>
  <si>
    <t xml:space="preserve">Whether it's the prompts telling me it's my stop next on an unfamiliar S-Bahn Line, reliable 'local' walking routes that shave 5 minutes off travel times with shortcuts, telling me the best Tube carriage to get on in London, public transport timetables or Uber integration, CityMapper has made travel so much easier. 
I use it all the time in London, used it for a 1st time visit to Copenhagen (when I had no other map), 2nd visit to Berlin (where the public transit was invaluable) and Paris when I needed to find some rather more obscure locations. 
Unlike other mapping apps, it doesn't seem to drain the battery as it tracks progress. Maps are clear and directions also usually. You can save directions for use offline. Public transport integration is excellent. For example, in Berlin other apps listed incorrect info (telling me there was no direct airport route to where I was staying, when the S9 in fact does the job). 
My only two quibbles; it doesn't cover enough cities and on on occasion it directed me across a park that's currently a building site. Minor points against a really outstanding app. 
Oh. And it's entirely free. Chuck the paper maps in the recycling and download this instead. It's all you need. 
</t>
  </si>
  <si>
    <t>Transport Route, Offline Functionality, Graphic Represenation</t>
  </si>
  <si>
    <t>Usability:Operability, UI Aesthetics</t>
  </si>
  <si>
    <t>Break(--) + Make(+) = Break(-)</t>
  </si>
  <si>
    <t>Was very fed-up with endless self-advertising and self-promotion throughout the app (can I pay to remove them?), latest version has a static bar at the bottom of the screen advertising them, *and* now - the last straw - has removed the virtual tube and train maps! Regressed back to v7. 10</t>
  </si>
  <si>
    <t>Break(-) + Make(++) = Make(+)</t>
  </si>
  <si>
    <t xml:space="preserve">This app has given me more confidence travelling, especially on my own, as it makes travel easy. I don't mind wandering around and getting lost as I can find my way again. I've used it in a number of countries and it works great every time. Strongly recommend. 
</t>
  </si>
  <si>
    <t>Not optimised for new iPad Pro 11: Black barring on both sides of the screen and google are showing no interest in fixing it. I thought iOS is meant to have great app support?</t>
  </si>
  <si>
    <t>Great map for finding anything: One thing that keeps me from using it for driving is lack of speed limit. Really hope google map can introduce it asap</t>
  </si>
  <si>
    <t>Still no support for new iPad 11": When will the app be updated for 11" ipads?</t>
  </si>
  <si>
    <t>Commute function has problems: The must-have app for getting around town. I've tried using the Commute function lately but I have found that my Route to Work and Route to Home information is routinely deleted and therefore the travel information provided by Google Maps is no longer relevant. Hoping this will be fixed soon.</t>
  </si>
  <si>
    <t>Transport Route, Real Time Data</t>
  </si>
  <si>
    <t>Break(-) + Make(+) = No effect</t>
  </si>
  <si>
    <t xml:space="preserve">Recently moved to London and this app has made my life so much easier! The best feature that makes it so much better than Google Maps directions is the multiple routes and modes of transport (even combinations) shown in an easy to digest interface. Even includes estimated prices and integration with services like Uber! Props to the devs for such a great app and hopefully the service continues to improve in future! 
</t>
  </si>
  <si>
    <t>New update fail: It won't let me track another person since the update! My daughter likes to watch daddy drive home!</t>
  </si>
  <si>
    <t>Break(--) + Make(++) = No effect</t>
  </si>
  <si>
    <t>Love it but...: Would be even better if speed alerts/camera alerts were part of the navigation.</t>
  </si>
  <si>
    <t xml:space="preserve">Review for London area 
This app used to be uncomplicated and great, and though the core features (tfl transport, bike routing, maps) remain, they are increasingly obscured by vast amounts of 'floating transport' schemes. 
Unlike public transport options, each floating transport operator requires you to register and have a separate account with each - several require upfront deposits, some of which are substantial. As a result, these providers are not as accessible as actual public transport, and few people I imagine would register for every single floating bike/scooter/whatever scheme in their city. 
As a result, Citymapper's views and journey plans are overwhelmed with useless information. It is impossible to configure the app such that only the services you use are displayed. As a result, the app is no longer quick nor easy for users interested only in public transport, and resembles more an advertorial for many of these private companies. 
Please provide options for disabling transport services that the user is not interested in. 
</t>
  </si>
  <si>
    <t>Break(-) + Break(--) = Break(--)</t>
  </si>
  <si>
    <t>Update needed: Since last update in iPhone maps has been terrible. If you zoom in or out whilst on a journey you cannot get back to the normal view with current ETA or route preview that usually appears at the bottom. Only way to get back is to exit route and re-enter destination. Really annoying. Not safe to do whilst driving either.</t>
  </si>
  <si>
    <t xml:space="preserve">this has to be the most frustrating app I have ever used. If you live in a big city like London there are many ways to reach you destination and the UI just throws all these options at you without making it clear which route is the easiest. I find it hard just to add a destination without all these other suggested options cluttering the page. If you are in a hurry or have never used certain routes then this app is not helpful. It wants to be everything but ends up being nothing. I am going back to google and national rail app. 
</t>
  </si>
  <si>
    <t>Safety:User Safety, Reliability:Fault Tolerance</t>
  </si>
  <si>
    <t>Make(+) + Make(++) = Make(++)</t>
  </si>
  <si>
    <t>This is one of my favourite travel apps. I'm a Londoner and I use it all the time. For ages I have been looking for an app where you can see all the transport modes in one app. But no app does that does it? Well Citymapper does! Works great for London Underground and National Rail and is also really handy to check the next tube and bus times. Love the addition of the Line Statuses so I can check for disruptions before I leave home in the morning. Planning capabilities are excellent and I really like how you can view maps of individual rail or bus lines/routes. Haven't yet used it for any other cities but I'm guessing it's just as great! I also love the fact that the app stores all the city related maps for you to browse and explore the city. On the whole, to get around a city, all in one app, this is the app you need!</t>
  </si>
  <si>
    <t>Enjoy: Life is easier with Google Map! The best for getting around and much more!</t>
  </si>
  <si>
    <t>No coverage lately: Lately no coverage as u use google maps every day for work. In the last week or so it lost the coverage when I needed it most, can you look into this then will re-write the review at the moment not happy. Developer Response: Lets give clearing your phones cache to possibly improve this issue for you like it has for others https://support.google.com/maps/answer/3032024?co=GENIE.Platform%3DiOS&amp;oco=1</t>
  </si>
  <si>
    <t>Buggy since update: Cannot find routes since last update!!!</t>
  </si>
  <si>
    <t xml:space="preserve">This app provides useful journeys types for those like me who are horrible with maps. The transport icons and the directions to access them is very clear, and it's ability to track your journey offline is beneficial for when you don't have data outside. I love the app! 
</t>
  </si>
  <si>
    <t>Graphical Representation, Offline Functionality</t>
  </si>
  <si>
    <t>Speed limit: Everything looks brilliant in this app it just needs to put speed limit all times in the top of the map</t>
  </si>
  <si>
    <t>Disgusting: Google map is just rubbish it freezes all the time. It takes you on the right way always took me the wrong addresses. Before you have arrived to the right address and then says you have arrived.</t>
  </si>
  <si>
    <t>Unusable after update: Things just keep popping up while trying to use. Very annoying.</t>
  </si>
  <si>
    <t>Missing Features</t>
  </si>
  <si>
    <t>Having trouble recently: I am using google maps for a long time, recently it is not working perfectly. The routes are not giving accurately and the display having nothing but an arrow. So I just uninstalled and reinstalling now. I don't know what will have in the future. If it is the same then will uninstall permanently.</t>
  </si>
  <si>
    <t>Considering service interruptions for efficient transport routes</t>
  </si>
  <si>
    <t>Not optimised for iPad Pro: Please update the app to fit the screen on the iPad Pro models, along with the all the other google apps not doing this.</t>
  </si>
  <si>
    <t>The best free app: Not perfect but good enough to find your way to most places. It's not only the new builds that don't appear, as where I live it's been around a year or so and still not on the map. Does not always give correct time for your journey.</t>
  </si>
  <si>
    <t>Transport Route
&amp; Graphic Representation, Real Time Data</t>
  </si>
  <si>
    <t>Variable commute times</t>
  </si>
  <si>
    <t>Makes(+)
&amp; Breaks(-)</t>
  </si>
  <si>
    <t>Reliability:General 
&amp; Functional Suitability:Functional Correctness</t>
  </si>
  <si>
    <t>Good traffic info: A long trip on heavy Monday Moring traffic was made all the easier by having up to the minute updated on traffic holdups</t>
  </si>
  <si>
    <t>Searching specific buses</t>
  </si>
  <si>
    <t>Needs speed limits and cameras: With all the resources google has, google maps should have speed limits and speed camera locations by now. Would be 5 star if they did.</t>
  </si>
  <si>
    <t>Star Rating</t>
  </si>
  <si>
    <t>No traffic on overview! No traffic showing in overview, have to navigate to a destination before traffic option works. Developer Response: The traffic layer is still available and needs to be manually set. To do this, tap Layers(on the top right) &gt; Tap the map details that you wany to include &gt; Traffic. Please review the available information setting layer and see if this helps https://suuport.googke.com/maps/answer/3092439?co=GENIE.Platform%3DiOS&amp;oco=1</t>
  </si>
  <si>
    <t>Brilliant free map app: Used this whilst traveling around the Canadian rockies. Network coverage was nonexistent but the facility to download areas was a lifesaver. I use this all the time in the UK but abroad has really shown its worth.</t>
  </si>
  <si>
    <t>Rating: Takes too much battery but otherwise brilliant.</t>
  </si>
  <si>
    <t>Optimisation needed: 1) Optimise app to fit the new all-screen displays on the iPad Pros released in 2018. 2) Create a Dark Mode that can be manually set by the user regardless of whether it's night or day outside.</t>
  </si>
  <si>
    <t>Great: Google Maps is great and generally the go-to app for navigating. The only feature I wish Google would add is for it to tell you which lane you need to be in, at a roundabout for example. Otherwise brilliant!</t>
  </si>
  <si>
    <t>Transport Route
&amp; Real Time Data</t>
  </si>
  <si>
    <t>Count</t>
  </si>
  <si>
    <t>Car navigation</t>
  </si>
  <si>
    <t>Google Maps on iPad Pro 2018: Keeps crashing :(</t>
  </si>
  <si>
    <t>What the heck happened: Just had an update and now it won't even open. Please put it back to the lovely way it was. Developer Response: This is  an issue we hear about from time to tune. One thing that has helped some users is clearing your phone's cache and uninstalling Google Maps from your device and then reinstalling it fresh from the App Store. This will ensure you have a clean install. More details on clearing cache can be found here: htpps://goo.gl/GW6uOo.</t>
  </si>
  <si>
    <t>Considering traffic conditions for accurate time prediction</t>
  </si>
  <si>
    <t>Offline feature isn't good: Normally brilliant but the offline feature needs updating all the time so it's practically useless. Took me totally the wrong way and my family were raging at me.</t>
  </si>
  <si>
    <t>Town details</t>
  </si>
  <si>
    <t>No mention of stansted express: I live in London and the easiest and fastest way to get to stansted airport from many places is the Stansted Express Train, however google maps doesn't show this option anywhere! Is like the train does not exist! PLEASE SORT THIS OUT!</t>
  </si>
  <si>
    <t>Widgets</t>
  </si>
  <si>
    <t>Correcting function of Zoom</t>
  </si>
  <si>
    <t>Thumbs up: Love this app. Sometimes doesn't recognise addresses unless typed a certain way.</t>
  </si>
  <si>
    <t>The best: We love Waze but the graphics are poor but with google maps the graphics are top draw and look amazing.</t>
  </si>
  <si>
    <t>Ideal app to navigate by..: Splendid app! So easy to use..</t>
  </si>
  <si>
    <t>Traing approaching notification</t>
  </si>
  <si>
    <t>Need Apple Watch 4 Support: Dear google, Great app but you need Apple Watch 4 support ASAP :) need Apple Watch support please :) :) Developer Response: Thanks for the suggestion! Submitting this as a feedback report: Open Maps - Side menu - Send feedback - Your opinions about Maps - Submit, will help us ensure that this gets reviewed by the right team.</t>
  </si>
  <si>
    <t>Sum</t>
  </si>
  <si>
    <t>Google map location service: I carried a test and recipient received my exact location. Very beneficial when I wish to inform of my whereabouts should it be required.</t>
  </si>
  <si>
    <t>fantastic guidance</t>
  </si>
  <si>
    <t>Functional Suitability:Operability</t>
  </si>
  <si>
    <t>Since the new update, i can just about see the map in landscape mode. Half the screen is taken up with two bars from top to bottom. Please make it possible to make it smaller, i need to see the map.</t>
  </si>
  <si>
    <t>Post-update Feature</t>
  </si>
  <si>
    <t>Functional Suitability:UI Aesthetics</t>
  </si>
  <si>
    <t>changed my route i clicked on and took me on a toll road, never again</t>
  </si>
  <si>
    <t>Telescope function</t>
  </si>
  <si>
    <t>Crashed in 2 of my phones, what happened,Boss????!</t>
  </si>
  <si>
    <t>i need this app so please fix the error of navigation. can i know, what the minimum requirement of new update?</t>
  </si>
  <si>
    <t>Average</t>
  </si>
  <si>
    <t>Unwanted Feature</t>
  </si>
  <si>
    <t>What happened to the North arrow onscreen? I'm accustomed to being able to switch between the 2 navigation modes, but NO MORE after the January 23 update.</t>
  </si>
  <si>
    <t>the most recent update has broken adding stops. i use maps to navigate my multi drop delivery runs, now totally useless as i can't put in multiple waypoints. when i go to 'add stop' the bar comes up for stop B but when i press on it to type the address nothing happens.</t>
  </si>
  <si>
    <t>Turn on' GPS reminder</t>
  </si>
  <si>
    <t>The Navigation wont work once the i click the Start button after selecting the destination from source.</t>
  </si>
  <si>
    <t>Makes/Breaks</t>
  </si>
  <si>
    <t>the app is really good and tells the right location love it</t>
  </si>
  <si>
    <t>would give 5 stars if google map shows speed limits like waze.</t>
  </si>
  <si>
    <t>can i make suggestion, please add toll fee so that i can make calculation for my trip, thank you</t>
  </si>
  <si>
    <t>Bring speed limits to Maps. It should be super easy with all the speed data collected by Waze.</t>
  </si>
  <si>
    <t>please stop adding junk to this app. i need a mapping program, not a tour guide. i don't need to know everything that's within 50 feet of me.</t>
  </si>
  <si>
    <t>Discoverability, Social Features, Graphic Representation</t>
  </si>
  <si>
    <t>Concern/Count</t>
  </si>
  <si>
    <t>The recent update makes the ETA time so small it's hard to see. The ETA is the only reason I use Google maps most of the time. I uninstalled the update and I'm sticking with the old version. p.s. I did send feedback and posted this review to let others know that you can uninstall the update if you don't like it.</t>
  </si>
  <si>
    <t>Graphic Representation, Accesibility, Real Time Data, Transport Route</t>
  </si>
  <si>
    <t>this application is so helpful for find a exact location to visit us such a great application of locality. ..</t>
  </si>
  <si>
    <t>Feature/Concern</t>
  </si>
  <si>
    <t>Dont like the new navigation view, much preferred the first person point of view when driving. Unfortunately I will now have find an alternative app to use.</t>
  </si>
  <si>
    <t>Awful application which make your trip longer. Good only for those who don't know the road.</t>
  </si>
  <si>
    <t>Does not work, can't type in any location as Google key board locks out completely, making the application useless.</t>
  </si>
  <si>
    <t>when adding additional stops to the routes unable to add address to address line would let you tap on the space to add extra address</t>
  </si>
  <si>
    <t>after the last update the app freezes when you're trying to add a stop to your route</t>
  </si>
  <si>
    <t>Reliability:Fault Tolerance &amp; Functional Suitability:Post-update Feature</t>
  </si>
  <si>
    <t>It doesn't always take you to the right place all the time and the multiple stops doesn't work after the updates.</t>
  </si>
  <si>
    <t>Functional Suitability:Operability &amp; Functional Suitability:Post-update Feature</t>
  </si>
  <si>
    <t>good for a map app, terrible at telling you where to go when there's traffic</t>
  </si>
  <si>
    <t>Transport Route, Real Time Data, Discoverability</t>
  </si>
  <si>
    <t>This last update has three app shutting down before I can even use it and I use it everyday Update: Thank you fixing the issue, this app is great for keeping tabs on my kids and getting me to my destinations on time</t>
  </si>
  <si>
    <t>Personalisation, Transport Route, Real Time Data, Social Features</t>
  </si>
  <si>
    <t>38/54</t>
  </si>
  <si>
    <t>luv this app. very helpful. updates you on traffic in your area or on the way home or to work. if you're like me who never knows where he is. this is the app for you. i did wish there was a way to outline our own route on the map so if i wanted to use back roads or take a route for the view. still 5 stars</t>
  </si>
  <si>
    <t>Transport Route, Real Time Data, Discoverability, Notifications &amp; Personalisation</t>
  </si>
  <si>
    <t>Makes(++) &amp; Breaks(-)</t>
  </si>
  <si>
    <t>Usability:Operability &amp; Functional Suitability:Missing Feature</t>
  </si>
  <si>
    <t>24/38</t>
  </si>
  <si>
    <t>I'm a driver and this update won't let me add stops to my trip really annoying when u have 20 stops and have to keep putting in your next destination plz fix asap</t>
  </si>
  <si>
    <t>"Add stop" option doesnt work right. it does add a field, but doesn't let me actually add anything there no matter how many times i press on it. otherwise a very useful app.</t>
  </si>
  <si>
    <t>I consider this to be the gold standard of navigation and maps. It's accurate in the 99% range for my usage. Traffic accuracy is it's biggest weakness, but that is slowly improving.</t>
  </si>
  <si>
    <t>Transport Route 
&amp; Real Time Data</t>
  </si>
  <si>
    <t>Makes(++) 
&amp; Breaks(-)</t>
  </si>
  <si>
    <t>Usability:Operability &amp; Functional Suitability:Functional Correctness</t>
  </si>
  <si>
    <t>very good performance</t>
  </si>
  <si>
    <t>Cannot add stops after the last update.</t>
  </si>
  <si>
    <t>Facing navigation issue after the latest update, for many location its failing to navigate and route determination, kindly check this issue.</t>
  </si>
  <si>
    <t>Functional Suitability:Post-update Feature &amp; Reliability:Fault Tolerance</t>
  </si>
  <si>
    <t>Not even showing current location</t>
  </si>
  <si>
    <t>Thank you Maps team! There have been many feature additions in the last several weeks that have directly benefited me and has made my great opinion of the app even better. The two greatest additions being Speed Limits (which have showly been showing up on more roads) and displaying a City/Town in the app with its borders when searched (similar to the Maps website has for years). Excellent work!</t>
  </si>
  <si>
    <t>Real Time Data, Graphic Representation</t>
  </si>
  <si>
    <t>Google Maps is the best, to find a place not only does it give you a place but it also gives you directions 😱👏🙏</t>
  </si>
  <si>
    <t>Why does this app now persist in loading up the satellite view instead of the DEFAULT which is the very DEFAULT that they claim to be the DEFAULT? Do they insist on wasting my data? I continuously set the default view yet every single time I start the app it is in satellite view wasting my data once again.</t>
  </si>
  <si>
    <t>Graphic representation, Personalisation Options</t>
  </si>
  <si>
    <t>after last update, the map keep stop working, uninstall the update..map work like magic...update again, stop working..fix it please..thanks</t>
  </si>
  <si>
    <t>Maps always isn't responding when i press start to start navigation... Please fix it, i try uninstall and install but still freezing i am using redmi note 5</t>
  </si>
  <si>
    <t>amazing accuracy</t>
  </si>
  <si>
    <t>This is the only map app I have found which is updated with addresses in newly developed areas!</t>
  </si>
  <si>
    <t>from last few days when I start direction on maps than it will hang for time and than It will show issue on app and I have to stop the app....</t>
  </si>
  <si>
    <t>I have to use a GPS often for work. Google Maps loses GPS signal way too often, will think I'm in a state or country that I'm not, after losing signal, the map will update and be in a foreign language, and my location could be 7 minutes away and then it will reroute and say 25 minutes away but the location isn't even the same when it reroutes. I have to use a different app for now on if I want to actually find my destination.</t>
  </si>
  <si>
    <t>I have always liked this a lot. It's not perfect. EDIT: now you have made me reluctant to update because people are now complaining that you broke functionality again..Also, you are cluttering up the UI until it's becoming an annoyance... Make an app that works well for one thing, make app that works well for another thing, but don't keep trying to make apps that do everything because you end up with a hard to use mess.....</t>
  </si>
  <si>
    <t>very good for finding roads</t>
  </si>
  <si>
    <t>I wish it worked better offline.</t>
  </si>
  <si>
    <t>I love this app, I personally find it indispensable and it's my go to app when travelling and planing my travels. However your recent upgrade does not allow me to expand the "people also search for" sections when I'm looking for recommendations. That's frustrating. Please sort this out</t>
  </si>
  <si>
    <t>searching for GPS? after the last update app update on my Galaxy S8+, when using navigation, my location is stuck at my starting point and map says "searching for gps". Though my eta &amp; miles to destination still count down. Please fix! I use this app on a daily basis for work!!!</t>
  </si>
  <si>
    <t>Mode</t>
  </si>
  <si>
    <t>Android</t>
  </si>
  <si>
    <t>Apple</t>
  </si>
  <si>
    <t>If google helps us in directing places still in a better way it will be the best to date app for navigation</t>
  </si>
  <si>
    <t>No more possible to rename favorite point in map (star, heart or the green thing) for my personal use! Why Google, why?</t>
  </si>
  <si>
    <t>Personalisation:Favourites</t>
  </si>
  <si>
    <t>THE BEST JOURNEYS OF MY LIFE 💋 I CAN FIND IT ♥ IN GOOGLE MAPS: KEEP UP WITH THE EXCELLENT NEW FRONTIER 🌏</t>
  </si>
  <si>
    <t>Useless as a map. It's non-map functions/car navigation in cities are OK, but as a map it is useless because it needs online data access to work at all and only displays in ultra low contrast white/grey. Impossible to see white roads against off-white landscape. Roads display as tiny width - unusable outdoors and when driving.</t>
  </si>
  <si>
    <t>Usability:UI Aesthetics &amp; Performance Efficiency: Resource Utilisation</t>
  </si>
  <si>
    <t>this not show correct navigation in (outer ring rods)</t>
  </si>
  <si>
    <t>Count-Apple Store</t>
  </si>
  <si>
    <t>Count-Android Store</t>
  </si>
  <si>
    <t>Overall</t>
  </si>
  <si>
    <t>average</t>
  </si>
  <si>
    <t>Actual Rating</t>
  </si>
  <si>
    <t>Makes</t>
  </si>
  <si>
    <t>Breaks</t>
  </si>
  <si>
    <t>% of breaks</t>
  </si>
  <si>
    <t>% of makes</t>
  </si>
  <si>
    <t>% of Breaks</t>
  </si>
  <si>
    <t>m</t>
  </si>
  <si>
    <t>Data is hidden above ^^</t>
  </si>
  <si>
    <t>No Of Reviews</t>
  </si>
  <si>
    <t>Grand Total</t>
  </si>
  <si>
    <t>Total</t>
  </si>
  <si>
    <t>Notification</t>
  </si>
  <si>
    <t>Alarms</t>
  </si>
  <si>
    <t>Make(+)</t>
  </si>
  <si>
    <t>Make(++)</t>
  </si>
  <si>
    <t>Break(--)</t>
  </si>
  <si>
    <t>Accesibility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</si>
</sst>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4">
    <font>
      <sz val="10.0"/>
      <color rgb="FF000000"/>
      <name val="Arial"/>
    </font>
    <font>
      <name val="Arial"/>
    </font>
    <font>
      <color rgb="FF000000"/>
      <name val="Arial"/>
    </font>
    <font>
      <color rgb="FF000000"/>
      <name val="Roboto"/>
    </font>
    <font/>
    <font>
      <b/>
      <sz val="11.0"/>
      <name val="Arial"/>
    </font>
    <font>
      <b/>
    </font>
    <font>
      <b/>
      <sz val="10.0"/>
      <color rgb="FF000000"/>
      <name val="Arial"/>
    </font>
    <font>
      <sz val="11.0"/>
      <color rgb="FF000000"/>
      <name val="Arial"/>
    </font>
    <font>
      <sz val="10.0"/>
    </font>
    <font>
      <sz val="11.0"/>
      <color rgb="FF000000"/>
      <name val="Inconsolata"/>
    </font>
    <font>
      <b/>
      <color rgb="FF000000"/>
      <name val="Arial"/>
    </font>
    <font>
      <b/>
      <sz val="11.0"/>
      <color rgb="FF000000"/>
      <name val="Inconsolata"/>
    </font>
    <font>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CCCCCC"/>
        <bgColor rgb="FFCCCCCC"/>
      </patternFill>
    </fill>
  </fills>
  <borders count="1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top style="thin">
        <color rgb="FF000000"/>
      </top>
      <bottom style="thin">
        <color rgb="FF000000"/>
      </bottom>
    </border>
    <border>
      <left style="thin">
        <color rgb="FF000000"/>
      </left>
      <bottom style="thin">
        <color rgb="FF000000"/>
      </bottom>
    </border>
    <border>
      <right/>
      <bottom style="thin">
        <color rgb="FF000000"/>
      </bottom>
    </border>
    <border>
      <left style="thin">
        <color rgb="FF000000"/>
      </left>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
      <top style="thin">
        <color rgb="FF000000"/>
      </top>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2" fontId="1" numFmtId="0" xfId="0" applyAlignment="1" applyBorder="1" applyFont="1">
      <alignment horizontal="center" vertical="bottom"/>
    </xf>
    <xf borderId="2" fillId="2" fontId="1" numFmtId="0" xfId="0" applyAlignment="1" applyBorder="1" applyFont="1">
      <alignment horizontal="center" shrinkToFit="0" vertical="bottom" wrapText="0"/>
    </xf>
    <xf borderId="3" fillId="2" fontId="1" numFmtId="0" xfId="0" applyAlignment="1" applyBorder="1" applyFont="1">
      <alignment horizontal="center" vertical="bottom"/>
    </xf>
    <xf borderId="4" fillId="0" fontId="1" numFmtId="0" xfId="0" applyAlignment="1" applyBorder="1" applyFont="1">
      <alignment horizontal="center" vertical="bottom"/>
    </xf>
    <xf borderId="5" fillId="0" fontId="1" numFmtId="0" xfId="0" applyAlignment="1" applyBorder="1" applyFont="1">
      <alignment horizontal="center" vertical="bottom"/>
    </xf>
    <xf borderId="5" fillId="0" fontId="1" numFmtId="0" xfId="0" applyAlignment="1" applyBorder="1" applyFont="1">
      <alignment shrinkToFit="0" vertical="bottom" wrapText="0"/>
    </xf>
    <xf borderId="5" fillId="3" fontId="2" numFmtId="0" xfId="0" applyAlignment="1" applyBorder="1" applyFill="1" applyFont="1">
      <alignment vertical="bottom"/>
    </xf>
    <xf borderId="6" fillId="0" fontId="1" numFmtId="0" xfId="0" applyAlignment="1" applyBorder="1" applyFont="1">
      <alignment vertical="bottom"/>
    </xf>
    <xf borderId="5" fillId="0" fontId="1" numFmtId="0" xfId="0" applyAlignment="1" applyBorder="1" applyFont="1">
      <alignment vertical="bottom"/>
    </xf>
    <xf borderId="5" fillId="0" fontId="2" numFmtId="0" xfId="0" applyAlignment="1" applyBorder="1" applyFont="1">
      <alignment shrinkToFit="0" vertical="bottom" wrapText="0"/>
    </xf>
    <xf borderId="1" fillId="0" fontId="1" numFmtId="0" xfId="0" applyAlignment="1" applyBorder="1" applyFont="1">
      <alignment horizontal="center" vertical="bottom"/>
    </xf>
    <xf borderId="2" fillId="0" fontId="1" numFmtId="0" xfId="0" applyAlignment="1" applyBorder="1" applyFont="1">
      <alignment horizontal="center" vertical="bottom"/>
    </xf>
    <xf borderId="2" fillId="3" fontId="3" numFmtId="0" xfId="0" applyAlignment="1" applyBorder="1" applyFont="1">
      <alignment shrinkToFit="0" vertical="bottom" wrapText="0"/>
    </xf>
    <xf borderId="2" fillId="0" fontId="1" numFmtId="0" xfId="0" applyAlignment="1" applyBorder="1" applyFont="1">
      <alignment vertical="bottom"/>
    </xf>
    <xf borderId="5" fillId="3" fontId="3" numFmtId="0" xfId="0" applyAlignment="1" applyBorder="1" applyFont="1">
      <alignment shrinkToFit="0" vertical="bottom" wrapText="0"/>
    </xf>
    <xf borderId="6" fillId="3" fontId="2" numFmtId="0" xfId="0" applyAlignment="1" applyBorder="1" applyFont="1">
      <alignment vertical="bottom"/>
    </xf>
    <xf borderId="7" fillId="3" fontId="2" numFmtId="0" xfId="0" applyAlignment="1" applyBorder="1" applyFont="1">
      <alignment horizontal="center" vertical="bottom"/>
    </xf>
    <xf borderId="0" fillId="3" fontId="2" numFmtId="0" xfId="0" applyAlignment="1" applyFont="1">
      <alignment horizontal="center" vertical="bottom"/>
    </xf>
    <xf borderId="5" fillId="3" fontId="2" numFmtId="0" xfId="0" applyAlignment="1" applyBorder="1" applyFont="1">
      <alignment horizontal="center" vertical="bottom"/>
    </xf>
    <xf borderId="0" fillId="0" fontId="4" numFmtId="0" xfId="0" applyAlignment="1" applyFont="1">
      <alignment shrinkToFit="0" wrapText="0"/>
    </xf>
    <xf borderId="0" fillId="0" fontId="4" numFmtId="0" xfId="0" applyAlignment="1" applyFont="1">
      <alignment readingOrder="0"/>
    </xf>
    <xf borderId="0" fillId="3" fontId="2" numFmtId="0" xfId="0" applyAlignment="1" applyFont="1">
      <alignment horizontal="left" readingOrder="0"/>
    </xf>
    <xf borderId="0" fillId="0" fontId="1" numFmtId="0" xfId="0" applyAlignment="1" applyFont="1">
      <alignment horizontal="center" vertical="bottom"/>
    </xf>
    <xf borderId="0" fillId="0" fontId="1" numFmtId="0" xfId="0" applyAlignment="1" applyFont="1">
      <alignment vertical="bottom"/>
    </xf>
    <xf borderId="2" fillId="3" fontId="3" numFmtId="0" xfId="0" applyAlignment="1" applyBorder="1" applyFont="1">
      <alignment shrinkToFit="0" vertical="bottom" wrapText="0"/>
    </xf>
    <xf borderId="5" fillId="0" fontId="1" numFmtId="0" xfId="0" applyAlignment="1" applyBorder="1" applyFont="1">
      <alignment shrinkToFit="0" vertical="bottom" wrapText="0"/>
    </xf>
    <xf borderId="5" fillId="3" fontId="3" numFmtId="0" xfId="0" applyAlignment="1" applyBorder="1" applyFont="1">
      <alignment shrinkToFit="0" vertical="bottom" wrapText="0"/>
    </xf>
    <xf borderId="5" fillId="0" fontId="2" numFmtId="0" xfId="0" applyAlignment="1" applyBorder="1" applyFont="1">
      <alignment vertical="bottom"/>
    </xf>
    <xf borderId="2" fillId="0" fontId="1" numFmtId="0" xfId="0" applyAlignment="1" applyBorder="1" applyFont="1">
      <alignment shrinkToFit="0" vertical="bottom" wrapText="0"/>
    </xf>
    <xf borderId="8" fillId="4" fontId="5" numFmtId="0" xfId="0" applyAlignment="1" applyBorder="1" applyFill="1" applyFont="1">
      <alignment horizontal="center" vertical="bottom"/>
    </xf>
    <xf borderId="3" fillId="0" fontId="4" numFmtId="0" xfId="0" applyBorder="1" applyFont="1"/>
    <xf borderId="2" fillId="0" fontId="4" numFmtId="0" xfId="0" applyBorder="1" applyFont="1"/>
    <xf borderId="9" fillId="5" fontId="1" numFmtId="0" xfId="0" applyAlignment="1" applyBorder="1" applyFill="1" applyFont="1">
      <alignment horizontal="center" readingOrder="0" vertical="bottom"/>
    </xf>
    <xf borderId="6" fillId="0" fontId="4" numFmtId="0" xfId="0" applyBorder="1" applyFont="1"/>
    <xf borderId="5" fillId="0" fontId="4" numFmtId="0" xfId="0" applyBorder="1" applyFont="1"/>
    <xf borderId="4" fillId="2" fontId="1" numFmtId="0" xfId="0" applyAlignment="1" applyBorder="1" applyFont="1">
      <alignment horizontal="center" vertical="bottom"/>
    </xf>
    <xf borderId="5" fillId="2" fontId="1" numFmtId="0" xfId="0" applyAlignment="1" applyBorder="1" applyFont="1">
      <alignment horizontal="center" vertical="bottom"/>
    </xf>
    <xf borderId="5" fillId="2" fontId="1" numFmtId="0" xfId="0" applyAlignment="1" applyBorder="1" applyFont="1">
      <alignment horizontal="center" shrinkToFit="0" vertical="bottom" wrapText="0"/>
    </xf>
    <xf borderId="10" fillId="0" fontId="1" numFmtId="0" xfId="0" applyAlignment="1" applyBorder="1" applyFont="1">
      <alignment vertical="bottom"/>
    </xf>
    <xf borderId="5" fillId="0" fontId="1" numFmtId="0" xfId="0" applyAlignment="1" applyBorder="1" applyFont="1">
      <alignment readingOrder="0" vertical="bottom"/>
    </xf>
    <xf borderId="5" fillId="0" fontId="1" numFmtId="0" xfId="0" applyAlignment="1" applyBorder="1" applyFont="1">
      <alignment shrinkToFit="0" vertical="bottom" wrapText="0"/>
    </xf>
    <xf borderId="5" fillId="0" fontId="2" numFmtId="0" xfId="0" applyAlignment="1" applyBorder="1" applyFont="1">
      <alignment shrinkToFit="0" vertical="bottom" wrapText="0"/>
    </xf>
    <xf borderId="6" fillId="0" fontId="6" numFmtId="0" xfId="0" applyAlignment="1" applyBorder="1" applyFont="1">
      <alignment readingOrder="0"/>
    </xf>
    <xf borderId="11" fillId="0" fontId="6" numFmtId="0" xfId="0" applyAlignment="1" applyBorder="1" applyFont="1">
      <alignment readingOrder="0"/>
    </xf>
    <xf borderId="7" fillId="0" fontId="4" numFmtId="0" xfId="0" applyAlignment="1" applyBorder="1" applyFont="1">
      <alignment readingOrder="0" shrinkToFit="0" wrapText="1"/>
    </xf>
    <xf borderId="11" fillId="0" fontId="4" numFmtId="0" xfId="0" applyBorder="1" applyFont="1"/>
    <xf borderId="7" fillId="0" fontId="4" numFmtId="0" xfId="0" applyAlignment="1" applyBorder="1" applyFont="1">
      <alignment readingOrder="0"/>
    </xf>
    <xf borderId="5" fillId="0" fontId="2" numFmtId="0" xfId="0" applyAlignment="1" applyBorder="1" applyFont="1">
      <alignment vertical="bottom"/>
    </xf>
    <xf borderId="1" fillId="0" fontId="6" numFmtId="0" xfId="0" applyAlignment="1" applyBorder="1" applyFont="1">
      <alignment readingOrder="0"/>
    </xf>
    <xf borderId="11" fillId="0" fontId="4" numFmtId="0" xfId="0" applyAlignment="1" applyBorder="1" applyFont="1">
      <alignment readingOrder="0"/>
    </xf>
    <xf borderId="9" fillId="0" fontId="4" numFmtId="0" xfId="0" applyAlignment="1" applyBorder="1" applyFont="1">
      <alignment readingOrder="0"/>
    </xf>
    <xf borderId="5" fillId="0" fontId="4" numFmtId="0" xfId="0" applyAlignment="1" applyBorder="1" applyFont="1">
      <alignment readingOrder="0"/>
    </xf>
    <xf borderId="9" fillId="0" fontId="4" numFmtId="0" xfId="0" applyBorder="1" applyFont="1"/>
    <xf borderId="5" fillId="0" fontId="4" numFmtId="0" xfId="0" applyAlignment="1" applyBorder="1" applyFont="1">
      <alignment readingOrder="0" shrinkToFit="0" wrapText="1"/>
    </xf>
    <xf borderId="5" fillId="0" fontId="1" numFmtId="0" xfId="0" applyAlignment="1" applyBorder="1" applyFont="1">
      <alignment horizontal="center" readingOrder="0" vertical="bottom"/>
    </xf>
    <xf borderId="2" fillId="0" fontId="1" numFmtId="0" xfId="0" applyAlignment="1" applyBorder="1" applyFont="1">
      <alignment horizontal="center" vertical="bottom"/>
    </xf>
    <xf borderId="1" fillId="0" fontId="4" numFmtId="0" xfId="0" applyAlignment="1" applyBorder="1" applyFont="1">
      <alignment readingOrder="0"/>
    </xf>
    <xf borderId="8" fillId="0" fontId="6" numFmtId="0" xfId="0" applyAlignment="1" applyBorder="1" applyFont="1">
      <alignment readingOrder="0"/>
    </xf>
    <xf borderId="2" fillId="0" fontId="4" numFmtId="0" xfId="0" applyAlignment="1" applyBorder="1" applyFont="1">
      <alignment readingOrder="0"/>
    </xf>
    <xf borderId="9" fillId="0" fontId="6" numFmtId="0" xfId="0" applyAlignment="1" applyBorder="1" applyFont="1">
      <alignment readingOrder="0"/>
    </xf>
    <xf quotePrefix="1" borderId="5" fillId="0" fontId="4" numFmtId="0" xfId="0" applyAlignment="1" applyBorder="1" applyFont="1">
      <alignment readingOrder="0"/>
    </xf>
    <xf borderId="12" fillId="0" fontId="7" numFmtId="0" xfId="0" applyBorder="1" applyFont="1"/>
    <xf borderId="8" fillId="0" fontId="7" numFmtId="0" xfId="0" applyBorder="1" applyFont="1"/>
    <xf borderId="3" fillId="0" fontId="6" numFmtId="0" xfId="0" applyAlignment="1" applyBorder="1" applyFont="1">
      <alignment readingOrder="0"/>
    </xf>
    <xf borderId="2" fillId="0" fontId="6" numFmtId="0" xfId="0" applyAlignment="1" applyBorder="1" applyFont="1">
      <alignment readingOrder="0"/>
    </xf>
    <xf borderId="13" fillId="0" fontId="0" numFmtId="0" xfId="0" applyBorder="1" applyFont="1"/>
    <xf borderId="14" fillId="0" fontId="0" numFmtId="0" xfId="0" applyAlignment="1" applyBorder="1" applyFont="1">
      <alignment readingOrder="0"/>
    </xf>
    <xf borderId="15" fillId="0" fontId="4" numFmtId="0" xfId="0" applyAlignment="1" applyBorder="1" applyFont="1">
      <alignment readingOrder="0"/>
    </xf>
    <xf borderId="11" fillId="0" fontId="1" numFmtId="0" xfId="0" applyAlignment="1" applyBorder="1" applyFont="1">
      <alignment readingOrder="0" vertical="bottom"/>
    </xf>
    <xf borderId="0" fillId="0" fontId="4" numFmtId="0" xfId="0" applyAlignment="1" applyFont="1">
      <alignment horizontal="right" readingOrder="0"/>
    </xf>
    <xf borderId="7" fillId="0" fontId="4" numFmtId="0" xfId="0" applyAlignment="1" applyBorder="1" applyFont="1">
      <alignment horizontal="right" readingOrder="0"/>
    </xf>
    <xf borderId="4" fillId="0" fontId="1" numFmtId="0" xfId="0" applyAlignment="1" applyBorder="1" applyFont="1">
      <alignment horizontal="center"/>
    </xf>
    <xf borderId="11" fillId="0" fontId="0" numFmtId="0" xfId="0" applyBorder="1" applyFont="1"/>
    <xf borderId="7" fillId="0" fontId="0" numFmtId="0" xfId="0" applyAlignment="1" applyBorder="1" applyFont="1">
      <alignment readingOrder="0"/>
    </xf>
    <xf borderId="0" fillId="0" fontId="8" numFmtId="0" xfId="0" applyAlignment="1" applyFont="1">
      <alignment readingOrder="0"/>
    </xf>
    <xf borderId="11" fillId="0" fontId="0" numFmtId="0" xfId="0" applyAlignment="1" applyBorder="1" applyFont="1">
      <alignment readingOrder="0"/>
    </xf>
    <xf borderId="5" fillId="0" fontId="1" numFmtId="0" xfId="0" applyAlignment="1" applyBorder="1" applyFont="1">
      <alignment horizontal="center"/>
    </xf>
    <xf borderId="0" fillId="0" fontId="4" numFmtId="164" xfId="0" applyAlignment="1" applyFont="1" applyNumberFormat="1">
      <alignment readingOrder="0"/>
    </xf>
    <xf borderId="5" fillId="0" fontId="1" numFmtId="0" xfId="0" applyAlignment="1" applyBorder="1" applyFont="1">
      <alignment shrinkToFit="0" wrapText="0"/>
    </xf>
    <xf borderId="7" fillId="0" fontId="4" numFmtId="164" xfId="0" applyAlignment="1" applyBorder="1" applyFont="1" applyNumberFormat="1">
      <alignment readingOrder="0"/>
    </xf>
    <xf borderId="5" fillId="0" fontId="1" numFmtId="0" xfId="0" applyBorder="1" applyFont="1"/>
    <xf borderId="7" fillId="0" fontId="0" numFmtId="0" xfId="0" applyBorder="1" applyFont="1"/>
    <xf borderId="9" fillId="0" fontId="0" numFmtId="0" xfId="0" applyBorder="1" applyFont="1"/>
    <xf borderId="5" fillId="0" fontId="0" numFmtId="0" xfId="0" applyAlignment="1" applyBorder="1" applyFont="1">
      <alignment readingOrder="0"/>
    </xf>
    <xf borderId="4" fillId="0" fontId="4" numFmtId="0" xfId="0" applyAlignment="1" applyBorder="1" applyFont="1">
      <alignment readingOrder="0"/>
    </xf>
    <xf borderId="6" fillId="0" fontId="4" numFmtId="0" xfId="0" applyAlignment="1" applyBorder="1" applyFont="1">
      <alignment readingOrder="0"/>
    </xf>
    <xf borderId="6" fillId="0" fontId="4" numFmtId="164" xfId="0" applyAlignment="1" applyBorder="1" applyFont="1" applyNumberFormat="1">
      <alignment readingOrder="0"/>
    </xf>
    <xf borderId="5" fillId="0" fontId="4" numFmtId="164" xfId="0" applyAlignment="1" applyBorder="1" applyFont="1" applyNumberFormat="1">
      <alignment readingOrder="0"/>
    </xf>
    <xf borderId="4" fillId="0" fontId="7" numFmtId="0" xfId="0" applyBorder="1" applyFont="1"/>
    <xf borderId="0" fillId="0" fontId="6" numFmtId="0" xfId="0" applyAlignment="1" applyFont="1">
      <alignment readingOrder="0"/>
    </xf>
    <xf borderId="11" fillId="0" fontId="7" numFmtId="0" xfId="0" applyBorder="1" applyFont="1"/>
    <xf borderId="9" fillId="0" fontId="7" numFmtId="0" xfId="0" applyBorder="1" applyFont="1"/>
    <xf borderId="1" fillId="0" fontId="9" numFmtId="0" xfId="0" applyAlignment="1" applyBorder="1" applyFont="1">
      <alignment horizontal="left" readingOrder="0"/>
    </xf>
    <xf borderId="13" fillId="0" fontId="6" numFmtId="0" xfId="0" applyAlignment="1" applyBorder="1" applyFont="1">
      <alignment readingOrder="0"/>
    </xf>
    <xf borderId="16" fillId="0" fontId="6" numFmtId="0" xfId="0" applyAlignment="1" applyBorder="1" applyFont="1">
      <alignment readingOrder="0"/>
    </xf>
    <xf borderId="14" fillId="0" fontId="6" numFmtId="0" xfId="0" applyAlignment="1" applyBorder="1" applyFont="1">
      <alignment readingOrder="0"/>
    </xf>
    <xf borderId="14" fillId="0" fontId="4" numFmtId="0" xfId="0" applyAlignment="1" applyBorder="1" applyFont="1">
      <alignment readingOrder="0"/>
    </xf>
    <xf borderId="7" fillId="0" fontId="10" numFmtId="0" xfId="0" applyBorder="1" applyFont="1"/>
    <xf borderId="7" fillId="0" fontId="4" numFmtId="0" xfId="0" applyBorder="1" applyFont="1"/>
    <xf borderId="7" fillId="0" fontId="10" numFmtId="0" xfId="0" applyBorder="1" applyFont="1"/>
    <xf borderId="5" fillId="0" fontId="10" numFmtId="0" xfId="0" applyBorder="1" applyFont="1"/>
    <xf borderId="13" fillId="0" fontId="7" numFmtId="0" xfId="0" applyBorder="1" applyFont="1"/>
    <xf borderId="0" fillId="0" fontId="10" numFmtId="0" xfId="0" applyFont="1"/>
    <xf borderId="6" fillId="0" fontId="10" numFmtId="0" xfId="0" applyBorder="1" applyFont="1"/>
    <xf borderId="2" fillId="3" fontId="11" numFmtId="0" xfId="0" applyAlignment="1" applyBorder="1" applyFont="1">
      <alignment horizontal="left" readingOrder="0"/>
    </xf>
    <xf borderId="8" fillId="0" fontId="4" numFmtId="0" xfId="0" applyAlignment="1" applyBorder="1" applyFont="1">
      <alignment readingOrder="0"/>
    </xf>
    <xf borderId="7" fillId="0" fontId="12" numFmtId="0" xfId="0" applyAlignment="1" applyBorder="1" applyFont="1">
      <alignment readingOrder="0"/>
    </xf>
    <xf borderId="7" fillId="0" fontId="6" numFmtId="0" xfId="0" applyAlignment="1" applyBorder="1" applyFont="1">
      <alignment readingOrder="0"/>
    </xf>
    <xf borderId="0" fillId="0" fontId="10" numFmtId="0" xfId="0" applyAlignment="1" applyFont="1">
      <alignment readingOrder="0"/>
    </xf>
    <xf borderId="2" fillId="2" fontId="1" numFmtId="0" xfId="0" applyAlignment="1" applyBorder="1" applyFont="1">
      <alignment horizontal="center" shrinkToFit="0" vertical="bottom" wrapText="0"/>
    </xf>
    <xf borderId="10" fillId="0" fontId="1" numFmtId="0" xfId="0" applyAlignment="1" applyBorder="1" applyFont="1">
      <alignment shrinkToFit="0" vertical="bottom" wrapText="0"/>
    </xf>
    <xf borderId="5" fillId="3" fontId="3" numFmtId="0" xfId="0" applyAlignment="1" applyBorder="1" applyFont="1">
      <alignment shrinkToFit="0" vertical="bottom" wrapText="1"/>
    </xf>
    <xf borderId="0" fillId="0" fontId="13" numFmtId="0" xfId="0" applyAlignment="1" applyFont="1">
      <alignment readingOrder="0"/>
    </xf>
    <xf borderId="0" fillId="0" fontId="6" numFmtId="0" xfId="0" applyFont="1"/>
    <xf borderId="1" fillId="0" fontId="6" numFmtId="0" xfId="0" applyBorder="1" applyFont="1"/>
    <xf borderId="1" fillId="0" fontId="7" numFmtId="0" xfId="0" applyBorder="1" applyFont="1"/>
    <xf borderId="1" fillId="0" fontId="6" numFmtId="10" xfId="0" applyAlignment="1" applyBorder="1" applyFont="1" applyNumberFormat="1">
      <alignment readingOrder="0"/>
    </xf>
    <xf borderId="0" fillId="0" fontId="4" numFmtId="2" xfId="0" applyFont="1" applyNumberFormat="1"/>
    <xf borderId="1" fillId="0" fontId="6" numFmtId="2" xfId="0" applyAlignment="1" applyBorder="1" applyFont="1" applyNumberFormat="1">
      <alignment readingOrder="0"/>
    </xf>
    <xf borderId="1" fillId="0" fontId="7" numFmtId="0" xfId="0" applyAlignment="1" applyBorder="1" applyFont="1">
      <alignment readingOrder="0"/>
    </xf>
    <xf borderId="1" fillId="3" fontId="11" numFmtId="0" xfId="0" applyAlignment="1" applyBorder="1" applyFont="1">
      <alignment horizontal="left" readingOrder="0"/>
    </xf>
    <xf borderId="1" fillId="0" fontId="6" numFmtId="0" xfId="0" applyBorder="1" applyFont="1"/>
    <xf borderId="1" fillId="0" fontId="0" numFmtId="0" xfId="0" applyBorder="1" applyFont="1"/>
    <xf borderId="1" fillId="0" fontId="4" numFmtId="0" xfId="0" applyBorder="1" applyFont="1"/>
    <xf borderId="1" fillId="0" fontId="1" numFmtId="0" xfId="0" applyAlignment="1" applyBorder="1" applyFont="1">
      <alignment vertical="bottom"/>
    </xf>
    <xf borderId="1" fillId="0" fontId="0" numFmtId="0" xfId="0" applyAlignment="1" applyBorder="1" applyFont="1">
      <alignment readingOrder="0"/>
    </xf>
    <xf borderId="1" fillId="0" fontId="4" numFmtId="0" xfId="0" applyBorder="1" applyFont="1"/>
    <xf borderId="1" fillId="0" fontId="0" numFmtId="0" xfId="0" applyBorder="1" applyFont="1"/>
  </cellXfs>
  <cellStyles count="1">
    <cellStyle xfId="0" name="Normal" builtinId="0"/>
  </cellStyles>
  <dxfs count="3">
    <dxf>
      <font>
        <color rgb="FF660000"/>
      </font>
      <fill>
        <patternFill patternType="solid">
          <fgColor rgb="FFEA9999"/>
          <bgColor rgb="FFEA9999"/>
        </patternFill>
      </fill>
      <border/>
    </dxf>
    <dxf>
      <font>
        <color rgb="FF274E13"/>
      </font>
      <fill>
        <patternFill patternType="solid">
          <fgColor rgb="FFB6D7A8"/>
          <bgColor rgb="FFB6D7A8"/>
        </patternFill>
      </fill>
      <border/>
    </dxf>
    <dxf>
      <font>
        <color rgb="FF7F6000"/>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Count vs. Star Rating</a:t>
            </a:r>
          </a:p>
        </c:rich>
      </c:tx>
      <c:overlay val="0"/>
    </c:title>
    <c:plotArea>
      <c:layout/>
      <c:barChart>
        <c:barDir val="col"/>
        <c:grouping val="clustered"/>
        <c:ser>
          <c:idx val="0"/>
          <c:order val="0"/>
          <c:tx>
            <c:strRef>
              <c:f>'google maps'!$C$106</c:f>
            </c:strRef>
          </c:tx>
          <c:spPr>
            <a:solidFill>
              <a:srgbClr val="3366CC"/>
            </a:solidFill>
          </c:spPr>
          <c:cat>
            <c:strRef>
              <c:f>'google maps'!$B$107:$B$111</c:f>
            </c:strRef>
          </c:cat>
          <c:val>
            <c:numRef>
              <c:f>'google maps'!$C$107:$C$111</c:f>
            </c:numRef>
          </c:val>
        </c:ser>
        <c:axId val="1660648976"/>
        <c:axId val="1792023691"/>
      </c:barChart>
      <c:catAx>
        <c:axId val="1660648976"/>
        <c:scaling>
          <c:orientation val="minMax"/>
        </c:scaling>
        <c:delete val="0"/>
        <c:axPos val="b"/>
        <c:title>
          <c:tx>
            <c:rich>
              <a:bodyPr/>
              <a:lstStyle/>
              <a:p>
                <a:pPr lvl="0">
                  <a:defRPr b="0"/>
                </a:pPr>
                <a:r>
                  <a:t>Star Rating</a:t>
                </a:r>
              </a:p>
            </c:rich>
          </c:tx>
          <c:overlay val="0"/>
        </c:title>
        <c:txPr>
          <a:bodyPr/>
          <a:lstStyle/>
          <a:p>
            <a:pPr lvl="0">
              <a:defRPr b="0"/>
            </a:pPr>
          </a:p>
        </c:txPr>
        <c:crossAx val="1792023691"/>
      </c:catAx>
      <c:valAx>
        <c:axId val="1792023691"/>
        <c:scaling>
          <c:orientation val="minMax"/>
        </c:scaling>
        <c:delete val="0"/>
        <c:axPos val="l"/>
        <c:majorGridlines>
          <c:spPr>
            <a:ln>
              <a:solidFill>
                <a:srgbClr val="B7B7B7"/>
              </a:solidFill>
            </a:ln>
          </c:spPr>
        </c:majorGridlines>
        <c:title>
          <c:tx>
            <c:rich>
              <a:bodyPr/>
              <a:lstStyle/>
              <a:p>
                <a:pPr lvl="0">
                  <a:defRPr b="0"/>
                </a:pPr>
                <a:r>
                  <a:t>Count</a:t>
                </a:r>
              </a:p>
            </c:rich>
          </c:tx>
          <c:overlay val="0"/>
        </c:title>
        <c:numFmt formatCode="General" sourceLinked="1"/>
        <c:tickLblPos val="nextTo"/>
        <c:spPr>
          <a:ln w="47625">
            <a:noFill/>
          </a:ln>
        </c:spPr>
        <c:txPr>
          <a:bodyPr/>
          <a:lstStyle/>
          <a:p>
            <a:pPr lvl="0">
              <a:defRPr b="0"/>
            </a:pPr>
          </a:p>
        </c:txPr>
        <c:crossAx val="1660648976"/>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Count-Apple Store, Count-Android Store and Overall</a:t>
            </a:r>
          </a:p>
        </c:rich>
      </c:tx>
      <c:overlay val="0"/>
    </c:title>
    <c:plotArea>
      <c:layout/>
      <c:barChart>
        <c:barDir val="col"/>
        <c:grouping val="clustered"/>
        <c:ser>
          <c:idx val="0"/>
          <c:order val="0"/>
          <c:tx>
            <c:strRef>
              <c:f>'google maps'!$C$106</c:f>
            </c:strRef>
          </c:tx>
          <c:spPr>
            <a:solidFill>
              <a:srgbClr val="3366CC"/>
            </a:solidFill>
          </c:spPr>
          <c:cat>
            <c:strRef>
              <c:f>'google maps'!$B$107:$B$111</c:f>
            </c:strRef>
          </c:cat>
          <c:val>
            <c:numRef>
              <c:f>'google maps'!$C$107:$C$111</c:f>
            </c:numRef>
          </c:val>
        </c:ser>
        <c:ser>
          <c:idx val="1"/>
          <c:order val="1"/>
          <c:tx>
            <c:strRef>
              <c:f>'google maps'!$D$106</c:f>
            </c:strRef>
          </c:tx>
          <c:spPr>
            <a:solidFill>
              <a:srgbClr val="DC3912"/>
            </a:solidFill>
          </c:spPr>
          <c:cat>
            <c:strRef>
              <c:f>'google maps'!$B$107:$B$111</c:f>
            </c:strRef>
          </c:cat>
          <c:val>
            <c:numRef>
              <c:f>'google maps'!$D$107:$D$111</c:f>
            </c:numRef>
          </c:val>
        </c:ser>
        <c:axId val="2120343988"/>
        <c:axId val="342371521"/>
      </c:barChart>
      <c:catAx>
        <c:axId val="2120343988"/>
        <c:scaling>
          <c:orientation val="minMax"/>
        </c:scaling>
        <c:delete val="0"/>
        <c:axPos val="b"/>
        <c:title>
          <c:tx>
            <c:rich>
              <a:bodyPr/>
              <a:lstStyle/>
              <a:p>
                <a:pPr lvl="0">
                  <a:defRPr b="0"/>
                </a:pPr>
                <a:r>
                  <a:t>Star Rating</a:t>
                </a:r>
              </a:p>
            </c:rich>
          </c:tx>
          <c:overlay val="0"/>
        </c:title>
        <c:txPr>
          <a:bodyPr/>
          <a:lstStyle/>
          <a:p>
            <a:pPr lvl="0">
              <a:defRPr b="0"/>
            </a:pPr>
          </a:p>
        </c:txPr>
        <c:crossAx val="342371521"/>
      </c:catAx>
      <c:valAx>
        <c:axId val="34237152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120343988"/>
      </c:valAx>
    </c:plotArea>
    <c:legend>
      <c:legendPos val="r"/>
      <c:overlay val="0"/>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Count vs. Star Rating</a:t>
            </a:r>
          </a:p>
        </c:rich>
      </c:tx>
      <c:overlay val="0"/>
    </c:title>
    <c:plotArea>
      <c:layout/>
      <c:barChart>
        <c:barDir val="col"/>
        <c:grouping val="clustered"/>
        <c:ser>
          <c:idx val="0"/>
          <c:order val="0"/>
          <c:tx>
            <c:strRef>
              <c:f>Citymapper!$B$107</c:f>
            </c:strRef>
          </c:tx>
          <c:spPr>
            <a:solidFill>
              <a:srgbClr val="3366CC"/>
            </a:solidFill>
          </c:spPr>
          <c:cat>
            <c:strRef>
              <c:f>Citymapper!$A$108:$A$112</c:f>
            </c:strRef>
          </c:cat>
          <c:val>
            <c:numRef>
              <c:f>Citymapper!$B$108:$B$112</c:f>
            </c:numRef>
          </c:val>
        </c:ser>
        <c:axId val="1280138158"/>
        <c:axId val="1410784257"/>
      </c:barChart>
      <c:catAx>
        <c:axId val="1280138158"/>
        <c:scaling>
          <c:orientation val="minMax"/>
        </c:scaling>
        <c:delete val="0"/>
        <c:axPos val="b"/>
        <c:title>
          <c:tx>
            <c:rich>
              <a:bodyPr/>
              <a:lstStyle/>
              <a:p>
                <a:pPr lvl="0">
                  <a:defRPr b="0"/>
                </a:pPr>
                <a:r>
                  <a:t>Star Rating</a:t>
                </a:r>
              </a:p>
            </c:rich>
          </c:tx>
          <c:overlay val="0"/>
        </c:title>
        <c:txPr>
          <a:bodyPr/>
          <a:lstStyle/>
          <a:p>
            <a:pPr lvl="0">
              <a:defRPr b="0"/>
            </a:pPr>
          </a:p>
        </c:txPr>
        <c:crossAx val="1410784257"/>
      </c:catAx>
      <c:valAx>
        <c:axId val="1410784257"/>
        <c:scaling>
          <c:orientation val="minMax"/>
        </c:scaling>
        <c:delete val="0"/>
        <c:axPos val="l"/>
        <c:majorGridlines>
          <c:spPr>
            <a:ln>
              <a:solidFill>
                <a:srgbClr val="B7B7B7"/>
              </a:solidFill>
            </a:ln>
          </c:spPr>
        </c:majorGridlines>
        <c:title>
          <c:tx>
            <c:rich>
              <a:bodyPr/>
              <a:lstStyle/>
              <a:p>
                <a:pPr lvl="0">
                  <a:defRPr b="0"/>
                </a:pPr>
                <a:r>
                  <a:t>Count</a:t>
                </a:r>
              </a:p>
            </c:rich>
          </c:tx>
          <c:overlay val="0"/>
        </c:title>
        <c:numFmt formatCode="General" sourceLinked="1"/>
        <c:tickLblPos val="nextTo"/>
        <c:spPr>
          <a:ln w="47625">
            <a:noFill/>
          </a:ln>
        </c:spPr>
        <c:txPr>
          <a:bodyPr/>
          <a:lstStyle/>
          <a:p>
            <a:pPr lvl="0">
              <a:defRPr b="0"/>
            </a:pPr>
          </a:p>
        </c:txPr>
        <c:crossAx val="1280138158"/>
      </c:valAx>
    </c:plotArea>
    <c:legend>
      <c:legendPos val="r"/>
      <c:overlay val="0"/>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Android and Apple</a:t>
            </a:r>
          </a:p>
        </c:rich>
      </c:tx>
      <c:overlay val="0"/>
    </c:title>
    <c:plotArea>
      <c:layout/>
      <c:barChart>
        <c:barDir val="col"/>
        <c:grouping val="stacked"/>
        <c:ser>
          <c:idx val="0"/>
          <c:order val="0"/>
          <c:tx>
            <c:strRef>
              <c:f>Citymapper!$F$123</c:f>
            </c:strRef>
          </c:tx>
          <c:spPr>
            <a:solidFill>
              <a:srgbClr val="3366CC"/>
            </a:solidFill>
          </c:spPr>
          <c:cat>
            <c:strRef>
              <c:f>Citymapper!$E$124:$E$130</c:f>
            </c:strRef>
          </c:cat>
          <c:val>
            <c:numRef>
              <c:f>Citymapper!$F$124:$F$130</c:f>
            </c:numRef>
          </c:val>
        </c:ser>
        <c:ser>
          <c:idx val="1"/>
          <c:order val="1"/>
          <c:tx>
            <c:strRef>
              <c:f>Citymapper!$G$123</c:f>
            </c:strRef>
          </c:tx>
          <c:spPr>
            <a:solidFill>
              <a:srgbClr val="FF0000"/>
            </a:solidFill>
          </c:spPr>
          <c:cat>
            <c:strRef>
              <c:f>Citymapper!$E$124:$E$130</c:f>
            </c:strRef>
          </c:cat>
          <c:val>
            <c:numRef>
              <c:f>Citymapper!$G$124:$G$130</c:f>
            </c:numRef>
          </c:val>
        </c:ser>
        <c:overlap val="100"/>
        <c:axId val="706619906"/>
        <c:axId val="1559903524"/>
      </c:barChart>
      <c:catAx>
        <c:axId val="706619906"/>
        <c:scaling>
          <c:orientation val="minMax"/>
        </c:scaling>
        <c:delete val="0"/>
        <c:axPos val="b"/>
        <c:title>
          <c:tx>
            <c:rich>
              <a:bodyPr/>
              <a:lstStyle/>
              <a:p>
                <a:pPr lvl="0">
                  <a:defRPr b="0"/>
                </a:pPr>
                <a:r>
                  <a:t>Concern</a:t>
                </a:r>
              </a:p>
            </c:rich>
          </c:tx>
          <c:overlay val="0"/>
        </c:title>
        <c:txPr>
          <a:bodyPr/>
          <a:lstStyle/>
          <a:p>
            <a:pPr lvl="0">
              <a:defRPr b="0"/>
            </a:pPr>
          </a:p>
        </c:txPr>
        <c:crossAx val="1559903524"/>
      </c:catAx>
      <c:valAx>
        <c:axId val="155990352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706619906"/>
      </c:valAx>
    </c:plotArea>
    <c:legend>
      <c:legendPos val="r"/>
      <c:overlay val="0"/>
    </c:legend>
    <c:plotVisOnly val="1"/>
  </c:chart>
  <c:spPr>
    <a:solidFill>
      <a:srgbClr val="434343"/>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latin typeface="Verdana"/>
              </a:defRPr>
            </a:pPr>
            <a:r>
              <a:t>Review Counts</a:t>
            </a:r>
          </a:p>
        </c:rich>
      </c:tx>
      <c:overlay val="0"/>
    </c:title>
    <c:plotArea>
      <c:layout/>
      <c:barChart>
        <c:barDir val="col"/>
        <c:grouping val="clustered"/>
        <c:ser>
          <c:idx val="0"/>
          <c:order val="0"/>
          <c:tx>
            <c:strRef>
              <c:f>'Overall Stats'!$C$308</c:f>
            </c:strRef>
          </c:tx>
          <c:spPr>
            <a:solidFill>
              <a:srgbClr val="6FA8DC"/>
            </a:solidFill>
          </c:spPr>
          <c:cat>
            <c:strRef>
              <c:f>'Overall Stats'!$B$309:$B$313</c:f>
            </c:strRef>
          </c:cat>
          <c:val>
            <c:numRef>
              <c:f>'Overall Stats'!$C$309:$C$313</c:f>
            </c:numRef>
          </c:val>
        </c:ser>
        <c:ser>
          <c:idx val="1"/>
          <c:order val="1"/>
          <c:tx>
            <c:strRef>
              <c:f>'Overall Stats'!$D$308</c:f>
            </c:strRef>
          </c:tx>
          <c:spPr>
            <a:solidFill>
              <a:srgbClr val="38761D"/>
            </a:solidFill>
          </c:spPr>
          <c:cat>
            <c:strRef>
              <c:f>'Overall Stats'!$B$309:$B$313</c:f>
            </c:strRef>
          </c:cat>
          <c:val>
            <c:numRef>
              <c:f>'Overall Stats'!$D$309:$D$313</c:f>
            </c:numRef>
          </c:val>
        </c:ser>
        <c:axId val="155369467"/>
        <c:axId val="359228305"/>
      </c:barChart>
      <c:catAx>
        <c:axId val="155369467"/>
        <c:scaling>
          <c:orientation val="minMax"/>
        </c:scaling>
        <c:delete val="0"/>
        <c:axPos val="b"/>
        <c:title>
          <c:tx>
            <c:rich>
              <a:bodyPr/>
              <a:lstStyle/>
              <a:p>
                <a:pPr lvl="0">
                  <a:defRPr b="0">
                    <a:latin typeface="Verdana"/>
                  </a:defRPr>
                </a:pPr>
                <a:r>
                  <a:t>Star Rating</a:t>
                </a:r>
              </a:p>
            </c:rich>
          </c:tx>
          <c:overlay val="0"/>
        </c:title>
        <c:txPr>
          <a:bodyPr/>
          <a:lstStyle/>
          <a:p>
            <a:pPr lvl="0">
              <a:defRPr b="0">
                <a:latin typeface="Verdana"/>
              </a:defRPr>
            </a:pPr>
          </a:p>
        </c:txPr>
        <c:crossAx val="359228305"/>
      </c:catAx>
      <c:valAx>
        <c:axId val="359228305"/>
        <c:scaling>
          <c:orientation val="minMax"/>
        </c:scaling>
        <c:delete val="0"/>
        <c:axPos val="l"/>
        <c:majorGridlines>
          <c:spPr>
            <a:ln>
              <a:solidFill>
                <a:srgbClr val="B7B7B7"/>
              </a:solidFill>
            </a:ln>
          </c:spPr>
        </c:majorGridlines>
        <c:title>
          <c:tx>
            <c:rich>
              <a:bodyPr/>
              <a:lstStyle/>
              <a:p>
                <a:pPr lvl="0">
                  <a:defRPr b="0">
                    <a:latin typeface="Verdana"/>
                  </a:defRPr>
                </a:pPr>
                <a:r>
                  <a:t>Amount</a:t>
                </a:r>
              </a:p>
            </c:rich>
          </c:tx>
          <c:overlay val="0"/>
        </c:title>
        <c:numFmt formatCode="General" sourceLinked="1"/>
        <c:tickLblPos val="nextTo"/>
        <c:spPr>
          <a:ln w="47625">
            <a:noFill/>
          </a:ln>
        </c:spPr>
        <c:txPr>
          <a:bodyPr/>
          <a:lstStyle/>
          <a:p>
            <a:pPr lvl="0">
              <a:defRPr b="0">
                <a:latin typeface="Verdana"/>
              </a:defRPr>
            </a:pPr>
          </a:p>
        </c:txPr>
        <c:crossAx val="155369467"/>
      </c:valAx>
    </c:plotArea>
    <c:legend>
      <c:legendPos val="r"/>
      <c:overlay val="0"/>
      <c:txPr>
        <a:bodyPr/>
        <a:lstStyle/>
        <a:p>
          <a:pPr lvl="0">
            <a:defRPr>
              <a:latin typeface="Verdana"/>
            </a:defRPr>
          </a:pPr>
        </a:p>
      </c:txPr>
    </c:legend>
    <c:plotVisOnly val="1"/>
  </c:chart>
  <c:spPr>
    <a:solidFill>
      <a:srgbClr val="434343"/>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latin typeface="Verdana"/>
              </a:defRPr>
            </a:pPr>
            <a:r>
              <a:t>Number of Makes/Breaks - Concern</a:t>
            </a:r>
          </a:p>
        </c:rich>
      </c:tx>
      <c:overlay val="0"/>
    </c:title>
    <c:plotArea>
      <c:layout/>
      <c:barChart>
        <c:barDir val="bar"/>
        <c:grouping val="stacked"/>
        <c:ser>
          <c:idx val="0"/>
          <c:order val="0"/>
          <c:tx>
            <c:strRef>
              <c:f>'Overall Stats'!$D$323</c:f>
            </c:strRef>
          </c:tx>
          <c:spPr>
            <a:solidFill>
              <a:srgbClr val="38761D"/>
            </a:solidFill>
          </c:spPr>
          <c:cat>
            <c:strRef>
              <c:f>'Overall Stats'!$C$324:$C$330</c:f>
            </c:strRef>
          </c:cat>
          <c:val>
            <c:numRef>
              <c:f>'Overall Stats'!$D$324:$D$330</c:f>
            </c:numRef>
          </c:val>
        </c:ser>
        <c:ser>
          <c:idx val="1"/>
          <c:order val="1"/>
          <c:tx>
            <c:strRef>
              <c:f>'Overall Stats'!$E$323</c:f>
            </c:strRef>
          </c:tx>
          <c:spPr>
            <a:solidFill>
              <a:srgbClr val="45818E"/>
            </a:solidFill>
          </c:spPr>
          <c:cat>
            <c:strRef>
              <c:f>'Overall Stats'!$C$324:$C$330</c:f>
            </c:strRef>
          </c:cat>
          <c:val>
            <c:numRef>
              <c:f>'Overall Stats'!$E$324:$E$330</c:f>
            </c:numRef>
          </c:val>
        </c:ser>
        <c:ser>
          <c:idx val="2"/>
          <c:order val="2"/>
          <c:tx>
            <c:strRef>
              <c:f>'Overall Stats'!$F$323</c:f>
            </c:strRef>
          </c:tx>
          <c:spPr>
            <a:solidFill>
              <a:srgbClr val="E69138"/>
            </a:solidFill>
          </c:spPr>
          <c:cat>
            <c:strRef>
              <c:f>'Overall Stats'!$C$324:$C$330</c:f>
            </c:strRef>
          </c:cat>
          <c:val>
            <c:numRef>
              <c:f>'Overall Stats'!$F$324:$F$330</c:f>
            </c:numRef>
          </c:val>
        </c:ser>
        <c:ser>
          <c:idx val="3"/>
          <c:order val="3"/>
          <c:tx>
            <c:strRef>
              <c:f>'Overall Stats'!$G$323</c:f>
            </c:strRef>
          </c:tx>
          <c:spPr>
            <a:solidFill>
              <a:srgbClr val="CC0000"/>
            </a:solidFill>
          </c:spPr>
          <c:cat>
            <c:strRef>
              <c:f>'Overall Stats'!$C$324:$C$330</c:f>
            </c:strRef>
          </c:cat>
          <c:val>
            <c:numRef>
              <c:f>'Overall Stats'!$G$324:$G$330</c:f>
            </c:numRef>
          </c:val>
        </c:ser>
        <c:overlap val="100"/>
        <c:axId val="984798489"/>
        <c:axId val="2063424438"/>
      </c:barChart>
      <c:catAx>
        <c:axId val="984798489"/>
        <c:scaling>
          <c:orientation val="maxMin"/>
        </c:scaling>
        <c:delete val="0"/>
        <c:axPos val="l"/>
        <c:title>
          <c:tx>
            <c:rich>
              <a:bodyPr/>
              <a:lstStyle/>
              <a:p>
                <a:pPr lvl="0">
                  <a:defRPr b="0">
                    <a:latin typeface="Verdana"/>
                  </a:defRPr>
                </a:pPr>
                <a:r>
                  <a:t>Concern</a:t>
                </a:r>
              </a:p>
            </c:rich>
          </c:tx>
          <c:overlay val="0"/>
        </c:title>
        <c:txPr>
          <a:bodyPr/>
          <a:lstStyle/>
          <a:p>
            <a:pPr lvl="0">
              <a:defRPr b="0">
                <a:latin typeface="Verdana"/>
              </a:defRPr>
            </a:pPr>
          </a:p>
        </c:txPr>
        <c:crossAx val="2063424438"/>
      </c:catAx>
      <c:valAx>
        <c:axId val="2063424438"/>
        <c:scaling>
          <c:orientation val="minMax"/>
        </c:scaling>
        <c:delete val="0"/>
        <c:axPos val="b"/>
        <c:majorGridlines>
          <c:spPr>
            <a:ln>
              <a:solidFill>
                <a:srgbClr val="B7B7B7"/>
              </a:solidFill>
            </a:ln>
          </c:spPr>
        </c:majorGridlines>
        <c:title>
          <c:tx>
            <c:rich>
              <a:bodyPr/>
              <a:lstStyle/>
              <a:p>
                <a:pPr lvl="0">
                  <a:defRPr b="0">
                    <a:latin typeface="Verdana"/>
                  </a:defRPr>
                </a:pPr>
                <a:r>
                  <a:t>Amount</a:t>
                </a:r>
              </a:p>
            </c:rich>
          </c:tx>
          <c:overlay val="0"/>
        </c:title>
        <c:numFmt formatCode="General" sourceLinked="1"/>
        <c:tickLblPos val="nextTo"/>
        <c:spPr>
          <a:ln w="47625">
            <a:noFill/>
          </a:ln>
        </c:spPr>
        <c:txPr>
          <a:bodyPr/>
          <a:lstStyle/>
          <a:p>
            <a:pPr lvl="0">
              <a:defRPr b="0">
                <a:latin typeface="Verdana"/>
              </a:defRPr>
            </a:pPr>
          </a:p>
        </c:txPr>
        <c:crossAx val="984798489"/>
        <c:crosses val="max"/>
      </c:valAx>
    </c:plotArea>
    <c:legend>
      <c:legendPos val="r"/>
      <c:overlay val="0"/>
      <c:txPr>
        <a:bodyPr/>
        <a:lstStyle/>
        <a:p>
          <a:pPr lvl="0">
            <a:defRPr>
              <a:latin typeface="Verdana"/>
            </a:defRPr>
          </a:pPr>
        </a:p>
      </c:txPr>
    </c:legend>
    <c:plotVisOnly val="1"/>
  </c:chart>
  <c:spPr>
    <a:solidFill>
      <a:srgbClr val="434343"/>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latin typeface="Verdana"/>
              </a:defRPr>
            </a:pPr>
            <a:r>
              <a:t>Number of Makes/Breaks - Feature</a:t>
            </a:r>
          </a:p>
        </c:rich>
      </c:tx>
      <c:overlay val="0"/>
    </c:title>
    <c:plotArea>
      <c:layout/>
      <c:barChart>
        <c:barDir val="bar"/>
        <c:grouping val="stacked"/>
        <c:ser>
          <c:idx val="0"/>
          <c:order val="0"/>
          <c:tx>
            <c:strRef>
              <c:f>'Overall Stats'!$D$339</c:f>
            </c:strRef>
          </c:tx>
          <c:spPr>
            <a:solidFill>
              <a:srgbClr val="38761D"/>
            </a:solidFill>
          </c:spPr>
          <c:cat>
            <c:strRef>
              <c:f>'Overall Stats'!$C$340:$C$349</c:f>
            </c:strRef>
          </c:cat>
          <c:val>
            <c:numRef>
              <c:f>'Overall Stats'!$D$340:$D$349</c:f>
            </c:numRef>
          </c:val>
        </c:ser>
        <c:ser>
          <c:idx val="1"/>
          <c:order val="1"/>
          <c:tx>
            <c:strRef>
              <c:f>'Overall Stats'!$E$339</c:f>
            </c:strRef>
          </c:tx>
          <c:spPr>
            <a:solidFill>
              <a:srgbClr val="45818E"/>
            </a:solidFill>
          </c:spPr>
          <c:cat>
            <c:strRef>
              <c:f>'Overall Stats'!$C$340:$C$349</c:f>
            </c:strRef>
          </c:cat>
          <c:val>
            <c:numRef>
              <c:f>'Overall Stats'!$E$340:$E$349</c:f>
            </c:numRef>
          </c:val>
        </c:ser>
        <c:ser>
          <c:idx val="2"/>
          <c:order val="2"/>
          <c:tx>
            <c:strRef>
              <c:f>'Overall Stats'!$F$339</c:f>
            </c:strRef>
          </c:tx>
          <c:spPr>
            <a:solidFill>
              <a:srgbClr val="E69138"/>
            </a:solidFill>
          </c:spPr>
          <c:cat>
            <c:strRef>
              <c:f>'Overall Stats'!$C$340:$C$349</c:f>
            </c:strRef>
          </c:cat>
          <c:val>
            <c:numRef>
              <c:f>'Overall Stats'!$F$340:$F$349</c:f>
            </c:numRef>
          </c:val>
        </c:ser>
        <c:ser>
          <c:idx val="3"/>
          <c:order val="3"/>
          <c:tx>
            <c:strRef>
              <c:f>'Overall Stats'!$G$339</c:f>
            </c:strRef>
          </c:tx>
          <c:spPr>
            <a:solidFill>
              <a:srgbClr val="CC0000"/>
            </a:solidFill>
          </c:spPr>
          <c:cat>
            <c:strRef>
              <c:f>'Overall Stats'!$C$340:$C$349</c:f>
            </c:strRef>
          </c:cat>
          <c:val>
            <c:numRef>
              <c:f>'Overall Stats'!$G$340:$G$349</c:f>
            </c:numRef>
          </c:val>
        </c:ser>
        <c:overlap val="100"/>
        <c:axId val="935105631"/>
        <c:axId val="1213548528"/>
      </c:barChart>
      <c:catAx>
        <c:axId val="935105631"/>
        <c:scaling>
          <c:orientation val="maxMin"/>
        </c:scaling>
        <c:delete val="0"/>
        <c:axPos val="l"/>
        <c:title>
          <c:tx>
            <c:rich>
              <a:bodyPr/>
              <a:lstStyle/>
              <a:p>
                <a:pPr lvl="0">
                  <a:defRPr b="0">
                    <a:latin typeface="Verdana"/>
                  </a:defRPr>
                </a:pPr>
                <a:r>
                  <a:t>Feature</a:t>
                </a:r>
              </a:p>
            </c:rich>
          </c:tx>
          <c:overlay val="0"/>
        </c:title>
        <c:txPr>
          <a:bodyPr/>
          <a:lstStyle/>
          <a:p>
            <a:pPr lvl="0">
              <a:defRPr b="0" sz="1000">
                <a:latin typeface="Verdana"/>
              </a:defRPr>
            </a:pPr>
          </a:p>
        </c:txPr>
        <c:crossAx val="1213548528"/>
      </c:catAx>
      <c:valAx>
        <c:axId val="1213548528"/>
        <c:scaling>
          <c:orientation val="minMax"/>
        </c:scaling>
        <c:delete val="0"/>
        <c:axPos val="b"/>
        <c:majorGridlines>
          <c:spPr>
            <a:ln>
              <a:solidFill>
                <a:srgbClr val="B7B7B7"/>
              </a:solidFill>
            </a:ln>
          </c:spPr>
        </c:majorGridlines>
        <c:title>
          <c:tx>
            <c:rich>
              <a:bodyPr/>
              <a:lstStyle/>
              <a:p>
                <a:pPr lvl="0">
                  <a:defRPr b="0">
                    <a:latin typeface="Verdana"/>
                  </a:defRPr>
                </a:pPr>
                <a:r>
                  <a:t>Amount</a:t>
                </a:r>
              </a:p>
            </c:rich>
          </c:tx>
          <c:overlay val="0"/>
        </c:title>
        <c:numFmt formatCode="General" sourceLinked="1"/>
        <c:tickLblPos val="nextTo"/>
        <c:spPr>
          <a:ln w="47625">
            <a:noFill/>
          </a:ln>
        </c:spPr>
        <c:txPr>
          <a:bodyPr/>
          <a:lstStyle/>
          <a:p>
            <a:pPr lvl="0">
              <a:defRPr b="0">
                <a:latin typeface="Verdana"/>
              </a:defRPr>
            </a:pPr>
          </a:p>
        </c:txPr>
        <c:crossAx val="935105631"/>
        <c:crosses val="max"/>
      </c:valAx>
    </c:plotArea>
    <c:legend>
      <c:legendPos val="r"/>
      <c:overlay val="0"/>
      <c:txPr>
        <a:bodyPr/>
        <a:lstStyle/>
        <a:p>
          <a:pPr lvl="0">
            <a:defRPr>
              <a:latin typeface="Verdana"/>
            </a:defRPr>
          </a:pPr>
        </a:p>
      </c:txPr>
    </c:legend>
    <c:plotVisOnly val="1"/>
  </c:chart>
  <c:spPr>
    <a:solidFill>
      <a:srgbClr val="434343"/>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7</xdr:col>
      <xdr:colOff>2533650</xdr:colOff>
      <xdr:row>105</xdr:row>
      <xdr:rowOff>19050</xdr:rowOff>
    </xdr:from>
    <xdr:ext cx="2571750" cy="15906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657225</xdr:colOff>
      <xdr:row>103</xdr:row>
      <xdr:rowOff>152400</xdr:rowOff>
    </xdr:from>
    <xdr:ext cx="3629025" cy="22383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0</xdr:colOff>
      <xdr:row>107</xdr:row>
      <xdr:rowOff>0</xdr:rowOff>
    </xdr:from>
    <xdr:ext cx="2085975" cy="12858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323850</xdr:colOff>
      <xdr:row>112</xdr:row>
      <xdr:rowOff>123825</xdr:rowOff>
    </xdr:from>
    <xdr:ext cx="4991100" cy="308610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7</xdr:col>
      <xdr:colOff>361950</xdr:colOff>
      <xdr:row>304</xdr:row>
      <xdr:rowOff>104775</xdr:rowOff>
    </xdr:from>
    <xdr:ext cx="3543300" cy="21907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9525</xdr:colOff>
      <xdr:row>313</xdr:row>
      <xdr:rowOff>142875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9525</xdr:colOff>
      <xdr:row>334</xdr:row>
      <xdr:rowOff>123825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0"/>
    <col customWidth="1" min="2" max="2" width="20.71"/>
    <col customWidth="1" min="3" max="3" width="22.14"/>
    <col customWidth="1" min="5" max="5" width="12.0"/>
    <col customWidth="1" min="7" max="7" width="14.0"/>
    <col customWidth="1" min="8" max="8" width="64.29"/>
  </cols>
  <sheetData>
    <row r="1">
      <c r="A1" s="31" t="s">
        <v>169</v>
      </c>
      <c r="B1" s="32"/>
      <c r="C1" s="32"/>
      <c r="D1" s="32"/>
      <c r="E1" s="32"/>
      <c r="F1" s="32"/>
      <c r="G1" s="32"/>
      <c r="H1" s="33"/>
    </row>
    <row r="2">
      <c r="A2" s="34" t="s">
        <v>244</v>
      </c>
      <c r="B2" s="35"/>
      <c r="C2" s="35"/>
      <c r="D2" s="35"/>
      <c r="E2" s="35"/>
      <c r="F2" s="35"/>
      <c r="G2" s="35"/>
      <c r="H2" s="36"/>
    </row>
    <row r="3">
      <c r="A3" s="37" t="s">
        <v>252</v>
      </c>
      <c r="B3" s="38" t="s">
        <v>0</v>
      </c>
      <c r="C3" s="38" t="s">
        <v>1</v>
      </c>
      <c r="D3" s="39" t="s">
        <v>2</v>
      </c>
      <c r="E3" s="38" t="s">
        <v>3</v>
      </c>
      <c r="F3" s="38" t="s">
        <v>4</v>
      </c>
      <c r="G3" s="38" t="s">
        <v>5</v>
      </c>
      <c r="H3" s="38" t="s">
        <v>6</v>
      </c>
    </row>
    <row r="4">
      <c r="A4" s="5">
        <v>1.0</v>
      </c>
      <c r="B4" s="6" t="s">
        <v>169</v>
      </c>
      <c r="C4" s="6" t="s">
        <v>262</v>
      </c>
      <c r="D4" s="27" t="s">
        <v>263</v>
      </c>
      <c r="E4" s="6">
        <v>5.0</v>
      </c>
      <c r="F4" s="10" t="s">
        <v>265</v>
      </c>
      <c r="G4" s="6" t="s">
        <v>266</v>
      </c>
      <c r="H4" s="10" t="s">
        <v>267</v>
      </c>
    </row>
    <row r="5">
      <c r="A5" s="5">
        <v>2.0</v>
      </c>
      <c r="B5" s="6" t="s">
        <v>169</v>
      </c>
      <c r="C5" s="6" t="s">
        <v>262</v>
      </c>
      <c r="D5" s="27" t="s">
        <v>268</v>
      </c>
      <c r="E5" s="6">
        <v>5.0</v>
      </c>
      <c r="F5" s="10" t="s">
        <v>82</v>
      </c>
      <c r="G5" s="6" t="s">
        <v>28</v>
      </c>
      <c r="H5" s="10" t="s">
        <v>29</v>
      </c>
    </row>
    <row r="6">
      <c r="A6" s="5">
        <v>3.0</v>
      </c>
      <c r="B6" s="6" t="s">
        <v>169</v>
      </c>
      <c r="C6" s="6" t="s">
        <v>262</v>
      </c>
      <c r="D6" s="27" t="s">
        <v>269</v>
      </c>
      <c r="E6" s="6">
        <v>1.0</v>
      </c>
      <c r="F6" s="10" t="s">
        <v>82</v>
      </c>
      <c r="G6" s="6" t="s">
        <v>11</v>
      </c>
      <c r="H6" s="10" t="s">
        <v>270</v>
      </c>
    </row>
    <row r="7">
      <c r="A7" s="5">
        <v>4.0</v>
      </c>
      <c r="B7" s="6" t="s">
        <v>169</v>
      </c>
      <c r="C7" s="6" t="s">
        <v>262</v>
      </c>
      <c r="D7" s="27" t="s">
        <v>272</v>
      </c>
      <c r="E7" s="6">
        <v>2.0</v>
      </c>
      <c r="F7" s="10" t="s">
        <v>273</v>
      </c>
      <c r="G7" s="6" t="s">
        <v>28</v>
      </c>
      <c r="H7" s="10" t="s">
        <v>274</v>
      </c>
    </row>
    <row r="8">
      <c r="A8" s="5">
        <v>5.0</v>
      </c>
      <c r="B8" s="6" t="s">
        <v>169</v>
      </c>
      <c r="C8" s="6" t="s">
        <v>262</v>
      </c>
      <c r="D8" s="27" t="s">
        <v>275</v>
      </c>
      <c r="E8" s="6">
        <v>1.0</v>
      </c>
      <c r="F8" s="10" t="s">
        <v>82</v>
      </c>
      <c r="G8" s="6" t="s">
        <v>11</v>
      </c>
      <c r="H8" s="10" t="s">
        <v>277</v>
      </c>
    </row>
    <row r="9">
      <c r="A9" s="5">
        <v>6.0</v>
      </c>
      <c r="B9" s="6" t="s">
        <v>169</v>
      </c>
      <c r="C9" s="6" t="s">
        <v>262</v>
      </c>
      <c r="D9" s="27" t="s">
        <v>279</v>
      </c>
      <c r="E9" s="6">
        <v>5.0</v>
      </c>
      <c r="F9" s="10" t="s">
        <v>82</v>
      </c>
      <c r="G9" s="6" t="s">
        <v>11</v>
      </c>
      <c r="H9" s="10" t="s">
        <v>281</v>
      </c>
    </row>
    <row r="10">
      <c r="A10" s="5">
        <v>7.0</v>
      </c>
      <c r="B10" s="6" t="s">
        <v>169</v>
      </c>
      <c r="C10" s="6" t="s">
        <v>262</v>
      </c>
      <c r="D10" s="27" t="s">
        <v>283</v>
      </c>
      <c r="E10" s="6">
        <v>5.0</v>
      </c>
      <c r="F10" s="10" t="s">
        <v>285</v>
      </c>
      <c r="G10" s="6" t="s">
        <v>37</v>
      </c>
      <c r="H10" s="10" t="s">
        <v>260</v>
      </c>
    </row>
    <row r="11">
      <c r="A11" s="5">
        <v>8.0</v>
      </c>
      <c r="B11" s="6" t="s">
        <v>169</v>
      </c>
      <c r="C11" s="6" t="s">
        <v>262</v>
      </c>
      <c r="D11" s="27" t="s">
        <v>287</v>
      </c>
      <c r="E11" s="6">
        <v>3.0</v>
      </c>
      <c r="F11" s="10" t="s">
        <v>82</v>
      </c>
      <c r="G11" s="6" t="s">
        <v>28</v>
      </c>
      <c r="H11" s="41" t="s">
        <v>92</v>
      </c>
    </row>
    <row r="12">
      <c r="A12" s="5">
        <v>9.0</v>
      </c>
      <c r="B12" s="6" t="s">
        <v>169</v>
      </c>
      <c r="C12" s="6" t="s">
        <v>262</v>
      </c>
      <c r="D12" s="27" t="s">
        <v>291</v>
      </c>
      <c r="E12" s="6">
        <v>1.0</v>
      </c>
      <c r="F12" s="10" t="s">
        <v>82</v>
      </c>
      <c r="G12" s="6" t="s">
        <v>11</v>
      </c>
      <c r="H12" s="10" t="s">
        <v>29</v>
      </c>
    </row>
    <row r="13">
      <c r="A13" s="5">
        <v>10.0</v>
      </c>
      <c r="B13" s="6" t="s">
        <v>169</v>
      </c>
      <c r="C13" s="6" t="s">
        <v>262</v>
      </c>
      <c r="D13" s="27" t="s">
        <v>293</v>
      </c>
      <c r="E13" s="6">
        <v>3.0</v>
      </c>
      <c r="F13" s="10" t="s">
        <v>34</v>
      </c>
      <c r="G13" s="6" t="s">
        <v>28</v>
      </c>
      <c r="H13" s="10" t="s">
        <v>294</v>
      </c>
    </row>
    <row r="14">
      <c r="A14" s="5">
        <v>11.0</v>
      </c>
      <c r="B14" s="6" t="s">
        <v>169</v>
      </c>
      <c r="C14" s="6" t="s">
        <v>262</v>
      </c>
      <c r="D14" s="27" t="s">
        <v>295</v>
      </c>
      <c r="E14" s="6">
        <v>2.0</v>
      </c>
      <c r="F14" s="10" t="s">
        <v>27</v>
      </c>
      <c r="G14" s="6" t="s">
        <v>28</v>
      </c>
      <c r="H14" s="10" t="s">
        <v>40</v>
      </c>
    </row>
    <row r="15">
      <c r="A15" s="5">
        <v>12.0</v>
      </c>
      <c r="B15" s="6" t="s">
        <v>169</v>
      </c>
      <c r="C15" s="6" t="s">
        <v>262</v>
      </c>
      <c r="D15" s="27" t="s">
        <v>297</v>
      </c>
      <c r="E15" s="6">
        <v>1.0</v>
      </c>
      <c r="F15" s="10" t="s">
        <v>82</v>
      </c>
      <c r="G15" s="6" t="s">
        <v>11</v>
      </c>
      <c r="H15" s="10" t="s">
        <v>15</v>
      </c>
    </row>
    <row r="16">
      <c r="A16" s="5">
        <v>13.0</v>
      </c>
      <c r="B16" s="6" t="s">
        <v>169</v>
      </c>
      <c r="C16" s="6" t="s">
        <v>262</v>
      </c>
      <c r="D16" s="27" t="s">
        <v>299</v>
      </c>
      <c r="E16" s="6">
        <v>2.0</v>
      </c>
      <c r="F16" s="10" t="s">
        <v>34</v>
      </c>
      <c r="G16" s="6" t="s">
        <v>28</v>
      </c>
      <c r="H16" s="10" t="s">
        <v>172</v>
      </c>
    </row>
    <row r="17">
      <c r="A17" s="5">
        <v>14.0</v>
      </c>
      <c r="B17" s="6" t="s">
        <v>169</v>
      </c>
      <c r="C17" s="6" t="s">
        <v>262</v>
      </c>
      <c r="D17" s="27" t="s">
        <v>301</v>
      </c>
      <c r="E17" s="6">
        <v>2.0</v>
      </c>
      <c r="F17" s="10" t="s">
        <v>302</v>
      </c>
      <c r="G17" s="6" t="s">
        <v>28</v>
      </c>
      <c r="H17" s="10" t="s">
        <v>303</v>
      </c>
    </row>
    <row r="18">
      <c r="A18" s="5">
        <v>15.0</v>
      </c>
      <c r="B18" s="6" t="s">
        <v>169</v>
      </c>
      <c r="C18" s="6" t="s">
        <v>262</v>
      </c>
      <c r="D18" s="27" t="s">
        <v>305</v>
      </c>
      <c r="E18" s="6">
        <v>4.0</v>
      </c>
      <c r="F18" s="10" t="s">
        <v>306</v>
      </c>
      <c r="G18" s="6" t="s">
        <v>266</v>
      </c>
      <c r="H18" s="10" t="s">
        <v>307</v>
      </c>
    </row>
    <row r="19">
      <c r="A19" s="5">
        <v>16.0</v>
      </c>
      <c r="B19" s="6" t="s">
        <v>169</v>
      </c>
      <c r="C19" s="6" t="s">
        <v>262</v>
      </c>
      <c r="D19" s="27" t="s">
        <v>309</v>
      </c>
      <c r="E19" s="6">
        <v>4.0</v>
      </c>
      <c r="F19" s="10" t="s">
        <v>18</v>
      </c>
      <c r="G19" s="6" t="s">
        <v>28</v>
      </c>
      <c r="H19" s="10" t="s">
        <v>35</v>
      </c>
    </row>
    <row r="20">
      <c r="A20" s="5">
        <v>17.0</v>
      </c>
      <c r="B20" s="6" t="s">
        <v>169</v>
      </c>
      <c r="C20" s="6" t="s">
        <v>262</v>
      </c>
      <c r="D20" s="27" t="s">
        <v>313</v>
      </c>
      <c r="E20" s="6">
        <v>1.0</v>
      </c>
      <c r="F20" s="10" t="s">
        <v>27</v>
      </c>
      <c r="G20" s="6" t="s">
        <v>11</v>
      </c>
      <c r="H20" s="10" t="s">
        <v>40</v>
      </c>
    </row>
    <row r="21">
      <c r="A21" s="5">
        <v>18.0</v>
      </c>
      <c r="B21" s="6" t="s">
        <v>169</v>
      </c>
      <c r="C21" s="6" t="s">
        <v>262</v>
      </c>
      <c r="D21" s="27" t="s">
        <v>317</v>
      </c>
      <c r="E21" s="6">
        <v>1.0</v>
      </c>
      <c r="F21" s="10" t="s">
        <v>163</v>
      </c>
      <c r="G21" s="6" t="s">
        <v>11</v>
      </c>
      <c r="H21" s="10" t="s">
        <v>35</v>
      </c>
    </row>
    <row r="22">
      <c r="A22" s="5">
        <v>19.0</v>
      </c>
      <c r="B22" s="6" t="s">
        <v>169</v>
      </c>
      <c r="C22" s="6" t="s">
        <v>262</v>
      </c>
      <c r="D22" s="27" t="s">
        <v>325</v>
      </c>
      <c r="E22" s="6">
        <v>1.0</v>
      </c>
      <c r="F22" s="10" t="s">
        <v>302</v>
      </c>
      <c r="G22" s="6" t="s">
        <v>11</v>
      </c>
      <c r="H22" s="10" t="s">
        <v>12</v>
      </c>
    </row>
    <row r="23">
      <c r="A23" s="5">
        <v>20.0</v>
      </c>
      <c r="B23" s="6" t="s">
        <v>169</v>
      </c>
      <c r="C23" s="6" t="s">
        <v>262</v>
      </c>
      <c r="D23" s="27" t="s">
        <v>326</v>
      </c>
      <c r="E23" s="6">
        <v>4.0</v>
      </c>
      <c r="F23" s="10" t="s">
        <v>14</v>
      </c>
      <c r="G23" s="6" t="s">
        <v>28</v>
      </c>
      <c r="H23" s="10" t="s">
        <v>35</v>
      </c>
    </row>
    <row r="24">
      <c r="A24" s="5">
        <v>21.0</v>
      </c>
      <c r="B24" s="6" t="s">
        <v>169</v>
      </c>
      <c r="C24" s="6" t="s">
        <v>262</v>
      </c>
      <c r="D24" s="27" t="s">
        <v>327</v>
      </c>
      <c r="E24" s="6">
        <v>1.0</v>
      </c>
      <c r="F24" s="10" t="s">
        <v>27</v>
      </c>
      <c r="G24" s="6" t="s">
        <v>11</v>
      </c>
      <c r="H24" s="10" t="s">
        <v>40</v>
      </c>
    </row>
    <row r="25">
      <c r="A25" s="5">
        <v>22.0</v>
      </c>
      <c r="B25" s="6" t="s">
        <v>169</v>
      </c>
      <c r="C25" s="6" t="s">
        <v>262</v>
      </c>
      <c r="D25" s="27" t="s">
        <v>328</v>
      </c>
      <c r="E25" s="6">
        <v>3.0</v>
      </c>
      <c r="F25" s="10" t="s">
        <v>329</v>
      </c>
      <c r="G25" s="6" t="s">
        <v>28</v>
      </c>
      <c r="H25" s="10" t="s">
        <v>15</v>
      </c>
    </row>
    <row r="26">
      <c r="A26" s="5">
        <v>23.0</v>
      </c>
      <c r="B26" s="6" t="s">
        <v>169</v>
      </c>
      <c r="C26" s="6" t="s">
        <v>262</v>
      </c>
      <c r="D26" s="27" t="s">
        <v>332</v>
      </c>
      <c r="E26" s="6">
        <v>2.0</v>
      </c>
      <c r="F26" s="10" t="s">
        <v>24</v>
      </c>
      <c r="G26" s="6" t="s">
        <v>11</v>
      </c>
      <c r="H26" s="10" t="s">
        <v>29</v>
      </c>
    </row>
    <row r="27">
      <c r="A27" s="5">
        <v>24.0</v>
      </c>
      <c r="B27" s="6" t="s">
        <v>169</v>
      </c>
      <c r="C27" s="6" t="s">
        <v>262</v>
      </c>
      <c r="D27" s="27" t="s">
        <v>334</v>
      </c>
      <c r="E27" s="6">
        <v>4.0</v>
      </c>
      <c r="F27" s="10" t="s">
        <v>21</v>
      </c>
      <c r="G27" s="6" t="s">
        <v>28</v>
      </c>
      <c r="H27" s="10" t="s">
        <v>35</v>
      </c>
    </row>
    <row r="28">
      <c r="A28" s="5">
        <v>25.0</v>
      </c>
      <c r="B28" s="6" t="s">
        <v>169</v>
      </c>
      <c r="C28" s="6" t="s">
        <v>262</v>
      </c>
      <c r="D28" s="27" t="s">
        <v>337</v>
      </c>
      <c r="E28" s="6">
        <v>2.0</v>
      </c>
      <c r="F28" s="10" t="s">
        <v>82</v>
      </c>
      <c r="G28" s="6" t="s">
        <v>28</v>
      </c>
      <c r="H28" s="10" t="s">
        <v>339</v>
      </c>
    </row>
    <row r="29">
      <c r="A29" s="5">
        <v>26.0</v>
      </c>
      <c r="B29" s="6" t="s">
        <v>169</v>
      </c>
      <c r="C29" s="6" t="s">
        <v>262</v>
      </c>
      <c r="D29" s="27" t="s">
        <v>342</v>
      </c>
      <c r="E29" s="6">
        <v>5.0</v>
      </c>
      <c r="F29" s="10" t="s">
        <v>14</v>
      </c>
      <c r="G29" s="6" t="s">
        <v>37</v>
      </c>
      <c r="H29" s="10" t="s">
        <v>286</v>
      </c>
    </row>
    <row r="30">
      <c r="A30" s="5">
        <v>27.0</v>
      </c>
      <c r="B30" s="6" t="s">
        <v>169</v>
      </c>
      <c r="C30" s="6" t="s">
        <v>262</v>
      </c>
      <c r="D30" s="27" t="s">
        <v>343</v>
      </c>
      <c r="E30" s="6">
        <v>1.0</v>
      </c>
      <c r="F30" s="10" t="s">
        <v>14</v>
      </c>
      <c r="G30" s="6" t="s">
        <v>11</v>
      </c>
      <c r="H30" s="10" t="s">
        <v>29</v>
      </c>
    </row>
    <row r="31">
      <c r="A31" s="5">
        <v>28.0</v>
      </c>
      <c r="B31" s="6" t="s">
        <v>169</v>
      </c>
      <c r="C31" s="6" t="s">
        <v>262</v>
      </c>
      <c r="D31" s="27" t="s">
        <v>344</v>
      </c>
      <c r="E31" s="6">
        <v>2.0</v>
      </c>
      <c r="F31" s="10" t="s">
        <v>14</v>
      </c>
      <c r="G31" s="6" t="s">
        <v>28</v>
      </c>
      <c r="H31" s="10" t="s">
        <v>29</v>
      </c>
    </row>
    <row r="32">
      <c r="A32" s="5">
        <v>29.0</v>
      </c>
      <c r="B32" s="6" t="s">
        <v>169</v>
      </c>
      <c r="C32" s="6" t="s">
        <v>262</v>
      </c>
      <c r="D32" s="27" t="s">
        <v>347</v>
      </c>
      <c r="E32" s="6">
        <v>5.0</v>
      </c>
      <c r="F32" s="10" t="s">
        <v>14</v>
      </c>
      <c r="G32" s="6" t="s">
        <v>28</v>
      </c>
      <c r="H32" s="10" t="s">
        <v>35</v>
      </c>
    </row>
    <row r="33">
      <c r="A33" s="5">
        <v>30.0</v>
      </c>
      <c r="B33" s="6" t="s">
        <v>169</v>
      </c>
      <c r="C33" s="6" t="s">
        <v>262</v>
      </c>
      <c r="D33" s="27" t="s">
        <v>348</v>
      </c>
      <c r="E33" s="6">
        <v>1.0</v>
      </c>
      <c r="F33" s="10" t="s">
        <v>329</v>
      </c>
      <c r="G33" s="6" t="s">
        <v>11</v>
      </c>
      <c r="H33" s="10" t="s">
        <v>29</v>
      </c>
    </row>
    <row r="34">
      <c r="A34" s="5">
        <v>31.0</v>
      </c>
      <c r="B34" s="6" t="s">
        <v>169</v>
      </c>
      <c r="C34" s="6" t="s">
        <v>262</v>
      </c>
      <c r="D34" s="27" t="s">
        <v>349</v>
      </c>
      <c r="E34" s="6">
        <v>2.0</v>
      </c>
      <c r="F34" s="10" t="s">
        <v>34</v>
      </c>
      <c r="G34" s="6" t="s">
        <v>11</v>
      </c>
      <c r="H34" s="10" t="s">
        <v>281</v>
      </c>
    </row>
    <row r="35">
      <c r="A35" s="5">
        <v>32.0</v>
      </c>
      <c r="B35" s="6" t="s">
        <v>169</v>
      </c>
      <c r="C35" s="6" t="s">
        <v>262</v>
      </c>
      <c r="D35" s="27" t="s">
        <v>351</v>
      </c>
      <c r="E35" s="6">
        <v>5.0</v>
      </c>
      <c r="F35" s="10" t="s">
        <v>14</v>
      </c>
      <c r="G35" s="6" t="s">
        <v>11</v>
      </c>
      <c r="H35" s="10" t="s">
        <v>260</v>
      </c>
    </row>
    <row r="36">
      <c r="A36" s="5">
        <v>33.0</v>
      </c>
      <c r="B36" s="6" t="s">
        <v>169</v>
      </c>
      <c r="C36" s="6" t="s">
        <v>262</v>
      </c>
      <c r="D36" s="27" t="s">
        <v>353</v>
      </c>
      <c r="E36" s="6">
        <v>1.0</v>
      </c>
      <c r="F36" s="10" t="s">
        <v>302</v>
      </c>
      <c r="G36" s="6" t="s">
        <v>11</v>
      </c>
      <c r="H36" s="10" t="s">
        <v>40</v>
      </c>
    </row>
    <row r="37">
      <c r="A37" s="5">
        <v>34.0</v>
      </c>
      <c r="B37" s="6" t="s">
        <v>169</v>
      </c>
      <c r="C37" s="6" t="s">
        <v>262</v>
      </c>
      <c r="D37" s="27" t="s">
        <v>354</v>
      </c>
      <c r="E37" s="6">
        <v>3.0</v>
      </c>
      <c r="F37" s="10" t="s">
        <v>355</v>
      </c>
      <c r="G37" s="6" t="s">
        <v>357</v>
      </c>
      <c r="H37" s="10" t="s">
        <v>358</v>
      </c>
    </row>
    <row r="38">
      <c r="A38" s="5">
        <v>35.0</v>
      </c>
      <c r="B38" s="6" t="s">
        <v>169</v>
      </c>
      <c r="C38" s="6" t="s">
        <v>262</v>
      </c>
      <c r="D38" s="27" t="s">
        <v>359</v>
      </c>
      <c r="E38" s="6">
        <v>5.0</v>
      </c>
      <c r="F38" s="10" t="s">
        <v>18</v>
      </c>
      <c r="G38" s="6" t="s">
        <v>37</v>
      </c>
      <c r="H38" s="8" t="s">
        <v>15</v>
      </c>
    </row>
    <row r="39">
      <c r="A39" s="5">
        <v>36.0</v>
      </c>
      <c r="B39" s="6" t="s">
        <v>169</v>
      </c>
      <c r="C39" s="6" t="s">
        <v>262</v>
      </c>
      <c r="D39" s="27" t="s">
        <v>361</v>
      </c>
      <c r="E39" s="6">
        <v>4.0</v>
      </c>
      <c r="F39" s="49" t="s">
        <v>18</v>
      </c>
      <c r="G39" s="6" t="s">
        <v>28</v>
      </c>
      <c r="H39" s="10" t="s">
        <v>35</v>
      </c>
    </row>
    <row r="40">
      <c r="A40" s="5">
        <v>37.0</v>
      </c>
      <c r="B40" s="6" t="s">
        <v>169</v>
      </c>
      <c r="C40" s="6" t="s">
        <v>262</v>
      </c>
      <c r="D40" s="27" t="s">
        <v>363</v>
      </c>
      <c r="E40" s="6">
        <v>3.0</v>
      </c>
      <c r="F40" s="49" t="s">
        <v>18</v>
      </c>
      <c r="G40" s="6" t="s">
        <v>28</v>
      </c>
      <c r="H40" s="10" t="s">
        <v>110</v>
      </c>
    </row>
    <row r="41">
      <c r="A41" s="5">
        <v>38.0</v>
      </c>
      <c r="B41" s="6" t="s">
        <v>169</v>
      </c>
      <c r="C41" s="6" t="s">
        <v>262</v>
      </c>
      <c r="D41" s="27" t="s">
        <v>364</v>
      </c>
      <c r="E41" s="6">
        <v>5.0</v>
      </c>
      <c r="F41" s="49" t="s">
        <v>76</v>
      </c>
      <c r="G41" s="6" t="s">
        <v>37</v>
      </c>
      <c r="H41" s="8" t="s">
        <v>15</v>
      </c>
    </row>
    <row r="42">
      <c r="A42" s="5">
        <v>39.0</v>
      </c>
      <c r="B42" s="6" t="s">
        <v>169</v>
      </c>
      <c r="C42" s="6" t="s">
        <v>262</v>
      </c>
      <c r="D42" s="27" t="s">
        <v>365</v>
      </c>
      <c r="E42" s="6">
        <v>4.0</v>
      </c>
      <c r="F42" s="49" t="s">
        <v>14</v>
      </c>
      <c r="G42" s="6" t="s">
        <v>28</v>
      </c>
      <c r="H42" s="10" t="s">
        <v>52</v>
      </c>
    </row>
    <row r="43">
      <c r="A43" s="5">
        <v>40.0</v>
      </c>
      <c r="B43" s="6" t="s">
        <v>169</v>
      </c>
      <c r="C43" s="6" t="s">
        <v>262</v>
      </c>
      <c r="D43" s="27" t="s">
        <v>366</v>
      </c>
      <c r="E43" s="6">
        <v>1.0</v>
      </c>
      <c r="F43" s="49" t="s">
        <v>302</v>
      </c>
      <c r="G43" s="6" t="s">
        <v>11</v>
      </c>
      <c r="H43" s="10" t="s">
        <v>12</v>
      </c>
    </row>
    <row r="44">
      <c r="A44" s="5">
        <v>41.0</v>
      </c>
      <c r="B44" s="6" t="s">
        <v>169</v>
      </c>
      <c r="C44" s="6" t="s">
        <v>262</v>
      </c>
      <c r="D44" s="27" t="s">
        <v>367</v>
      </c>
      <c r="E44" s="6">
        <v>4.0</v>
      </c>
      <c r="F44" s="49" t="s">
        <v>368</v>
      </c>
      <c r="G44" s="6" t="s">
        <v>266</v>
      </c>
      <c r="H44" s="8" t="s">
        <v>307</v>
      </c>
    </row>
    <row r="45">
      <c r="A45" s="5">
        <v>42.0</v>
      </c>
      <c r="B45" s="6" t="s">
        <v>169</v>
      </c>
      <c r="C45" s="6" t="s">
        <v>262</v>
      </c>
      <c r="D45" s="27" t="s">
        <v>371</v>
      </c>
      <c r="E45" s="6">
        <v>1.0</v>
      </c>
      <c r="F45" s="10" t="s">
        <v>27</v>
      </c>
      <c r="G45" s="6" t="s">
        <v>11</v>
      </c>
      <c r="H45" s="10" t="s">
        <v>29</v>
      </c>
    </row>
    <row r="46">
      <c r="A46" s="5">
        <v>43.0</v>
      </c>
      <c r="B46" s="6" t="s">
        <v>169</v>
      </c>
      <c r="C46" s="6" t="s">
        <v>262</v>
      </c>
      <c r="D46" s="27" t="s">
        <v>372</v>
      </c>
      <c r="E46" s="6">
        <v>1.0</v>
      </c>
      <c r="F46" s="49" t="s">
        <v>34</v>
      </c>
      <c r="G46" s="6" t="s">
        <v>28</v>
      </c>
      <c r="H46" s="10" t="s">
        <v>29</v>
      </c>
    </row>
    <row r="47">
      <c r="A47" s="5">
        <v>44.0</v>
      </c>
      <c r="B47" s="6" t="s">
        <v>169</v>
      </c>
      <c r="C47" s="6" t="s">
        <v>262</v>
      </c>
      <c r="D47" s="27" t="s">
        <v>374</v>
      </c>
      <c r="E47" s="6">
        <v>1.0</v>
      </c>
      <c r="F47" s="49" t="s">
        <v>76</v>
      </c>
      <c r="G47" s="6" t="s">
        <v>11</v>
      </c>
      <c r="H47" s="8" t="s">
        <v>15</v>
      </c>
    </row>
    <row r="48">
      <c r="A48" s="5">
        <v>45.0</v>
      </c>
      <c r="B48" s="6" t="s">
        <v>169</v>
      </c>
      <c r="C48" s="6" t="s">
        <v>262</v>
      </c>
      <c r="D48" s="27" t="s">
        <v>376</v>
      </c>
      <c r="E48" s="6">
        <v>3.0</v>
      </c>
      <c r="F48" s="49" t="s">
        <v>14</v>
      </c>
      <c r="G48" s="6" t="s">
        <v>28</v>
      </c>
      <c r="H48" s="10" t="s">
        <v>260</v>
      </c>
    </row>
    <row r="49">
      <c r="A49" s="5">
        <v>46.0</v>
      </c>
      <c r="B49" s="6" t="s">
        <v>169</v>
      </c>
      <c r="C49" s="6" t="s">
        <v>262</v>
      </c>
      <c r="D49" s="27" t="s">
        <v>379</v>
      </c>
      <c r="E49" s="6">
        <v>4.0</v>
      </c>
      <c r="F49" s="49" t="s">
        <v>34</v>
      </c>
      <c r="G49" s="6" t="s">
        <v>28</v>
      </c>
      <c r="H49" s="10" t="s">
        <v>29</v>
      </c>
    </row>
    <row r="50">
      <c r="A50" s="5">
        <v>47.0</v>
      </c>
      <c r="B50" s="6" t="s">
        <v>169</v>
      </c>
      <c r="C50" s="6" t="s">
        <v>262</v>
      </c>
      <c r="D50" s="27" t="s">
        <v>380</v>
      </c>
      <c r="E50" s="6">
        <v>5.0</v>
      </c>
      <c r="F50" s="49" t="s">
        <v>82</v>
      </c>
      <c r="G50" s="6" t="s">
        <v>37</v>
      </c>
      <c r="H50" s="10" t="s">
        <v>12</v>
      </c>
    </row>
    <row r="51">
      <c r="A51" s="5">
        <v>48.0</v>
      </c>
      <c r="B51" s="6" t="s">
        <v>169</v>
      </c>
      <c r="C51" s="6" t="s">
        <v>262</v>
      </c>
      <c r="D51" s="27" t="s">
        <v>381</v>
      </c>
      <c r="E51" s="6">
        <v>5.0</v>
      </c>
      <c r="F51" s="49" t="s">
        <v>34</v>
      </c>
      <c r="G51" s="6" t="s">
        <v>37</v>
      </c>
      <c r="H51" s="10" t="s">
        <v>110</v>
      </c>
    </row>
    <row r="52">
      <c r="A52" s="5">
        <v>49.0</v>
      </c>
      <c r="B52" s="6" t="s">
        <v>169</v>
      </c>
      <c r="C52" s="6" t="s">
        <v>262</v>
      </c>
      <c r="D52" s="27" t="s">
        <v>383</v>
      </c>
      <c r="E52" s="6">
        <v>3.0</v>
      </c>
      <c r="F52" s="49" t="s">
        <v>27</v>
      </c>
      <c r="G52" s="56" t="s">
        <v>28</v>
      </c>
      <c r="H52" s="10" t="s">
        <v>40</v>
      </c>
    </row>
    <row r="53">
      <c r="A53" s="5">
        <v>50.0</v>
      </c>
      <c r="B53" s="6" t="s">
        <v>169</v>
      </c>
      <c r="C53" s="6" t="s">
        <v>262</v>
      </c>
      <c r="D53" s="27" t="s">
        <v>385</v>
      </c>
      <c r="E53" s="6">
        <v>5.0</v>
      </c>
      <c r="F53" s="10" t="s">
        <v>24</v>
      </c>
      <c r="G53" s="6" t="s">
        <v>37</v>
      </c>
      <c r="H53" s="8" t="s">
        <v>15</v>
      </c>
    </row>
    <row r="54">
      <c r="A54" s="12">
        <v>1.0</v>
      </c>
      <c r="B54" s="13" t="s">
        <v>169</v>
      </c>
      <c r="C54" s="57" t="s">
        <v>88</v>
      </c>
      <c r="D54" s="26" t="s">
        <v>386</v>
      </c>
      <c r="E54" s="13">
        <v>5.0</v>
      </c>
      <c r="F54" s="15" t="s">
        <v>14</v>
      </c>
      <c r="G54" s="13" t="s">
        <v>37</v>
      </c>
      <c r="H54" s="15" t="s">
        <v>387</v>
      </c>
    </row>
    <row r="55">
      <c r="A55" s="5">
        <v>2.0</v>
      </c>
      <c r="B55" s="6" t="s">
        <v>169</v>
      </c>
      <c r="C55" s="6" t="s">
        <v>88</v>
      </c>
      <c r="D55" s="28" t="s">
        <v>388</v>
      </c>
      <c r="E55" s="6">
        <v>4.0</v>
      </c>
      <c r="F55" s="10" t="s">
        <v>82</v>
      </c>
      <c r="G55" s="6" t="s">
        <v>28</v>
      </c>
      <c r="H55" s="10" t="s">
        <v>390</v>
      </c>
    </row>
    <row r="56">
      <c r="A56" s="5">
        <v>3.0</v>
      </c>
      <c r="B56" s="6" t="s">
        <v>169</v>
      </c>
      <c r="C56" s="6" t="s">
        <v>88</v>
      </c>
      <c r="D56" s="43" t="s">
        <v>391</v>
      </c>
      <c r="E56" s="6">
        <v>1.0</v>
      </c>
      <c r="F56" s="10" t="s">
        <v>14</v>
      </c>
      <c r="G56" s="6" t="s">
        <v>11</v>
      </c>
      <c r="H56" s="10" t="s">
        <v>387</v>
      </c>
    </row>
    <row r="57">
      <c r="A57" s="5">
        <v>4.0</v>
      </c>
      <c r="B57" s="6" t="s">
        <v>169</v>
      </c>
      <c r="C57" s="6" t="s">
        <v>88</v>
      </c>
      <c r="D57" s="43" t="s">
        <v>393</v>
      </c>
      <c r="E57" s="6">
        <v>1.0</v>
      </c>
      <c r="F57" s="10" t="s">
        <v>82</v>
      </c>
      <c r="G57" s="6" t="s">
        <v>28</v>
      </c>
      <c r="H57" s="10" t="s">
        <v>29</v>
      </c>
    </row>
    <row r="58">
      <c r="A58" s="5">
        <v>5.0</v>
      </c>
      <c r="B58" s="6" t="s">
        <v>169</v>
      </c>
      <c r="C58" s="6" t="s">
        <v>88</v>
      </c>
      <c r="D58" s="27" t="s">
        <v>394</v>
      </c>
      <c r="E58" s="6">
        <v>5.0</v>
      </c>
      <c r="F58" s="10" t="s">
        <v>14</v>
      </c>
      <c r="G58" s="6" t="s">
        <v>28</v>
      </c>
      <c r="H58" s="10" t="s">
        <v>387</v>
      </c>
    </row>
    <row r="59">
      <c r="A59" s="5">
        <v>6.0</v>
      </c>
      <c r="B59" s="6" t="s">
        <v>169</v>
      </c>
      <c r="C59" s="6" t="s">
        <v>88</v>
      </c>
      <c r="D59" s="27" t="s">
        <v>397</v>
      </c>
      <c r="E59" s="6">
        <v>4.0</v>
      </c>
      <c r="F59" s="10" t="s">
        <v>82</v>
      </c>
      <c r="G59" s="6" t="s">
        <v>28</v>
      </c>
      <c r="H59" s="10" t="s">
        <v>234</v>
      </c>
    </row>
    <row r="60">
      <c r="A60" s="5">
        <v>7.0</v>
      </c>
      <c r="B60" s="6" t="s">
        <v>169</v>
      </c>
      <c r="C60" s="6" t="s">
        <v>88</v>
      </c>
      <c r="D60" s="27" t="s">
        <v>398</v>
      </c>
      <c r="E60" s="6">
        <v>1.0</v>
      </c>
      <c r="F60" s="10" t="s">
        <v>14</v>
      </c>
      <c r="G60" s="6" t="s">
        <v>11</v>
      </c>
      <c r="H60" s="10" t="s">
        <v>234</v>
      </c>
    </row>
    <row r="61">
      <c r="A61" s="5">
        <v>8.0</v>
      </c>
      <c r="B61" s="6" t="s">
        <v>169</v>
      </c>
      <c r="C61" s="6" t="s">
        <v>88</v>
      </c>
      <c r="D61" s="27" t="s">
        <v>400</v>
      </c>
      <c r="E61" s="6">
        <v>1.0</v>
      </c>
      <c r="F61" s="10" t="s">
        <v>14</v>
      </c>
      <c r="G61" s="6" t="s">
        <v>11</v>
      </c>
      <c r="H61" s="10" t="s">
        <v>387</v>
      </c>
    </row>
    <row r="62">
      <c r="A62" s="5">
        <v>9.0</v>
      </c>
      <c r="B62" s="6" t="s">
        <v>169</v>
      </c>
      <c r="C62" s="6" t="s">
        <v>88</v>
      </c>
      <c r="D62" s="27" t="s">
        <v>402</v>
      </c>
      <c r="E62" s="6">
        <v>5.0</v>
      </c>
      <c r="F62" s="10" t="s">
        <v>14</v>
      </c>
      <c r="G62" s="6" t="s">
        <v>37</v>
      </c>
      <c r="H62" s="10" t="s">
        <v>387</v>
      </c>
    </row>
    <row r="63">
      <c r="A63" s="5">
        <v>10.0</v>
      </c>
      <c r="B63" s="6" t="s">
        <v>169</v>
      </c>
      <c r="C63" s="6" t="s">
        <v>88</v>
      </c>
      <c r="D63" s="27" t="s">
        <v>403</v>
      </c>
      <c r="E63" s="6">
        <v>4.0</v>
      </c>
      <c r="F63" s="10" t="s">
        <v>315</v>
      </c>
      <c r="G63" s="6" t="s">
        <v>28</v>
      </c>
      <c r="H63" s="10" t="s">
        <v>35</v>
      </c>
    </row>
    <row r="64">
      <c r="A64" s="5">
        <v>11.0</v>
      </c>
      <c r="B64" s="6" t="s">
        <v>169</v>
      </c>
      <c r="C64" s="6" t="s">
        <v>88</v>
      </c>
      <c r="D64" s="27" t="s">
        <v>404</v>
      </c>
      <c r="E64" s="6">
        <v>5.0</v>
      </c>
      <c r="F64" s="10" t="s">
        <v>285</v>
      </c>
      <c r="G64" s="6" t="s">
        <v>28</v>
      </c>
      <c r="H64" s="10" t="s">
        <v>35</v>
      </c>
    </row>
    <row r="65">
      <c r="A65" s="5">
        <v>12.0</v>
      </c>
      <c r="B65" s="6" t="s">
        <v>169</v>
      </c>
      <c r="C65" s="6" t="s">
        <v>88</v>
      </c>
      <c r="D65" s="27" t="s">
        <v>405</v>
      </c>
      <c r="E65" s="6">
        <v>5.0</v>
      </c>
      <c r="F65" s="10" t="s">
        <v>315</v>
      </c>
      <c r="G65" s="6" t="s">
        <v>28</v>
      </c>
      <c r="H65" s="10" t="s">
        <v>35</v>
      </c>
    </row>
    <row r="66">
      <c r="A66" s="5">
        <v>13.0</v>
      </c>
      <c r="B66" s="6" t="s">
        <v>169</v>
      </c>
      <c r="C66" s="6" t="s">
        <v>88</v>
      </c>
      <c r="D66" s="27" t="s">
        <v>406</v>
      </c>
      <c r="E66" s="6">
        <v>2.0</v>
      </c>
      <c r="F66" s="10" t="s">
        <v>407</v>
      </c>
      <c r="G66" s="6" t="s">
        <v>11</v>
      </c>
      <c r="H66" s="10" t="s">
        <v>22</v>
      </c>
    </row>
    <row r="67">
      <c r="A67" s="5">
        <v>14.0</v>
      </c>
      <c r="B67" s="6" t="s">
        <v>169</v>
      </c>
      <c r="C67" s="6" t="s">
        <v>88</v>
      </c>
      <c r="D67" s="27" t="s">
        <v>409</v>
      </c>
      <c r="E67" s="6">
        <v>2.0</v>
      </c>
      <c r="F67" s="10" t="s">
        <v>410</v>
      </c>
      <c r="G67" s="6" t="s">
        <v>11</v>
      </c>
      <c r="H67" s="10" t="s">
        <v>12</v>
      </c>
    </row>
    <row r="68">
      <c r="A68" s="5">
        <v>15.0</v>
      </c>
      <c r="B68" s="6" t="s">
        <v>169</v>
      </c>
      <c r="C68" s="6" t="s">
        <v>88</v>
      </c>
      <c r="D68" s="27" t="s">
        <v>411</v>
      </c>
      <c r="E68" s="6">
        <v>5.0</v>
      </c>
      <c r="F68" s="10" t="s">
        <v>285</v>
      </c>
      <c r="G68" s="6" t="s">
        <v>37</v>
      </c>
      <c r="H68" s="10" t="s">
        <v>387</v>
      </c>
    </row>
    <row r="69">
      <c r="A69" s="5">
        <v>16.0</v>
      </c>
      <c r="B69" s="6" t="s">
        <v>169</v>
      </c>
      <c r="C69" s="6" t="s">
        <v>88</v>
      </c>
      <c r="D69" s="27" t="s">
        <v>413</v>
      </c>
      <c r="E69" s="6">
        <v>2.0</v>
      </c>
      <c r="F69" s="10" t="s">
        <v>60</v>
      </c>
      <c r="G69" s="6" t="s">
        <v>11</v>
      </c>
      <c r="H69" s="10" t="s">
        <v>234</v>
      </c>
    </row>
    <row r="70">
      <c r="A70" s="5">
        <v>17.0</v>
      </c>
      <c r="B70" s="6" t="s">
        <v>169</v>
      </c>
      <c r="C70" s="6" t="s">
        <v>88</v>
      </c>
      <c r="D70" s="27" t="s">
        <v>414</v>
      </c>
      <c r="E70" s="6">
        <v>1.0</v>
      </c>
      <c r="F70" s="10" t="s">
        <v>14</v>
      </c>
      <c r="G70" s="6" t="s">
        <v>11</v>
      </c>
      <c r="H70" s="10" t="s">
        <v>387</v>
      </c>
    </row>
    <row r="71">
      <c r="A71" s="5">
        <v>18.0</v>
      </c>
      <c r="B71" s="6" t="s">
        <v>169</v>
      </c>
      <c r="C71" s="6" t="s">
        <v>88</v>
      </c>
      <c r="D71" s="27" t="s">
        <v>415</v>
      </c>
      <c r="E71" s="6">
        <v>1.0</v>
      </c>
      <c r="F71" s="10" t="s">
        <v>82</v>
      </c>
      <c r="G71" s="6" t="s">
        <v>11</v>
      </c>
      <c r="H71" s="10" t="s">
        <v>29</v>
      </c>
    </row>
    <row r="72">
      <c r="A72" s="5">
        <v>19.0</v>
      </c>
      <c r="B72" s="6" t="s">
        <v>169</v>
      </c>
      <c r="C72" s="6" t="s">
        <v>88</v>
      </c>
      <c r="D72" s="27" t="s">
        <v>416</v>
      </c>
      <c r="E72" s="6">
        <v>4.0</v>
      </c>
      <c r="F72" s="10" t="s">
        <v>60</v>
      </c>
      <c r="G72" s="6" t="s">
        <v>28</v>
      </c>
      <c r="H72" s="10" t="s">
        <v>29</v>
      </c>
    </row>
    <row r="73">
      <c r="A73" s="5">
        <v>20.0</v>
      </c>
      <c r="B73" s="6" t="s">
        <v>169</v>
      </c>
      <c r="C73" s="6" t="s">
        <v>88</v>
      </c>
      <c r="D73" s="27" t="s">
        <v>417</v>
      </c>
      <c r="E73" s="6">
        <v>1.0</v>
      </c>
      <c r="F73" s="10" t="s">
        <v>60</v>
      </c>
      <c r="G73" s="6" t="s">
        <v>11</v>
      </c>
      <c r="H73" s="10" t="s">
        <v>418</v>
      </c>
    </row>
    <row r="74">
      <c r="A74" s="5">
        <v>21.0</v>
      </c>
      <c r="B74" s="6" t="s">
        <v>169</v>
      </c>
      <c r="C74" s="6" t="s">
        <v>88</v>
      </c>
      <c r="D74" s="27" t="s">
        <v>419</v>
      </c>
      <c r="E74" s="6">
        <v>1.0</v>
      </c>
      <c r="F74" s="10" t="s">
        <v>60</v>
      </c>
      <c r="G74" s="6" t="s">
        <v>11</v>
      </c>
      <c r="H74" s="10" t="s">
        <v>420</v>
      </c>
    </row>
    <row r="75">
      <c r="A75" s="5">
        <v>22.0</v>
      </c>
      <c r="B75" s="6" t="s">
        <v>169</v>
      </c>
      <c r="C75" s="6" t="s">
        <v>88</v>
      </c>
      <c r="D75" s="27" t="s">
        <v>421</v>
      </c>
      <c r="E75" s="6">
        <v>1.0</v>
      </c>
      <c r="F75" s="10" t="s">
        <v>422</v>
      </c>
      <c r="G75" s="6" t="s">
        <v>11</v>
      </c>
      <c r="H75" s="41" t="s">
        <v>387</v>
      </c>
    </row>
    <row r="76">
      <c r="A76" s="5">
        <v>23.0</v>
      </c>
      <c r="B76" s="6" t="s">
        <v>169</v>
      </c>
      <c r="C76" s="6" t="s">
        <v>88</v>
      </c>
      <c r="D76" s="27" t="s">
        <v>423</v>
      </c>
      <c r="E76" s="6">
        <v>5.0</v>
      </c>
      <c r="F76" s="10" t="s">
        <v>424</v>
      </c>
      <c r="G76" s="6" t="s">
        <v>37</v>
      </c>
      <c r="H76" s="10" t="s">
        <v>29</v>
      </c>
    </row>
    <row r="77">
      <c r="A77" s="12">
        <v>24.0</v>
      </c>
      <c r="B77" s="13" t="s">
        <v>169</v>
      </c>
      <c r="C77" s="13" t="s">
        <v>88</v>
      </c>
      <c r="D77" s="30" t="s">
        <v>426</v>
      </c>
      <c r="E77" s="13">
        <v>5.0</v>
      </c>
      <c r="F77" s="15" t="s">
        <v>427</v>
      </c>
      <c r="G77" s="13" t="s">
        <v>428</v>
      </c>
      <c r="H77" s="15" t="s">
        <v>429</v>
      </c>
    </row>
    <row r="78">
      <c r="A78" s="5">
        <v>25.0</v>
      </c>
      <c r="B78" s="6" t="s">
        <v>169</v>
      </c>
      <c r="C78" s="6" t="s">
        <v>88</v>
      </c>
      <c r="D78" s="27" t="s">
        <v>431</v>
      </c>
      <c r="E78" s="6">
        <v>1.0</v>
      </c>
      <c r="F78" s="10" t="s">
        <v>315</v>
      </c>
      <c r="G78" s="6" t="s">
        <v>11</v>
      </c>
      <c r="H78" s="10" t="s">
        <v>234</v>
      </c>
    </row>
    <row r="79">
      <c r="A79" s="5">
        <v>26.0</v>
      </c>
      <c r="B79" s="6" t="s">
        <v>169</v>
      </c>
      <c r="C79" s="6" t="s">
        <v>88</v>
      </c>
      <c r="D79" s="27" t="s">
        <v>432</v>
      </c>
      <c r="E79" s="6">
        <v>4.0</v>
      </c>
      <c r="F79" s="10" t="s">
        <v>315</v>
      </c>
      <c r="G79" s="6" t="s">
        <v>28</v>
      </c>
      <c r="H79" s="10" t="s">
        <v>29</v>
      </c>
    </row>
    <row r="80">
      <c r="A80" s="73">
        <v>27.0</v>
      </c>
      <c r="B80" s="78" t="s">
        <v>169</v>
      </c>
      <c r="C80" s="78" t="s">
        <v>88</v>
      </c>
      <c r="D80" s="80" t="s">
        <v>433</v>
      </c>
      <c r="E80" s="78">
        <v>5.0</v>
      </c>
      <c r="F80" s="82" t="s">
        <v>434</v>
      </c>
      <c r="G80" s="78" t="s">
        <v>435</v>
      </c>
      <c r="H80" s="10" t="s">
        <v>436</v>
      </c>
    </row>
    <row r="81">
      <c r="A81" s="5">
        <v>28.0</v>
      </c>
      <c r="B81" s="6" t="s">
        <v>169</v>
      </c>
      <c r="C81" s="6" t="s">
        <v>88</v>
      </c>
      <c r="D81" s="27" t="s">
        <v>437</v>
      </c>
      <c r="E81" s="6">
        <v>5.0</v>
      </c>
      <c r="F81" s="10" t="s">
        <v>14</v>
      </c>
      <c r="G81" s="6" t="s">
        <v>37</v>
      </c>
      <c r="H81" s="10" t="s">
        <v>15</v>
      </c>
    </row>
    <row r="82">
      <c r="A82" s="5">
        <v>29.0</v>
      </c>
      <c r="B82" s="6" t="s">
        <v>169</v>
      </c>
      <c r="C82" s="6" t="s">
        <v>88</v>
      </c>
      <c r="D82" s="27" t="s">
        <v>438</v>
      </c>
      <c r="E82" s="6">
        <v>1.0</v>
      </c>
      <c r="F82" s="10" t="s">
        <v>315</v>
      </c>
      <c r="G82" s="6" t="s">
        <v>11</v>
      </c>
      <c r="H82" s="10" t="s">
        <v>29</v>
      </c>
    </row>
    <row r="83">
      <c r="A83" s="5">
        <v>30.0</v>
      </c>
      <c r="B83" s="6" t="s">
        <v>169</v>
      </c>
      <c r="C83" s="6" t="s">
        <v>88</v>
      </c>
      <c r="D83" s="27" t="s">
        <v>439</v>
      </c>
      <c r="E83" s="6">
        <v>2.0</v>
      </c>
      <c r="F83" s="10" t="s">
        <v>329</v>
      </c>
      <c r="G83" s="6" t="s">
        <v>11</v>
      </c>
      <c r="H83" s="10" t="s">
        <v>440</v>
      </c>
    </row>
    <row r="84">
      <c r="A84" s="5">
        <v>31.0</v>
      </c>
      <c r="B84" s="6" t="s">
        <v>169</v>
      </c>
      <c r="C84" s="6" t="s">
        <v>88</v>
      </c>
      <c r="D84" s="27" t="s">
        <v>441</v>
      </c>
      <c r="E84" s="6">
        <v>1.0</v>
      </c>
      <c r="F84" s="10" t="s">
        <v>18</v>
      </c>
      <c r="G84" s="6" t="s">
        <v>11</v>
      </c>
      <c r="H84" s="10" t="s">
        <v>29</v>
      </c>
    </row>
    <row r="85">
      <c r="A85" s="5">
        <v>32.0</v>
      </c>
      <c r="B85" s="6" t="s">
        <v>169</v>
      </c>
      <c r="C85" s="6" t="s">
        <v>88</v>
      </c>
      <c r="D85" s="27" t="s">
        <v>442</v>
      </c>
      <c r="E85" s="6">
        <v>5.0</v>
      </c>
      <c r="F85" s="10" t="s">
        <v>443</v>
      </c>
      <c r="G85" s="6" t="s">
        <v>11</v>
      </c>
      <c r="H85" s="10" t="s">
        <v>234</v>
      </c>
    </row>
    <row r="86">
      <c r="A86" s="5">
        <v>33.0</v>
      </c>
      <c r="B86" s="6" t="s">
        <v>169</v>
      </c>
      <c r="C86" s="6" t="s">
        <v>88</v>
      </c>
      <c r="D86" s="27" t="s">
        <v>444</v>
      </c>
      <c r="E86" s="6">
        <v>5.0</v>
      </c>
      <c r="F86" s="10" t="s">
        <v>14</v>
      </c>
      <c r="G86" s="6" t="s">
        <v>37</v>
      </c>
      <c r="H86" s="10" t="s">
        <v>15</v>
      </c>
    </row>
    <row r="87">
      <c r="A87" s="5">
        <v>34.0</v>
      </c>
      <c r="B87" s="6" t="s">
        <v>169</v>
      </c>
      <c r="C87" s="6" t="s">
        <v>88</v>
      </c>
      <c r="D87" s="27" t="s">
        <v>445</v>
      </c>
      <c r="E87" s="6">
        <v>2.0</v>
      </c>
      <c r="F87" s="10" t="s">
        <v>446</v>
      </c>
      <c r="G87" s="6" t="s">
        <v>11</v>
      </c>
      <c r="H87" s="10" t="s">
        <v>29</v>
      </c>
    </row>
    <row r="88">
      <c r="A88" s="5">
        <v>35.0</v>
      </c>
      <c r="B88" s="6" t="s">
        <v>169</v>
      </c>
      <c r="C88" s="6" t="s">
        <v>88</v>
      </c>
      <c r="D88" s="27" t="s">
        <v>447</v>
      </c>
      <c r="E88" s="6">
        <v>2.0</v>
      </c>
      <c r="F88" s="10" t="s">
        <v>34</v>
      </c>
      <c r="G88" s="6" t="s">
        <v>11</v>
      </c>
      <c r="H88" s="10" t="s">
        <v>234</v>
      </c>
    </row>
    <row r="89">
      <c r="A89" s="5">
        <v>36.0</v>
      </c>
      <c r="B89" s="6" t="s">
        <v>169</v>
      </c>
      <c r="C89" s="6" t="s">
        <v>88</v>
      </c>
      <c r="D89" s="27" t="s">
        <v>448</v>
      </c>
      <c r="E89" s="6">
        <v>1.0</v>
      </c>
      <c r="F89" s="10" t="s">
        <v>34</v>
      </c>
      <c r="G89" s="6" t="s">
        <v>11</v>
      </c>
      <c r="H89" s="10" t="s">
        <v>29</v>
      </c>
    </row>
    <row r="90">
      <c r="A90" s="5">
        <v>37.0</v>
      </c>
      <c r="B90" s="6" t="s">
        <v>169</v>
      </c>
      <c r="C90" s="6" t="s">
        <v>88</v>
      </c>
      <c r="D90" s="27" t="s">
        <v>449</v>
      </c>
      <c r="E90" s="6">
        <v>5.0</v>
      </c>
      <c r="F90" s="10" t="s">
        <v>329</v>
      </c>
      <c r="G90" s="6" t="s">
        <v>37</v>
      </c>
      <c r="H90" s="10" t="s">
        <v>15</v>
      </c>
    </row>
    <row r="91">
      <c r="A91" s="5">
        <v>38.0</v>
      </c>
      <c r="B91" s="6" t="s">
        <v>169</v>
      </c>
      <c r="C91" s="6" t="s">
        <v>88</v>
      </c>
      <c r="D91" s="27" t="s">
        <v>450</v>
      </c>
      <c r="E91" s="6">
        <v>5.0</v>
      </c>
      <c r="F91" s="10" t="s">
        <v>18</v>
      </c>
      <c r="G91" s="6" t="s">
        <v>37</v>
      </c>
      <c r="H91" s="41" t="s">
        <v>234</v>
      </c>
    </row>
    <row r="92">
      <c r="A92" s="5">
        <v>39.0</v>
      </c>
      <c r="B92" s="6" t="s">
        <v>169</v>
      </c>
      <c r="C92" s="6" t="s">
        <v>88</v>
      </c>
      <c r="D92" s="27" t="s">
        <v>451</v>
      </c>
      <c r="E92" s="6">
        <v>4.0</v>
      </c>
      <c r="F92" s="10" t="s">
        <v>34</v>
      </c>
      <c r="G92" s="6" t="s">
        <v>28</v>
      </c>
      <c r="H92" s="10" t="s">
        <v>15</v>
      </c>
    </row>
    <row r="93">
      <c r="A93" s="5">
        <v>40.0</v>
      </c>
      <c r="B93" s="6" t="s">
        <v>169</v>
      </c>
      <c r="C93" s="6" t="s">
        <v>88</v>
      </c>
      <c r="D93" s="27" t="s">
        <v>452</v>
      </c>
      <c r="E93" s="6">
        <v>1.0</v>
      </c>
      <c r="F93" s="10" t="s">
        <v>34</v>
      </c>
      <c r="G93" s="6" t="s">
        <v>11</v>
      </c>
      <c r="H93" s="10" t="s">
        <v>29</v>
      </c>
    </row>
    <row r="94">
      <c r="A94" s="5">
        <v>41.0</v>
      </c>
      <c r="B94" s="6" t="s">
        <v>169</v>
      </c>
      <c r="C94" s="6" t="s">
        <v>88</v>
      </c>
      <c r="D94" s="27" t="s">
        <v>453</v>
      </c>
      <c r="E94" s="6">
        <v>4.0</v>
      </c>
      <c r="F94" s="10" t="s">
        <v>34</v>
      </c>
      <c r="G94" s="6" t="s">
        <v>28</v>
      </c>
      <c r="H94" s="10" t="s">
        <v>12</v>
      </c>
    </row>
    <row r="95">
      <c r="A95" s="5">
        <v>42.0</v>
      </c>
      <c r="B95" s="6" t="s">
        <v>169</v>
      </c>
      <c r="C95" s="6" t="s">
        <v>88</v>
      </c>
      <c r="D95" s="27" t="s">
        <v>454</v>
      </c>
      <c r="E95" s="6">
        <v>5.0</v>
      </c>
      <c r="F95" s="10" t="s">
        <v>14</v>
      </c>
      <c r="G95" s="6" t="s">
        <v>37</v>
      </c>
      <c r="H95" s="10" t="s">
        <v>15</v>
      </c>
    </row>
    <row r="96">
      <c r="A96" s="5">
        <v>43.0</v>
      </c>
      <c r="B96" s="6" t="s">
        <v>169</v>
      </c>
      <c r="C96" s="6" t="s">
        <v>88</v>
      </c>
      <c r="D96" s="27" t="s">
        <v>455</v>
      </c>
      <c r="E96" s="6">
        <v>3.0</v>
      </c>
      <c r="F96" s="10" t="s">
        <v>76</v>
      </c>
      <c r="G96" s="6" t="s">
        <v>28</v>
      </c>
      <c r="H96" s="10" t="s">
        <v>15</v>
      </c>
    </row>
    <row r="97">
      <c r="A97" s="5">
        <v>44.0</v>
      </c>
      <c r="B97" s="6" t="s">
        <v>169</v>
      </c>
      <c r="C97" s="6" t="s">
        <v>88</v>
      </c>
      <c r="D97" s="27" t="s">
        <v>456</v>
      </c>
      <c r="E97" s="6">
        <v>3.0</v>
      </c>
      <c r="F97" s="41" t="s">
        <v>285</v>
      </c>
      <c r="G97" s="6" t="s">
        <v>28</v>
      </c>
      <c r="H97" s="10" t="s">
        <v>440</v>
      </c>
    </row>
    <row r="98">
      <c r="A98" s="5">
        <v>45.0</v>
      </c>
      <c r="B98" s="6" t="s">
        <v>169</v>
      </c>
      <c r="C98" s="6" t="s">
        <v>88</v>
      </c>
      <c r="D98" s="27" t="s">
        <v>457</v>
      </c>
      <c r="E98" s="6">
        <v>2.0</v>
      </c>
      <c r="F98" s="10" t="s">
        <v>18</v>
      </c>
      <c r="G98" s="6" t="s">
        <v>11</v>
      </c>
      <c r="H98" s="10" t="s">
        <v>440</v>
      </c>
    </row>
    <row r="99">
      <c r="A99" s="5">
        <v>46.0</v>
      </c>
      <c r="B99" s="6" t="s">
        <v>169</v>
      </c>
      <c r="C99" s="6" t="s">
        <v>88</v>
      </c>
      <c r="D99" s="27" t="s">
        <v>461</v>
      </c>
      <c r="E99" s="6">
        <v>5.0</v>
      </c>
      <c r="F99" s="10" t="s">
        <v>329</v>
      </c>
      <c r="G99" s="6" t="s">
        <v>37</v>
      </c>
      <c r="H99" s="10" t="s">
        <v>15</v>
      </c>
    </row>
    <row r="100">
      <c r="A100" s="5">
        <v>47.0</v>
      </c>
      <c r="B100" s="6" t="s">
        <v>169</v>
      </c>
      <c r="C100" s="6" t="s">
        <v>88</v>
      </c>
      <c r="D100" s="27" t="s">
        <v>462</v>
      </c>
      <c r="E100" s="6">
        <v>1.0</v>
      </c>
      <c r="F100" s="10" t="s">
        <v>114</v>
      </c>
      <c r="G100" s="6" t="s">
        <v>11</v>
      </c>
      <c r="H100" s="10" t="s">
        <v>463</v>
      </c>
    </row>
    <row r="101">
      <c r="A101" s="5">
        <v>48.0</v>
      </c>
      <c r="B101" s="6" t="s">
        <v>169</v>
      </c>
      <c r="C101" s="6" t="s">
        <v>88</v>
      </c>
      <c r="D101" s="27" t="s">
        <v>464</v>
      </c>
      <c r="E101" s="6">
        <v>5.0</v>
      </c>
      <c r="F101" s="10" t="s">
        <v>14</v>
      </c>
      <c r="G101" s="6" t="s">
        <v>37</v>
      </c>
      <c r="H101" s="10" t="s">
        <v>15</v>
      </c>
    </row>
    <row r="102">
      <c r="A102" s="5">
        <v>49.0</v>
      </c>
      <c r="B102" s="6" t="s">
        <v>169</v>
      </c>
      <c r="C102" s="6" t="s">
        <v>88</v>
      </c>
      <c r="D102" s="27" t="s">
        <v>465</v>
      </c>
      <c r="E102" s="6">
        <v>1.0</v>
      </c>
      <c r="F102" s="10" t="s">
        <v>34</v>
      </c>
      <c r="G102" s="6" t="s">
        <v>11</v>
      </c>
      <c r="H102" s="10" t="s">
        <v>466</v>
      </c>
    </row>
    <row r="103">
      <c r="A103" s="5">
        <v>50.0</v>
      </c>
      <c r="B103" s="6" t="s">
        <v>169</v>
      </c>
      <c r="C103" s="6" t="s">
        <v>88</v>
      </c>
      <c r="D103" s="27" t="s">
        <v>467</v>
      </c>
      <c r="E103" s="6">
        <v>1.0</v>
      </c>
      <c r="F103" s="94" t="s">
        <v>329</v>
      </c>
      <c r="G103" s="6" t="s">
        <v>11</v>
      </c>
      <c r="H103" s="10" t="s">
        <v>15</v>
      </c>
    </row>
    <row r="106">
      <c r="B106" s="95" t="s">
        <v>362</v>
      </c>
      <c r="C106" s="96" t="s">
        <v>468</v>
      </c>
      <c r="D106" s="97" t="s">
        <v>469</v>
      </c>
      <c r="E106" s="98" t="s">
        <v>470</v>
      </c>
    </row>
    <row r="107">
      <c r="B107" s="51">
        <v>1.0</v>
      </c>
      <c r="C107">
        <f>COUNTIF(E4:E53, 1)</f>
        <v>15</v>
      </c>
      <c r="D107" s="99">
        <f>COUNTIF(E54:E103, 1)</f>
        <v>17</v>
      </c>
      <c r="E107" s="100">
        <f t="shared" ref="E107:E111" si="1">SUM(C107,D107)</f>
        <v>32</v>
      </c>
    </row>
    <row r="108">
      <c r="B108" s="51">
        <v>2.0</v>
      </c>
      <c r="C108">
        <f>COUNTIF(E4:E53, 2)</f>
        <v>8</v>
      </c>
      <c r="D108" s="99">
        <f>COUNTIF(E54:E103, 2)</f>
        <v>7</v>
      </c>
      <c r="E108" s="100">
        <f t="shared" si="1"/>
        <v>15</v>
      </c>
    </row>
    <row r="109">
      <c r="B109" s="51">
        <v>3.0</v>
      </c>
      <c r="C109">
        <f>COUNTIF(E4:E53, 3)</f>
        <v>7</v>
      </c>
      <c r="D109" s="99">
        <f>COUNTIF(E54:E103, 3)</f>
        <v>2</v>
      </c>
      <c r="E109" s="100">
        <f t="shared" si="1"/>
        <v>9</v>
      </c>
    </row>
    <row r="110">
      <c r="B110" s="51">
        <v>4.0</v>
      </c>
      <c r="C110">
        <f>COUNTIF(E4:E53, 4)</f>
        <v>8</v>
      </c>
      <c r="D110" s="101">
        <f>COUNTIF(E54:E103, 4)</f>
        <v>7</v>
      </c>
      <c r="E110" s="100">
        <f t="shared" si="1"/>
        <v>15</v>
      </c>
    </row>
    <row r="111">
      <c r="B111" s="52">
        <v>5.0</v>
      </c>
      <c r="C111" s="35">
        <f>COUNTIF(E4:E53, 5)</f>
        <v>12</v>
      </c>
      <c r="D111" s="102">
        <f>COUNTIF(E54:E103, 5)</f>
        <v>17</v>
      </c>
      <c r="E111" s="100">
        <f t="shared" si="1"/>
        <v>29</v>
      </c>
    </row>
    <row r="112">
      <c r="B112" s="61" t="s">
        <v>471</v>
      </c>
      <c r="C112" s="35">
        <f>IFERROR(__xludf.DUMMYFUNCTION("AVERAGE.WEIGHTED(B107, C107,B108,C108,B109,C109,B110,C110,B111,C111  )"),2.88)</f>
        <v>2.88</v>
      </c>
      <c r="D112" s="35">
        <f>IFERROR(__xludf.DUMMYFUNCTION("AVERAGE.WEIGHTED(B107, D107,B108,D108,B109,D109,B110,D110,B111,D111  )"),3.0)</f>
        <v>3</v>
      </c>
      <c r="E112" s="36">
        <f>AVERAGE(C112,D112)</f>
        <v>2.94</v>
      </c>
    </row>
    <row r="113">
      <c r="B113" s="22" t="s">
        <v>472</v>
      </c>
      <c r="C113" s="22">
        <v>4.7</v>
      </c>
      <c r="D113" s="22">
        <v>4.3</v>
      </c>
    </row>
    <row r="118">
      <c r="B118" s="103" t="s">
        <v>6</v>
      </c>
      <c r="C118" s="96" t="s">
        <v>473</v>
      </c>
      <c r="D118" s="97" t="s">
        <v>474</v>
      </c>
      <c r="E118" s="97" t="s">
        <v>475</v>
      </c>
    </row>
    <row r="119">
      <c r="B119" s="74" t="s">
        <v>164</v>
      </c>
      <c r="C119">
        <f>COUNTIFS(H4:H103, "*Usability*", G4:G103,"*Makes*")</f>
        <v>6</v>
      </c>
      <c r="D119" s="99">
        <f>COUNTIFS(H4:H103, "*Usability*", G4:G103,"*Breaks*")</f>
        <v>12</v>
      </c>
      <c r="E119" s="48">
        <f t="shared" ref="E119:E125" si="2">(D119/(C119+D119)*100)</f>
        <v>66.66666667</v>
      </c>
    </row>
    <row r="120">
      <c r="B120" s="74" t="s">
        <v>165</v>
      </c>
      <c r="C120" s="104">
        <f>COUNTIFS(H4:H103, "*Reliability*", G4:G103,"*Makes*")</f>
        <v>3</v>
      </c>
      <c r="D120" s="99">
        <f>COUNTIFS(H4:H103, "*Reliability*", G4:G103,"*Breaks*")</f>
        <v>29</v>
      </c>
      <c r="E120" s="48">
        <f t="shared" si="2"/>
        <v>90.625</v>
      </c>
    </row>
    <row r="121">
      <c r="B121" s="74" t="s">
        <v>163</v>
      </c>
      <c r="C121" s="104">
        <f>COUNTIFS(H4:H103, "*Personalisation*", G4:G103, "*Makes*")</f>
        <v>0</v>
      </c>
      <c r="D121" s="99">
        <f>COUNTIFS(H4:H103, "*Personalisation*", G4:G103, "*Breaks*")</f>
        <v>2</v>
      </c>
      <c r="E121" s="48">
        <f t="shared" si="2"/>
        <v>100</v>
      </c>
    </row>
    <row r="122">
      <c r="B122" s="74" t="s">
        <v>166</v>
      </c>
      <c r="C122" s="104">
        <f>COUNTIFS(H4:H103, "*Safety*", G4:G103,"*Makes*")</f>
        <v>0</v>
      </c>
      <c r="D122" s="99">
        <f>COUNTIFS(H4:H103, "*Safety", G4:G103,"*Breaks*")</f>
        <v>2</v>
      </c>
      <c r="E122" s="48">
        <f t="shared" si="2"/>
        <v>100</v>
      </c>
    </row>
    <row r="123">
      <c r="B123" s="74" t="s">
        <v>167</v>
      </c>
      <c r="C123" s="104">
        <f>COUNTIFS(H4:H103, "*Performance Efficiency*", G4:G103,"*Makes*")</f>
        <v>0</v>
      </c>
      <c r="D123" s="99">
        <f>COUNTIFS(H4:H103, "*Performance Efficiency*", G4:G103,"*Breaks*")</f>
        <v>3</v>
      </c>
      <c r="E123" s="48">
        <f t="shared" si="2"/>
        <v>100</v>
      </c>
    </row>
    <row r="124">
      <c r="B124" s="74" t="s">
        <v>27</v>
      </c>
      <c r="C124" s="104">
        <f>COUNTIFS(H4:H103, "*Compatibility*", G4:G103, "*Makes*")</f>
        <v>0</v>
      </c>
      <c r="D124" s="99">
        <f>COUNTIFS(H4:H103, "*Compatibility*", G4:G103, "*Breaks*")</f>
        <v>7</v>
      </c>
      <c r="E124" s="48">
        <f t="shared" si="2"/>
        <v>100</v>
      </c>
    </row>
    <row r="125">
      <c r="B125" s="84" t="s">
        <v>168</v>
      </c>
      <c r="C125" s="105">
        <f>COUNTIFS(H4:H103, "*Functional Suitability*", G4:G103,"*Makes*")</f>
        <v>18</v>
      </c>
      <c r="D125" s="102">
        <f>COUNTIFS(H4:H103, "*Functional Suitability*", G4:G103,"*Breaks*")</f>
        <v>38</v>
      </c>
      <c r="E125" s="53">
        <f t="shared" si="2"/>
        <v>67.85714286</v>
      </c>
    </row>
    <row r="128">
      <c r="B128" s="103" t="s">
        <v>4</v>
      </c>
      <c r="C128" s="96" t="s">
        <v>473</v>
      </c>
      <c r="D128" s="97" t="s">
        <v>474</v>
      </c>
      <c r="E128" s="97" t="s">
        <v>475</v>
      </c>
    </row>
    <row r="129">
      <c r="B129" s="74" t="s">
        <v>162</v>
      </c>
      <c r="C129">
        <f>COUNTIFS(F4:F103, "*Discoverability*", G4:G103, "*Makes*")</f>
        <v>4</v>
      </c>
      <c r="D129" s="99">
        <f>COUNTIFS(F4:F103, "*Discoverability*", G4:G103, "*Breaks*")</f>
        <v>6</v>
      </c>
      <c r="E129" s="48">
        <f t="shared" ref="E129:E138" si="3">(D129/(C129+D129)*100)</f>
        <v>60</v>
      </c>
    </row>
    <row r="130">
      <c r="B130" s="74" t="s">
        <v>14</v>
      </c>
      <c r="C130" s="104">
        <f>COUNTIFS(F4:F103, "*Transport Route*", G4:G103, "*Makes*")</f>
        <v>18</v>
      </c>
      <c r="D130" s="99">
        <f>COUNTIFS(F4:F103, "*Transport Route*", G4:G103, "*Breaks*")</f>
        <v>35</v>
      </c>
      <c r="E130" s="48">
        <f t="shared" si="3"/>
        <v>66.03773585</v>
      </c>
    </row>
    <row r="131">
      <c r="B131" s="74" t="s">
        <v>82</v>
      </c>
      <c r="C131" s="104">
        <f>COUNTIFS(F4:F103, "*Graphic Representation*", G4:G103, "*Makes*")</f>
        <v>4</v>
      </c>
      <c r="D131" s="99">
        <f>COUNTIFS(F4:F103, "*Graphic Representation*", G4:G103, "*Breaks*")</f>
        <v>33</v>
      </c>
      <c r="E131" s="48">
        <f t="shared" si="3"/>
        <v>89.18918919</v>
      </c>
    </row>
    <row r="132">
      <c r="B132" s="74" t="s">
        <v>163</v>
      </c>
      <c r="C132" s="104">
        <f>COUNTIFS(F4:F103, "*Personalisation*", G4:G103, "*Makes*")</f>
        <v>2</v>
      </c>
      <c r="D132" s="99">
        <f>COUNTIFS(F4:F103, "*Personalisation*", G4:G103, "*Breaks*")</f>
        <v>5</v>
      </c>
      <c r="E132" s="48">
        <f t="shared" si="3"/>
        <v>71.42857143</v>
      </c>
    </row>
    <row r="133">
      <c r="B133" s="74" t="s">
        <v>34</v>
      </c>
      <c r="C133" s="104">
        <f>COUNTIFS(F4:F103, "*General*", G4:G103, "*Makes*")</f>
        <v>1</v>
      </c>
      <c r="D133" s="99">
        <f>COUNTIFS(F4:F103, "*General*", G4:G103, "*Breaks*")</f>
        <v>11</v>
      </c>
      <c r="E133" s="48">
        <f t="shared" si="3"/>
        <v>91.66666667</v>
      </c>
    </row>
    <row r="134">
      <c r="B134" s="74" t="s">
        <v>27</v>
      </c>
      <c r="C134" s="104">
        <f>COUNTIFS(F4:F103, "*Compatibility*", G4:G103, "*Makes*")</f>
        <v>0</v>
      </c>
      <c r="D134" s="99">
        <f>COUNTIFS(F4:F103, "*Compatibility*", G4:G103, "*Breaks*")</f>
        <v>9</v>
      </c>
      <c r="E134" s="48">
        <f t="shared" si="3"/>
        <v>100</v>
      </c>
    </row>
    <row r="135">
      <c r="B135" s="74" t="s">
        <v>18</v>
      </c>
      <c r="C135" s="104">
        <f>COUNTIFS(F4:F103, "*Real Time Data*", G4:G103, "*Makes*")</f>
        <v>9</v>
      </c>
      <c r="D135" s="99">
        <f>COUNTIFS(F4:F103, "*Real Time Data*", G4:G103, "*Breaks*")</f>
        <v>16</v>
      </c>
      <c r="E135" s="48">
        <f t="shared" si="3"/>
        <v>64</v>
      </c>
    </row>
    <row r="136">
      <c r="B136" s="74" t="s">
        <v>24</v>
      </c>
      <c r="C136" s="104">
        <f>COUNTIFS(F4:F103, "*Social Features*", G4:G103, "*Makes*")</f>
        <v>2</v>
      </c>
      <c r="D136" s="99">
        <f>COUNTIFS(F4:F103, "*Social Features*", G4:G103, "*Breaks*")</f>
        <v>2</v>
      </c>
      <c r="E136" s="48">
        <f t="shared" si="3"/>
        <v>50</v>
      </c>
    </row>
    <row r="137">
      <c r="B137" s="74" t="s">
        <v>21</v>
      </c>
      <c r="C137" s="104">
        <f>COUNTIFS(F4:F103, "*Notifications*", G4:G103, "*Makes*")</f>
        <v>1</v>
      </c>
      <c r="D137" s="99">
        <f>COUNTIFS(F4:F103, "*Notifications*", G4:G103, "*Breaks*")</f>
        <v>2</v>
      </c>
      <c r="E137" s="48">
        <f t="shared" si="3"/>
        <v>66.66666667</v>
      </c>
    </row>
    <row r="138">
      <c r="B138" s="84" t="s">
        <v>76</v>
      </c>
      <c r="C138" s="105">
        <f>COUNTIFS(F4:F103, "*Offline Functionality*", G4:G103, "*Makes*")</f>
        <v>1</v>
      </c>
      <c r="D138" s="102">
        <f>COUNTIFS(F4:F103, "*Offline Functionality*", G4:G103, "*Breaks*")</f>
        <v>2</v>
      </c>
      <c r="E138" s="53">
        <f t="shared" si="3"/>
        <v>66.66666667</v>
      </c>
    </row>
    <row r="141">
      <c r="B141" s="64" t="s">
        <v>6</v>
      </c>
      <c r="C141" s="65" t="s">
        <v>4</v>
      </c>
      <c r="D141" s="65" t="s">
        <v>19</v>
      </c>
      <c r="E141" s="65" t="s">
        <v>37</v>
      </c>
      <c r="F141" s="65" t="s">
        <v>28</v>
      </c>
      <c r="G141" s="106" t="s">
        <v>11</v>
      </c>
      <c r="H141" s="107" t="s">
        <v>476</v>
      </c>
      <c r="I141" s="60" t="s">
        <v>477</v>
      </c>
    </row>
    <row r="142">
      <c r="A142" s="22" t="s">
        <v>478</v>
      </c>
      <c r="B142" s="67" t="s">
        <v>164</v>
      </c>
      <c r="C142" s="98" t="s">
        <v>162</v>
      </c>
      <c r="D142" s="22">
        <v>0.0</v>
      </c>
      <c r="E142" s="108">
        <v>2.0</v>
      </c>
      <c r="F142" s="22">
        <v>0.0</v>
      </c>
      <c r="G142" s="48">
        <v>0.0</v>
      </c>
      <c r="H142" s="47">
        <f t="shared" ref="H142:H173" si="4">((D142+E142)/(D142+E142+F142+G142)*100)</f>
        <v>100</v>
      </c>
      <c r="I142" s="100">
        <f t="shared" ref="I142:I173" si="5">((F142+G142)/(D142+E142+F142+G142)*100)</f>
        <v>0</v>
      </c>
    </row>
    <row r="143">
      <c r="A143" s="22" t="s">
        <v>478</v>
      </c>
      <c r="B143" s="47"/>
      <c r="C143" s="48" t="s">
        <v>14</v>
      </c>
      <c r="D143" s="22">
        <v>0.0</v>
      </c>
      <c r="E143" s="91">
        <v>4.0</v>
      </c>
      <c r="F143" s="22">
        <v>0.0</v>
      </c>
      <c r="G143" s="48">
        <v>0.0</v>
      </c>
      <c r="H143" s="47">
        <f t="shared" si="4"/>
        <v>100</v>
      </c>
      <c r="I143" s="100">
        <f t="shared" si="5"/>
        <v>0</v>
      </c>
    </row>
    <row r="144">
      <c r="A144" s="22" t="s">
        <v>478</v>
      </c>
      <c r="B144" s="47"/>
      <c r="C144" s="48" t="s">
        <v>82</v>
      </c>
      <c r="D144" s="22">
        <v>0.0</v>
      </c>
      <c r="E144" s="22">
        <v>1.0</v>
      </c>
      <c r="F144" s="22">
        <v>2.0</v>
      </c>
      <c r="G144" s="109">
        <v>5.0</v>
      </c>
      <c r="H144" s="47">
        <f t="shared" si="4"/>
        <v>12.5</v>
      </c>
      <c r="I144" s="100">
        <f t="shared" si="5"/>
        <v>87.5</v>
      </c>
    </row>
    <row r="145">
      <c r="B145" s="47"/>
      <c r="C145" s="48" t="s">
        <v>27</v>
      </c>
      <c r="D145" s="22">
        <v>0.0</v>
      </c>
      <c r="E145" s="22">
        <v>0.0</v>
      </c>
      <c r="F145" s="22">
        <v>0.0</v>
      </c>
      <c r="G145" s="109">
        <v>2.0</v>
      </c>
      <c r="H145" s="47">
        <f t="shared" si="4"/>
        <v>0</v>
      </c>
      <c r="I145" s="100">
        <f t="shared" si="5"/>
        <v>100</v>
      </c>
    </row>
    <row r="146">
      <c r="B146" s="47"/>
      <c r="C146" s="48" t="s">
        <v>34</v>
      </c>
      <c r="D146" s="22">
        <v>0.0</v>
      </c>
      <c r="E146" s="22">
        <v>1.0</v>
      </c>
      <c r="F146" s="22">
        <v>1.0</v>
      </c>
      <c r="G146" s="48">
        <v>2.0</v>
      </c>
      <c r="H146" s="47">
        <f t="shared" si="4"/>
        <v>25</v>
      </c>
      <c r="I146" s="100">
        <f t="shared" si="5"/>
        <v>75</v>
      </c>
    </row>
    <row r="147">
      <c r="B147" s="47"/>
      <c r="C147" s="48" t="s">
        <v>18</v>
      </c>
      <c r="D147" s="22">
        <v>0.0</v>
      </c>
      <c r="E147" s="22">
        <v>1.0</v>
      </c>
      <c r="F147" s="22">
        <v>1.0</v>
      </c>
      <c r="G147" s="48">
        <v>1.0</v>
      </c>
      <c r="H147" s="47">
        <f t="shared" si="4"/>
        <v>33.33333333</v>
      </c>
      <c r="I147" s="100">
        <f t="shared" si="5"/>
        <v>66.66666667</v>
      </c>
    </row>
    <row r="148">
      <c r="B148" s="47"/>
      <c r="C148" s="48" t="s">
        <v>116</v>
      </c>
      <c r="D148" s="22">
        <v>0.0</v>
      </c>
      <c r="E148" s="22">
        <v>0.0</v>
      </c>
      <c r="F148" s="22">
        <v>0.0</v>
      </c>
      <c r="G148" s="48">
        <v>1.0</v>
      </c>
      <c r="H148" s="47">
        <f t="shared" si="4"/>
        <v>0</v>
      </c>
      <c r="I148" s="100">
        <f t="shared" si="5"/>
        <v>100</v>
      </c>
    </row>
    <row r="149">
      <c r="B149" s="47"/>
      <c r="C149" s="48" t="s">
        <v>21</v>
      </c>
      <c r="D149" s="22">
        <v>0.0</v>
      </c>
      <c r="E149" s="22">
        <v>1.0</v>
      </c>
      <c r="F149" s="22">
        <v>0.0</v>
      </c>
      <c r="G149" s="48">
        <v>0.0</v>
      </c>
      <c r="H149" s="47">
        <f t="shared" si="4"/>
        <v>100</v>
      </c>
      <c r="I149" s="100">
        <f t="shared" si="5"/>
        <v>0</v>
      </c>
    </row>
    <row r="150">
      <c r="B150" s="51" t="s">
        <v>165</v>
      </c>
      <c r="C150" s="48" t="s">
        <v>82</v>
      </c>
      <c r="D150" s="22">
        <v>0.0</v>
      </c>
      <c r="E150" s="22">
        <v>0.0</v>
      </c>
      <c r="F150" s="22">
        <v>7.0</v>
      </c>
      <c r="G150" s="48">
        <v>6.0</v>
      </c>
      <c r="H150" s="47">
        <f t="shared" si="4"/>
        <v>0</v>
      </c>
      <c r="I150" s="100">
        <f t="shared" si="5"/>
        <v>100</v>
      </c>
    </row>
    <row r="151">
      <c r="B151" s="47"/>
      <c r="C151" s="48" t="s">
        <v>14</v>
      </c>
      <c r="D151" s="22">
        <v>1.0</v>
      </c>
      <c r="E151" s="110">
        <v>2.0</v>
      </c>
      <c r="F151" s="110">
        <v>4.0</v>
      </c>
      <c r="G151" s="48">
        <v>4.0</v>
      </c>
      <c r="H151" s="47">
        <f t="shared" si="4"/>
        <v>27.27272727</v>
      </c>
      <c r="I151" s="100">
        <f t="shared" si="5"/>
        <v>72.72727273</v>
      </c>
    </row>
    <row r="152">
      <c r="B152" s="47"/>
      <c r="C152" s="48" t="s">
        <v>162</v>
      </c>
      <c r="D152" s="22">
        <v>0.0</v>
      </c>
      <c r="E152" s="110">
        <v>1.0</v>
      </c>
      <c r="F152" s="110">
        <v>1.0</v>
      </c>
      <c r="G152" s="48">
        <v>0.0</v>
      </c>
      <c r="H152" s="47">
        <f t="shared" si="4"/>
        <v>50</v>
      </c>
      <c r="I152" s="100">
        <f t="shared" si="5"/>
        <v>50</v>
      </c>
    </row>
    <row r="153">
      <c r="B153" s="47"/>
      <c r="C153" s="75" t="s">
        <v>24</v>
      </c>
      <c r="D153" s="22">
        <v>0.0</v>
      </c>
      <c r="E153" s="110">
        <v>1.0</v>
      </c>
      <c r="F153" s="76">
        <v>0.0</v>
      </c>
      <c r="G153" s="48">
        <v>1.0</v>
      </c>
      <c r="H153" s="47">
        <f t="shared" si="4"/>
        <v>50</v>
      </c>
      <c r="I153" s="100">
        <f t="shared" si="5"/>
        <v>50</v>
      </c>
    </row>
    <row r="154">
      <c r="B154" s="47"/>
      <c r="C154" s="48" t="s">
        <v>18</v>
      </c>
      <c r="D154" s="22">
        <v>0.0</v>
      </c>
      <c r="E154" s="110">
        <v>1.0</v>
      </c>
      <c r="F154" s="76">
        <v>0.0</v>
      </c>
      <c r="G154" s="48">
        <v>4.0</v>
      </c>
      <c r="H154" s="47">
        <f t="shared" si="4"/>
        <v>20</v>
      </c>
      <c r="I154" s="100">
        <f t="shared" si="5"/>
        <v>80</v>
      </c>
    </row>
    <row r="155">
      <c r="B155" s="47"/>
      <c r="C155" s="48" t="s">
        <v>27</v>
      </c>
      <c r="D155" s="22">
        <v>0.0</v>
      </c>
      <c r="E155" s="76">
        <v>0.0</v>
      </c>
      <c r="F155" s="76">
        <v>0.0</v>
      </c>
      <c r="G155" s="48">
        <v>1.0</v>
      </c>
      <c r="H155" s="47">
        <f t="shared" si="4"/>
        <v>0</v>
      </c>
      <c r="I155" s="100">
        <f t="shared" si="5"/>
        <v>100</v>
      </c>
    </row>
    <row r="156">
      <c r="B156" s="47"/>
      <c r="C156" s="48" t="s">
        <v>34</v>
      </c>
      <c r="D156" s="22">
        <v>0.0</v>
      </c>
      <c r="E156" s="76">
        <v>0.0</v>
      </c>
      <c r="F156" s="110">
        <v>2.0</v>
      </c>
      <c r="G156" s="48">
        <v>2.0</v>
      </c>
      <c r="H156" s="47">
        <f t="shared" si="4"/>
        <v>0</v>
      </c>
      <c r="I156" s="100">
        <f t="shared" si="5"/>
        <v>100</v>
      </c>
    </row>
    <row r="157">
      <c r="B157" s="47"/>
      <c r="C157" s="48" t="s">
        <v>163</v>
      </c>
      <c r="D157" s="22">
        <v>0.0</v>
      </c>
      <c r="E157" s="22">
        <v>1.0</v>
      </c>
      <c r="F157" s="22">
        <v>0.0</v>
      </c>
      <c r="G157" s="48">
        <v>0.0</v>
      </c>
      <c r="H157" s="47">
        <f t="shared" si="4"/>
        <v>100</v>
      </c>
      <c r="I157" s="100">
        <f t="shared" si="5"/>
        <v>0</v>
      </c>
    </row>
    <row r="158">
      <c r="B158" s="51" t="s">
        <v>166</v>
      </c>
      <c r="C158" s="48" t="s">
        <v>82</v>
      </c>
      <c r="D158" s="22">
        <v>0.0</v>
      </c>
      <c r="E158" s="22">
        <v>0.0</v>
      </c>
      <c r="F158" s="22">
        <v>1.0</v>
      </c>
      <c r="G158" s="48">
        <v>2.0</v>
      </c>
      <c r="H158" s="47">
        <f t="shared" si="4"/>
        <v>0</v>
      </c>
      <c r="I158" s="100">
        <f t="shared" si="5"/>
        <v>100</v>
      </c>
    </row>
    <row r="159">
      <c r="B159" s="51" t="s">
        <v>163</v>
      </c>
      <c r="C159" s="48" t="s">
        <v>163</v>
      </c>
      <c r="D159" s="22">
        <v>0.0</v>
      </c>
      <c r="E159" s="22">
        <v>0.0</v>
      </c>
      <c r="F159" s="22">
        <v>1.0</v>
      </c>
      <c r="G159" s="48">
        <v>1.0</v>
      </c>
      <c r="H159" s="47">
        <f t="shared" si="4"/>
        <v>0</v>
      </c>
      <c r="I159" s="100">
        <f t="shared" si="5"/>
        <v>100</v>
      </c>
    </row>
    <row r="160">
      <c r="B160" s="51" t="s">
        <v>167</v>
      </c>
      <c r="C160" s="48" t="s">
        <v>34</v>
      </c>
      <c r="D160" s="22">
        <v>0.0</v>
      </c>
      <c r="E160" s="22">
        <v>0.0</v>
      </c>
      <c r="F160" s="22">
        <v>1.0</v>
      </c>
      <c r="G160" s="48">
        <v>1.0</v>
      </c>
      <c r="H160" s="47">
        <f t="shared" si="4"/>
        <v>0</v>
      </c>
      <c r="I160" s="100">
        <f t="shared" si="5"/>
        <v>100</v>
      </c>
    </row>
    <row r="161">
      <c r="B161" s="47"/>
      <c r="C161" s="48" t="s">
        <v>14</v>
      </c>
      <c r="D161" s="22">
        <v>0.0</v>
      </c>
      <c r="E161" s="22">
        <v>0.0</v>
      </c>
      <c r="F161" s="22">
        <v>1.0</v>
      </c>
      <c r="G161" s="48">
        <v>0.0</v>
      </c>
      <c r="H161" s="47">
        <f t="shared" si="4"/>
        <v>0</v>
      </c>
      <c r="I161" s="100">
        <f t="shared" si="5"/>
        <v>100</v>
      </c>
    </row>
    <row r="162">
      <c r="B162" s="51" t="s">
        <v>27</v>
      </c>
      <c r="C162" s="48" t="s">
        <v>27</v>
      </c>
      <c r="D162" s="22">
        <v>0.0</v>
      </c>
      <c r="E162" s="22">
        <v>0.0</v>
      </c>
      <c r="F162" s="22">
        <v>3.0</v>
      </c>
      <c r="G162" s="48">
        <v>3.0</v>
      </c>
      <c r="H162" s="47">
        <f t="shared" si="4"/>
        <v>0</v>
      </c>
      <c r="I162" s="100">
        <f t="shared" si="5"/>
        <v>100</v>
      </c>
    </row>
    <row r="163">
      <c r="B163" s="47"/>
      <c r="C163" s="48" t="s">
        <v>34</v>
      </c>
      <c r="D163" s="22">
        <v>0.0</v>
      </c>
      <c r="E163" s="22">
        <v>0.0</v>
      </c>
      <c r="F163" s="22">
        <v>1.0</v>
      </c>
      <c r="G163" s="48">
        <v>0.0</v>
      </c>
      <c r="H163" s="47">
        <f t="shared" si="4"/>
        <v>0</v>
      </c>
      <c r="I163" s="100">
        <f t="shared" si="5"/>
        <v>100</v>
      </c>
    </row>
    <row r="164">
      <c r="B164" s="47"/>
      <c r="C164" s="48" t="s">
        <v>82</v>
      </c>
      <c r="D164" s="22">
        <v>0.0</v>
      </c>
      <c r="E164" s="22">
        <v>0.0</v>
      </c>
      <c r="F164" s="22">
        <v>0.0</v>
      </c>
      <c r="G164" s="48">
        <v>1.0</v>
      </c>
      <c r="H164" s="47">
        <f t="shared" si="4"/>
        <v>0</v>
      </c>
      <c r="I164" s="100">
        <f t="shared" si="5"/>
        <v>100</v>
      </c>
    </row>
    <row r="165">
      <c r="B165" s="51" t="s">
        <v>168</v>
      </c>
      <c r="C165" s="48" t="s">
        <v>82</v>
      </c>
      <c r="D165" s="22">
        <v>0.0</v>
      </c>
      <c r="E165" s="22">
        <v>0.0</v>
      </c>
      <c r="F165" s="22">
        <v>6.0</v>
      </c>
      <c r="G165" s="48">
        <v>6.0</v>
      </c>
      <c r="H165" s="47">
        <f t="shared" si="4"/>
        <v>0</v>
      </c>
      <c r="I165" s="100">
        <f t="shared" si="5"/>
        <v>100</v>
      </c>
    </row>
    <row r="166">
      <c r="B166" s="47"/>
      <c r="C166" s="48" t="s">
        <v>14</v>
      </c>
      <c r="D166" s="22">
        <v>0.0</v>
      </c>
      <c r="E166" s="22">
        <v>11.0</v>
      </c>
      <c r="F166" s="22">
        <v>8.0</v>
      </c>
      <c r="G166" s="48">
        <v>11.0</v>
      </c>
      <c r="H166" s="47">
        <f t="shared" si="4"/>
        <v>36.66666667</v>
      </c>
      <c r="I166" s="100">
        <f t="shared" si="5"/>
        <v>63.33333333</v>
      </c>
    </row>
    <row r="167">
      <c r="B167" s="47"/>
      <c r="C167" s="48" t="s">
        <v>18</v>
      </c>
      <c r="D167" s="22">
        <v>0.0</v>
      </c>
      <c r="E167" s="22">
        <v>4.0</v>
      </c>
      <c r="F167" s="22">
        <v>6.0</v>
      </c>
      <c r="G167" s="48">
        <v>4.0</v>
      </c>
      <c r="H167" s="47">
        <f t="shared" si="4"/>
        <v>28.57142857</v>
      </c>
      <c r="I167" s="100">
        <f t="shared" si="5"/>
        <v>71.42857143</v>
      </c>
    </row>
    <row r="168">
      <c r="B168" s="47"/>
      <c r="C168" s="48" t="s">
        <v>163</v>
      </c>
      <c r="D168" s="22">
        <v>0.0</v>
      </c>
      <c r="E168" s="22">
        <v>0.0</v>
      </c>
      <c r="F168" s="22">
        <v>1.0</v>
      </c>
      <c r="G168" s="48">
        <v>1.0</v>
      </c>
      <c r="H168" s="47">
        <f t="shared" si="4"/>
        <v>0</v>
      </c>
      <c r="I168" s="100">
        <f t="shared" si="5"/>
        <v>100</v>
      </c>
    </row>
    <row r="169">
      <c r="B169" s="47"/>
      <c r="C169" s="48" t="s">
        <v>21</v>
      </c>
      <c r="D169" s="22">
        <v>0.0</v>
      </c>
      <c r="E169" s="22">
        <v>0.0</v>
      </c>
      <c r="F169" s="22">
        <v>1.0</v>
      </c>
      <c r="G169" s="48">
        <v>0.0</v>
      </c>
      <c r="H169" s="47">
        <f t="shared" si="4"/>
        <v>0</v>
      </c>
      <c r="I169" s="100">
        <f t="shared" si="5"/>
        <v>100</v>
      </c>
    </row>
    <row r="170">
      <c r="B170" s="47"/>
      <c r="C170" s="48" t="s">
        <v>76</v>
      </c>
      <c r="D170" s="22">
        <v>0.0</v>
      </c>
      <c r="E170" s="22">
        <v>1.0</v>
      </c>
      <c r="F170" s="22">
        <v>1.0</v>
      </c>
      <c r="G170" s="48">
        <v>1.0</v>
      </c>
      <c r="H170" s="47">
        <f t="shared" si="4"/>
        <v>33.33333333</v>
      </c>
      <c r="I170" s="100">
        <f t="shared" si="5"/>
        <v>66.66666667</v>
      </c>
    </row>
    <row r="171">
      <c r="B171" s="47"/>
      <c r="C171" s="48" t="s">
        <v>24</v>
      </c>
      <c r="D171" s="22">
        <v>0.0</v>
      </c>
      <c r="E171" s="22">
        <v>2.0</v>
      </c>
      <c r="F171" s="22">
        <v>0.0</v>
      </c>
      <c r="G171" s="48">
        <v>1.0</v>
      </c>
      <c r="H171" s="47">
        <f t="shared" si="4"/>
        <v>66.66666667</v>
      </c>
      <c r="I171" s="100">
        <f t="shared" si="5"/>
        <v>33.33333333</v>
      </c>
    </row>
    <row r="172">
      <c r="B172" s="47"/>
      <c r="C172" s="48" t="s">
        <v>162</v>
      </c>
      <c r="D172" s="22">
        <v>0.0</v>
      </c>
      <c r="E172" s="22">
        <v>1.0</v>
      </c>
      <c r="F172" s="22">
        <v>1.0</v>
      </c>
      <c r="G172" s="48">
        <v>2.0</v>
      </c>
      <c r="H172" s="47">
        <f t="shared" si="4"/>
        <v>25</v>
      </c>
      <c r="I172" s="100">
        <f t="shared" si="5"/>
        <v>75</v>
      </c>
    </row>
    <row r="173">
      <c r="B173" s="54"/>
      <c r="C173" s="53" t="s">
        <v>34</v>
      </c>
      <c r="D173" s="87">
        <v>0.0</v>
      </c>
      <c r="E173" s="87">
        <v>0.0</v>
      </c>
      <c r="F173" s="87">
        <v>1.0</v>
      </c>
      <c r="G173" s="53">
        <v>1.0</v>
      </c>
      <c r="H173" s="54">
        <f t="shared" si="4"/>
        <v>0</v>
      </c>
      <c r="I173" s="36">
        <f t="shared" si="5"/>
        <v>100</v>
      </c>
    </row>
    <row r="174">
      <c r="C174" s="22"/>
      <c r="D174" s="22"/>
      <c r="E174" s="22"/>
      <c r="F174" s="22"/>
      <c r="G174" s="22"/>
    </row>
  </sheetData>
  <mergeCells count="2">
    <mergeCell ref="A1:H1"/>
    <mergeCell ref="A2:H2"/>
  </mergeCells>
  <printOptions gridLines="1" horizontalCentered="1"/>
  <pageMargins bottom="0.75" footer="0.0" header="0.0" left="0.7" right="0.7" top="0.75"/>
  <pageSetup fitToHeight="0" paperSize="9"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7" max="7" width="19.86"/>
    <col customWidth="1" min="8" max="8" width="22.43"/>
    <col customWidth="1" min="11" max="11" width="21.29"/>
    <col customWidth="1" min="13" max="13" width="18.29"/>
  </cols>
  <sheetData>
    <row r="1">
      <c r="A1" s="24"/>
      <c r="B1" s="25"/>
      <c r="C1" s="24"/>
      <c r="D1" s="25"/>
    </row>
    <row r="2">
      <c r="A2" s="12" t="s">
        <v>170</v>
      </c>
      <c r="B2" s="13" t="s">
        <v>88</v>
      </c>
      <c r="C2" s="26" t="s">
        <v>171</v>
      </c>
      <c r="D2" s="13">
        <v>5.0</v>
      </c>
      <c r="E2" s="15" t="s">
        <v>27</v>
      </c>
      <c r="F2" s="13" t="s">
        <v>28</v>
      </c>
      <c r="G2" s="15" t="s">
        <v>172</v>
      </c>
    </row>
    <row r="3">
      <c r="A3" s="5" t="s">
        <v>170</v>
      </c>
      <c r="B3" s="6" t="s">
        <v>8</v>
      </c>
      <c r="C3" s="27" t="s">
        <v>173</v>
      </c>
      <c r="D3" s="6">
        <v>4.0</v>
      </c>
      <c r="E3" s="10" t="s">
        <v>27</v>
      </c>
      <c r="F3" s="6" t="s">
        <v>28</v>
      </c>
      <c r="G3" s="10" t="s">
        <v>40</v>
      </c>
    </row>
    <row r="4" ht="16.5" customHeight="1">
      <c r="A4" s="5" t="s">
        <v>170</v>
      </c>
      <c r="B4" s="6" t="s">
        <v>8</v>
      </c>
      <c r="C4" s="27" t="s">
        <v>174</v>
      </c>
      <c r="D4" s="6">
        <v>1.0</v>
      </c>
      <c r="E4" s="10" t="s">
        <v>27</v>
      </c>
      <c r="F4" s="6" t="s">
        <v>28</v>
      </c>
      <c r="G4" s="10" t="s">
        <v>40</v>
      </c>
    </row>
    <row r="5" ht="27.75" customHeight="1">
      <c r="A5" s="5" t="s">
        <v>170</v>
      </c>
      <c r="B5" s="6" t="s">
        <v>8</v>
      </c>
      <c r="C5" s="27" t="s">
        <v>175</v>
      </c>
      <c r="D5" s="6">
        <v>4.0</v>
      </c>
      <c r="E5" s="10" t="s">
        <v>27</v>
      </c>
      <c r="F5" s="6" t="s">
        <v>28</v>
      </c>
      <c r="G5" s="10" t="s">
        <v>40</v>
      </c>
    </row>
    <row r="6" ht="19.5" customHeight="1">
      <c r="A6" s="5" t="s">
        <v>170</v>
      </c>
      <c r="B6" s="6" t="s">
        <v>88</v>
      </c>
      <c r="C6" s="28" t="s">
        <v>176</v>
      </c>
      <c r="D6" s="6">
        <v>5.0</v>
      </c>
      <c r="E6" s="10" t="s">
        <v>34</v>
      </c>
      <c r="F6" s="6" t="s">
        <v>37</v>
      </c>
      <c r="G6" s="10" t="s">
        <v>15</v>
      </c>
    </row>
    <row r="7" ht="19.5" customHeight="1">
      <c r="A7" s="5" t="s">
        <v>170</v>
      </c>
      <c r="B7" s="6" t="s">
        <v>88</v>
      </c>
      <c r="C7" s="28" t="s">
        <v>177</v>
      </c>
      <c r="D7" s="6">
        <v>5.0</v>
      </c>
      <c r="E7" s="10" t="s">
        <v>34</v>
      </c>
      <c r="F7" s="6" t="s">
        <v>37</v>
      </c>
      <c r="G7" s="10" t="s">
        <v>15</v>
      </c>
    </row>
    <row r="8" ht="20.25" customHeight="1">
      <c r="A8" s="5" t="s">
        <v>170</v>
      </c>
      <c r="B8" s="6" t="s">
        <v>88</v>
      </c>
      <c r="C8" s="28" t="s">
        <v>178</v>
      </c>
      <c r="D8" s="6">
        <v>5.0</v>
      </c>
      <c r="E8" s="10" t="s">
        <v>34</v>
      </c>
      <c r="F8" s="6" t="s">
        <v>37</v>
      </c>
      <c r="G8" s="10" t="s">
        <v>15</v>
      </c>
    </row>
    <row r="9">
      <c r="A9" s="5" t="s">
        <v>170</v>
      </c>
      <c r="B9" s="6" t="s">
        <v>88</v>
      </c>
      <c r="C9" s="28" t="s">
        <v>179</v>
      </c>
      <c r="D9" s="6">
        <v>5.0</v>
      </c>
      <c r="E9" s="10" t="s">
        <v>34</v>
      </c>
      <c r="F9" s="6" t="s">
        <v>37</v>
      </c>
      <c r="G9" s="10" t="s">
        <v>15</v>
      </c>
    </row>
    <row r="10">
      <c r="A10" s="5" t="s">
        <v>170</v>
      </c>
      <c r="B10" s="6" t="s">
        <v>88</v>
      </c>
      <c r="C10" s="28" t="s">
        <v>180</v>
      </c>
      <c r="D10" s="6">
        <v>4.0</v>
      </c>
      <c r="E10" s="10" t="s">
        <v>34</v>
      </c>
      <c r="F10" s="6" t="s">
        <v>37</v>
      </c>
      <c r="G10" s="10" t="s">
        <v>15</v>
      </c>
    </row>
    <row r="11">
      <c r="A11" s="5" t="s">
        <v>170</v>
      </c>
      <c r="B11" s="6" t="s">
        <v>88</v>
      </c>
      <c r="C11" s="28" t="s">
        <v>181</v>
      </c>
      <c r="D11" s="6">
        <v>5.0</v>
      </c>
      <c r="E11" s="10" t="s">
        <v>34</v>
      </c>
      <c r="F11" s="6" t="s">
        <v>37</v>
      </c>
      <c r="G11" s="10" t="s">
        <v>15</v>
      </c>
    </row>
    <row r="12">
      <c r="A12" s="5" t="s">
        <v>170</v>
      </c>
      <c r="B12" s="6" t="s">
        <v>88</v>
      </c>
      <c r="C12" s="28" t="s">
        <v>182</v>
      </c>
      <c r="D12" s="6">
        <v>5.0</v>
      </c>
      <c r="E12" s="10" t="s">
        <v>34</v>
      </c>
      <c r="F12" s="6" t="s">
        <v>37</v>
      </c>
      <c r="G12" s="10" t="s">
        <v>15</v>
      </c>
    </row>
    <row r="13" ht="21.0" customHeight="1">
      <c r="A13" s="5" t="s">
        <v>170</v>
      </c>
      <c r="B13" s="6" t="s">
        <v>88</v>
      </c>
      <c r="C13" s="28" t="s">
        <v>183</v>
      </c>
      <c r="D13" s="6">
        <v>3.0</v>
      </c>
      <c r="E13" s="10" t="s">
        <v>34</v>
      </c>
      <c r="F13" s="6" t="s">
        <v>28</v>
      </c>
      <c r="G13" s="10" t="s">
        <v>15</v>
      </c>
    </row>
    <row r="14">
      <c r="A14" s="5" t="s">
        <v>170</v>
      </c>
      <c r="B14" s="6" t="s">
        <v>88</v>
      </c>
      <c r="C14" s="28" t="s">
        <v>184</v>
      </c>
      <c r="D14" s="6">
        <v>5.0</v>
      </c>
      <c r="E14" s="10" t="s">
        <v>34</v>
      </c>
      <c r="F14" s="6" t="s">
        <v>37</v>
      </c>
      <c r="G14" s="10" t="s">
        <v>15</v>
      </c>
    </row>
    <row r="15">
      <c r="A15" s="5" t="s">
        <v>170</v>
      </c>
      <c r="B15" s="6" t="s">
        <v>88</v>
      </c>
      <c r="C15" s="28" t="s">
        <v>185</v>
      </c>
      <c r="D15" s="6">
        <v>5.0</v>
      </c>
      <c r="E15" s="10" t="s">
        <v>76</v>
      </c>
      <c r="F15" s="6" t="s">
        <v>37</v>
      </c>
      <c r="G15" s="10" t="s">
        <v>15</v>
      </c>
    </row>
    <row r="16" ht="19.5" customHeight="1">
      <c r="A16" s="5" t="s">
        <v>170</v>
      </c>
      <c r="B16" s="6" t="s">
        <v>88</v>
      </c>
      <c r="C16" s="28" t="s">
        <v>186</v>
      </c>
      <c r="D16" s="6">
        <v>5.0</v>
      </c>
      <c r="E16" s="10" t="s">
        <v>18</v>
      </c>
      <c r="F16" s="6" t="s">
        <v>37</v>
      </c>
      <c r="G16" s="10" t="s">
        <v>15</v>
      </c>
    </row>
    <row r="17" ht="19.5" customHeight="1">
      <c r="A17" s="5" t="s">
        <v>170</v>
      </c>
      <c r="B17" s="6" t="s">
        <v>88</v>
      </c>
      <c r="C17" s="28" t="s">
        <v>187</v>
      </c>
      <c r="D17" s="6">
        <v>5.0</v>
      </c>
      <c r="E17" s="10" t="s">
        <v>18</v>
      </c>
      <c r="F17" s="6" t="s">
        <v>37</v>
      </c>
      <c r="G17" s="10" t="s">
        <v>15</v>
      </c>
    </row>
    <row r="18" ht="18.75" customHeight="1">
      <c r="A18" s="5" t="s">
        <v>170</v>
      </c>
      <c r="B18" s="6" t="s">
        <v>88</v>
      </c>
      <c r="C18" s="28" t="s">
        <v>188</v>
      </c>
      <c r="D18" s="6">
        <v>5.0</v>
      </c>
      <c r="E18" s="10" t="s">
        <v>18</v>
      </c>
      <c r="F18" s="6" t="s">
        <v>37</v>
      </c>
      <c r="G18" s="10" t="s">
        <v>15</v>
      </c>
    </row>
    <row r="19" ht="18.0" customHeight="1">
      <c r="A19" s="5" t="s">
        <v>170</v>
      </c>
      <c r="B19" s="6" t="s">
        <v>88</v>
      </c>
      <c r="C19" s="28" t="s">
        <v>189</v>
      </c>
      <c r="D19" s="6">
        <v>5.0</v>
      </c>
      <c r="E19" s="10" t="s">
        <v>190</v>
      </c>
      <c r="F19" s="6" t="s">
        <v>37</v>
      </c>
      <c r="G19" s="10" t="s">
        <v>15</v>
      </c>
    </row>
    <row r="20" ht="16.5" customHeight="1">
      <c r="A20" s="5" t="s">
        <v>170</v>
      </c>
      <c r="B20" s="6" t="s">
        <v>88</v>
      </c>
      <c r="C20" s="28" t="s">
        <v>191</v>
      </c>
      <c r="D20" s="6">
        <v>5.0</v>
      </c>
      <c r="E20" s="10" t="s">
        <v>14</v>
      </c>
      <c r="F20" s="6" t="s">
        <v>37</v>
      </c>
      <c r="G20" s="10" t="s">
        <v>15</v>
      </c>
    </row>
    <row r="21">
      <c r="A21" s="5" t="s">
        <v>170</v>
      </c>
      <c r="B21" s="6" t="s">
        <v>88</v>
      </c>
      <c r="C21" s="28" t="s">
        <v>192</v>
      </c>
      <c r="D21" s="6">
        <v>5.0</v>
      </c>
      <c r="E21" s="10" t="s">
        <v>14</v>
      </c>
      <c r="F21" s="6" t="s">
        <v>37</v>
      </c>
      <c r="G21" s="10" t="s">
        <v>15</v>
      </c>
    </row>
    <row r="22" ht="20.25" customHeight="1">
      <c r="A22" s="5" t="s">
        <v>170</v>
      </c>
      <c r="B22" s="6" t="s">
        <v>8</v>
      </c>
      <c r="C22" s="27" t="s">
        <v>193</v>
      </c>
      <c r="D22" s="6">
        <v>5.0</v>
      </c>
      <c r="E22" s="10" t="s">
        <v>14</v>
      </c>
      <c r="F22" s="6" t="s">
        <v>19</v>
      </c>
      <c r="G22" s="10" t="s">
        <v>15</v>
      </c>
    </row>
    <row r="23">
      <c r="A23" s="5" t="s">
        <v>170</v>
      </c>
      <c r="B23" s="6" t="s">
        <v>8</v>
      </c>
      <c r="C23" s="27" t="s">
        <v>194</v>
      </c>
      <c r="D23" s="6">
        <v>5.0</v>
      </c>
      <c r="E23" s="10" t="s">
        <v>14</v>
      </c>
      <c r="F23" s="6" t="s">
        <v>37</v>
      </c>
      <c r="G23" s="10" t="s">
        <v>15</v>
      </c>
    </row>
    <row r="24">
      <c r="A24" s="5" t="s">
        <v>170</v>
      </c>
      <c r="B24" s="6" t="s">
        <v>8</v>
      </c>
      <c r="C24" s="27" t="s">
        <v>195</v>
      </c>
      <c r="D24" s="6">
        <v>5.0</v>
      </c>
      <c r="E24" s="10" t="s">
        <v>14</v>
      </c>
      <c r="F24" s="6" t="s">
        <v>37</v>
      </c>
      <c r="G24" s="10" t="s">
        <v>15</v>
      </c>
    </row>
    <row r="25">
      <c r="A25" s="5" t="s">
        <v>170</v>
      </c>
      <c r="B25" s="6" t="s">
        <v>8</v>
      </c>
      <c r="C25" s="29" t="s">
        <v>196</v>
      </c>
      <c r="D25" s="6">
        <v>5.0</v>
      </c>
      <c r="E25" s="10" t="s">
        <v>14</v>
      </c>
      <c r="F25" s="6" t="s">
        <v>37</v>
      </c>
      <c r="G25" s="10" t="s">
        <v>15</v>
      </c>
    </row>
    <row r="26">
      <c r="A26" s="5" t="s">
        <v>170</v>
      </c>
      <c r="B26" s="6" t="s">
        <v>8</v>
      </c>
      <c r="C26" s="27" t="s">
        <v>197</v>
      </c>
      <c r="D26" s="6">
        <v>5.0</v>
      </c>
      <c r="E26" s="10" t="s">
        <v>14</v>
      </c>
      <c r="F26" s="6" t="s">
        <v>37</v>
      </c>
      <c r="G26" s="10" t="s">
        <v>15</v>
      </c>
    </row>
    <row r="27">
      <c r="A27" s="5" t="s">
        <v>170</v>
      </c>
      <c r="B27" s="6" t="s">
        <v>8</v>
      </c>
      <c r="C27" s="29" t="s">
        <v>198</v>
      </c>
      <c r="D27" s="6">
        <v>5.0</v>
      </c>
      <c r="E27" s="10" t="s">
        <v>14</v>
      </c>
      <c r="F27" s="6" t="s">
        <v>37</v>
      </c>
      <c r="G27" s="10" t="s">
        <v>15</v>
      </c>
    </row>
    <row r="28">
      <c r="A28" s="5" t="s">
        <v>170</v>
      </c>
      <c r="B28" s="6" t="s">
        <v>8</v>
      </c>
      <c r="C28" s="27" t="s">
        <v>199</v>
      </c>
      <c r="D28" s="6">
        <v>5.0</v>
      </c>
      <c r="E28" s="10" t="s">
        <v>14</v>
      </c>
      <c r="F28" s="6" t="s">
        <v>37</v>
      </c>
      <c r="G28" s="10" t="s">
        <v>15</v>
      </c>
    </row>
    <row r="29">
      <c r="A29" s="5" t="s">
        <v>170</v>
      </c>
      <c r="B29" s="6" t="s">
        <v>8</v>
      </c>
      <c r="C29" s="27" t="s">
        <v>200</v>
      </c>
      <c r="D29" s="6">
        <v>3.0</v>
      </c>
      <c r="E29" s="10" t="s">
        <v>14</v>
      </c>
      <c r="F29" s="6" t="s">
        <v>19</v>
      </c>
      <c r="G29" s="10" t="s">
        <v>15</v>
      </c>
    </row>
    <row r="30">
      <c r="A30" s="5" t="s">
        <v>170</v>
      </c>
      <c r="B30" s="6" t="s">
        <v>8</v>
      </c>
      <c r="C30" s="27" t="s">
        <v>201</v>
      </c>
      <c r="D30" s="6">
        <v>5.0</v>
      </c>
      <c r="E30" s="10" t="s">
        <v>14</v>
      </c>
      <c r="F30" s="6" t="s">
        <v>37</v>
      </c>
      <c r="G30" s="10" t="s">
        <v>15</v>
      </c>
    </row>
    <row r="31">
      <c r="A31" s="5" t="s">
        <v>170</v>
      </c>
      <c r="B31" s="6" t="s">
        <v>8</v>
      </c>
      <c r="C31" s="27" t="s">
        <v>202</v>
      </c>
      <c r="D31" s="6">
        <v>5.0</v>
      </c>
      <c r="E31" s="10" t="s">
        <v>14</v>
      </c>
      <c r="F31" s="6" t="s">
        <v>37</v>
      </c>
      <c r="G31" s="10" t="s">
        <v>15</v>
      </c>
    </row>
    <row r="32">
      <c r="A32" s="5" t="s">
        <v>170</v>
      </c>
      <c r="B32" s="6" t="s">
        <v>8</v>
      </c>
      <c r="C32" s="27" t="s">
        <v>203</v>
      </c>
      <c r="D32" s="6">
        <v>5.0</v>
      </c>
      <c r="E32" s="10" t="s">
        <v>14</v>
      </c>
      <c r="F32" s="6" t="s">
        <v>37</v>
      </c>
      <c r="G32" s="10" t="s">
        <v>15</v>
      </c>
    </row>
    <row r="33">
      <c r="A33" s="5" t="s">
        <v>170</v>
      </c>
      <c r="B33" s="6" t="s">
        <v>8</v>
      </c>
      <c r="C33" s="27" t="s">
        <v>204</v>
      </c>
      <c r="D33" s="6">
        <v>5.0</v>
      </c>
      <c r="E33" s="10" t="s">
        <v>14</v>
      </c>
      <c r="F33" s="6" t="s">
        <v>37</v>
      </c>
      <c r="G33" s="10" t="s">
        <v>15</v>
      </c>
    </row>
    <row r="34">
      <c r="A34" s="5" t="s">
        <v>170</v>
      </c>
      <c r="B34" s="6" t="s">
        <v>8</v>
      </c>
      <c r="C34" s="27" t="s">
        <v>205</v>
      </c>
      <c r="D34" s="6">
        <v>5.0</v>
      </c>
      <c r="E34" s="10" t="s">
        <v>14</v>
      </c>
      <c r="F34" s="6" t="s">
        <v>37</v>
      </c>
      <c r="G34" s="10" t="s">
        <v>15</v>
      </c>
    </row>
    <row r="35">
      <c r="A35" s="5" t="s">
        <v>170</v>
      </c>
      <c r="B35" s="6" t="s">
        <v>8</v>
      </c>
      <c r="C35" s="27" t="s">
        <v>206</v>
      </c>
      <c r="D35" s="6">
        <v>4.0</v>
      </c>
      <c r="E35" s="10" t="s">
        <v>14</v>
      </c>
      <c r="F35" s="6" t="s">
        <v>28</v>
      </c>
      <c r="G35" s="10" t="s">
        <v>15</v>
      </c>
    </row>
    <row r="36">
      <c r="A36" s="5" t="s">
        <v>170</v>
      </c>
      <c r="B36" s="6" t="s">
        <v>8</v>
      </c>
      <c r="C36" s="27" t="s">
        <v>207</v>
      </c>
      <c r="D36" s="6">
        <v>5.0</v>
      </c>
      <c r="E36" s="10" t="s">
        <v>14</v>
      </c>
      <c r="F36" s="6" t="s">
        <v>37</v>
      </c>
      <c r="G36" s="10" t="s">
        <v>15</v>
      </c>
    </row>
    <row r="37">
      <c r="A37" s="5" t="s">
        <v>170</v>
      </c>
      <c r="B37" s="6" t="s">
        <v>8</v>
      </c>
      <c r="C37" s="27" t="s">
        <v>208</v>
      </c>
      <c r="D37" s="6">
        <v>5.0</v>
      </c>
      <c r="E37" s="10" t="s">
        <v>14</v>
      </c>
      <c r="F37" s="6" t="s">
        <v>37</v>
      </c>
      <c r="G37" s="10" t="s">
        <v>15</v>
      </c>
    </row>
    <row r="38">
      <c r="A38" s="5" t="s">
        <v>170</v>
      </c>
      <c r="B38" s="6" t="s">
        <v>8</v>
      </c>
      <c r="C38" s="27" t="s">
        <v>209</v>
      </c>
      <c r="D38" s="6">
        <v>5.0</v>
      </c>
      <c r="E38" s="10" t="s">
        <v>14</v>
      </c>
      <c r="F38" s="6" t="s">
        <v>37</v>
      </c>
      <c r="G38" s="10" t="s">
        <v>15</v>
      </c>
    </row>
    <row r="39">
      <c r="A39" s="5" t="s">
        <v>170</v>
      </c>
      <c r="B39" s="6" t="s">
        <v>8</v>
      </c>
      <c r="C39" s="27" t="s">
        <v>210</v>
      </c>
      <c r="D39" s="6">
        <v>5.0</v>
      </c>
      <c r="E39" s="10" t="s">
        <v>14</v>
      </c>
      <c r="F39" s="6" t="s">
        <v>37</v>
      </c>
      <c r="G39" s="10" t="s">
        <v>15</v>
      </c>
    </row>
    <row r="40">
      <c r="A40" s="5" t="s">
        <v>170</v>
      </c>
      <c r="B40" s="6" t="s">
        <v>8</v>
      </c>
      <c r="C40" s="27" t="s">
        <v>211</v>
      </c>
      <c r="D40" s="6">
        <v>5.0</v>
      </c>
      <c r="E40" s="10" t="s">
        <v>14</v>
      </c>
      <c r="F40" s="6" t="s">
        <v>37</v>
      </c>
      <c r="G40" s="10" t="s">
        <v>15</v>
      </c>
    </row>
    <row r="41">
      <c r="A41" s="5" t="s">
        <v>170</v>
      </c>
      <c r="B41" s="6" t="s">
        <v>8</v>
      </c>
      <c r="C41" s="27" t="s">
        <v>212</v>
      </c>
      <c r="D41" s="6">
        <v>5.0</v>
      </c>
      <c r="E41" s="10" t="s">
        <v>14</v>
      </c>
      <c r="F41" s="6" t="s">
        <v>37</v>
      </c>
      <c r="G41" s="10" t="s">
        <v>15</v>
      </c>
    </row>
    <row r="42">
      <c r="A42" s="5" t="s">
        <v>170</v>
      </c>
      <c r="B42" s="6" t="s">
        <v>8</v>
      </c>
      <c r="C42" s="27" t="s">
        <v>213</v>
      </c>
      <c r="D42" s="6">
        <v>5.0</v>
      </c>
      <c r="E42" s="10" t="s">
        <v>14</v>
      </c>
      <c r="F42" s="6" t="s">
        <v>37</v>
      </c>
      <c r="G42" s="10" t="s">
        <v>15</v>
      </c>
    </row>
    <row r="43">
      <c r="A43" s="5" t="s">
        <v>170</v>
      </c>
      <c r="B43" s="6" t="s">
        <v>88</v>
      </c>
      <c r="C43" s="28" t="s">
        <v>214</v>
      </c>
      <c r="D43" s="6">
        <v>1.0</v>
      </c>
      <c r="E43" s="10" t="s">
        <v>18</v>
      </c>
      <c r="F43" s="6" t="s">
        <v>11</v>
      </c>
      <c r="G43" s="7" t="s">
        <v>215</v>
      </c>
    </row>
    <row r="44">
      <c r="A44" s="5" t="s">
        <v>170</v>
      </c>
      <c r="B44" s="6" t="s">
        <v>88</v>
      </c>
      <c r="C44" s="28" t="s">
        <v>216</v>
      </c>
      <c r="D44" s="6">
        <v>5.0</v>
      </c>
      <c r="E44" s="10" t="s">
        <v>34</v>
      </c>
      <c r="F44" s="6" t="s">
        <v>37</v>
      </c>
      <c r="G44" s="10" t="s">
        <v>217</v>
      </c>
    </row>
    <row r="45">
      <c r="A45" s="5" t="s">
        <v>170</v>
      </c>
      <c r="B45" s="6" t="s">
        <v>88</v>
      </c>
      <c r="C45" s="28" t="s">
        <v>218</v>
      </c>
      <c r="D45" s="6">
        <v>5.0</v>
      </c>
      <c r="E45" s="10" t="s">
        <v>190</v>
      </c>
      <c r="F45" s="6" t="s">
        <v>37</v>
      </c>
      <c r="G45" s="10" t="s">
        <v>217</v>
      </c>
    </row>
    <row r="46">
      <c r="A46" s="5" t="s">
        <v>170</v>
      </c>
      <c r="B46" s="6" t="s">
        <v>8</v>
      </c>
      <c r="C46" s="27" t="s">
        <v>219</v>
      </c>
      <c r="D46" s="6">
        <v>2.0</v>
      </c>
      <c r="E46" s="10" t="s">
        <v>73</v>
      </c>
      <c r="F46" s="6" t="s">
        <v>11</v>
      </c>
      <c r="G46" s="10" t="s">
        <v>220</v>
      </c>
    </row>
    <row r="47">
      <c r="A47" s="5" t="s">
        <v>170</v>
      </c>
      <c r="B47" s="6" t="s">
        <v>8</v>
      </c>
      <c r="C47" s="27" t="s">
        <v>221</v>
      </c>
      <c r="D47" s="6">
        <v>5.0</v>
      </c>
      <c r="E47" s="10" t="s">
        <v>14</v>
      </c>
      <c r="F47" s="6" t="s">
        <v>37</v>
      </c>
      <c r="G47" s="10" t="s">
        <v>222</v>
      </c>
    </row>
    <row r="48">
      <c r="A48" s="5" t="s">
        <v>170</v>
      </c>
      <c r="B48" s="6" t="s">
        <v>88</v>
      </c>
      <c r="C48" s="28" t="s">
        <v>223</v>
      </c>
      <c r="D48" s="6">
        <v>1.0</v>
      </c>
      <c r="E48" s="10" t="s">
        <v>34</v>
      </c>
      <c r="F48" s="6" t="s">
        <v>11</v>
      </c>
      <c r="G48" s="10" t="s">
        <v>35</v>
      </c>
    </row>
    <row r="49">
      <c r="A49" s="5" t="s">
        <v>170</v>
      </c>
      <c r="B49" s="6" t="s">
        <v>88</v>
      </c>
      <c r="C49" s="28" t="s">
        <v>224</v>
      </c>
      <c r="D49" s="6">
        <v>3.0</v>
      </c>
      <c r="E49" s="10" t="s">
        <v>34</v>
      </c>
      <c r="F49" s="6" t="s">
        <v>28</v>
      </c>
      <c r="G49" s="10" t="s">
        <v>35</v>
      </c>
    </row>
    <row r="50">
      <c r="A50" s="5" t="s">
        <v>170</v>
      </c>
      <c r="B50" s="6" t="s">
        <v>88</v>
      </c>
      <c r="C50" s="28" t="s">
        <v>225</v>
      </c>
      <c r="D50" s="6">
        <v>3.0</v>
      </c>
      <c r="E50" s="10" t="s">
        <v>34</v>
      </c>
      <c r="F50" s="6" t="s">
        <v>28</v>
      </c>
      <c r="G50" s="10" t="s">
        <v>35</v>
      </c>
    </row>
    <row r="51">
      <c r="A51" s="5" t="s">
        <v>170</v>
      </c>
      <c r="B51" s="6" t="s">
        <v>88</v>
      </c>
      <c r="C51" s="28" t="s">
        <v>226</v>
      </c>
      <c r="D51" s="6">
        <v>4.0</v>
      </c>
      <c r="E51" s="10" t="s">
        <v>18</v>
      </c>
      <c r="F51" s="6" t="s">
        <v>28</v>
      </c>
      <c r="G51" s="10" t="s">
        <v>35</v>
      </c>
    </row>
    <row r="52">
      <c r="A52" s="12" t="s">
        <v>170</v>
      </c>
      <c r="B52" s="13" t="s">
        <v>8</v>
      </c>
      <c r="C52" s="30" t="s">
        <v>227</v>
      </c>
      <c r="D52" s="13">
        <v>5.0</v>
      </c>
      <c r="E52" s="15" t="s">
        <v>14</v>
      </c>
      <c r="F52" s="13" t="s">
        <v>37</v>
      </c>
      <c r="G52" s="15" t="s">
        <v>35</v>
      </c>
    </row>
    <row r="53">
      <c r="A53" s="5" t="s">
        <v>170</v>
      </c>
      <c r="B53" s="6" t="s">
        <v>8</v>
      </c>
      <c r="C53" s="27" t="s">
        <v>228</v>
      </c>
      <c r="D53" s="6">
        <v>4.0</v>
      </c>
      <c r="E53" s="10" t="s">
        <v>14</v>
      </c>
      <c r="F53" s="6" t="s">
        <v>19</v>
      </c>
      <c r="G53" s="10" t="s">
        <v>35</v>
      </c>
    </row>
    <row r="54">
      <c r="A54" s="5" t="s">
        <v>170</v>
      </c>
      <c r="B54" s="6" t="s">
        <v>8</v>
      </c>
      <c r="C54" s="27" t="s">
        <v>229</v>
      </c>
      <c r="D54" s="6">
        <v>2.0</v>
      </c>
      <c r="E54" s="10" t="s">
        <v>14</v>
      </c>
      <c r="F54" s="6" t="s">
        <v>11</v>
      </c>
      <c r="G54" s="10" t="s">
        <v>35</v>
      </c>
    </row>
    <row r="55">
      <c r="A55" s="5" t="s">
        <v>170</v>
      </c>
      <c r="B55" s="6" t="s">
        <v>88</v>
      </c>
      <c r="C55" s="28" t="s">
        <v>230</v>
      </c>
      <c r="D55" s="6">
        <v>3.0</v>
      </c>
      <c r="E55" s="10" t="s">
        <v>231</v>
      </c>
      <c r="F55" s="6" t="s">
        <v>28</v>
      </c>
      <c r="G55" s="7" t="s">
        <v>232</v>
      </c>
    </row>
    <row r="56">
      <c r="A56" s="5" t="s">
        <v>170</v>
      </c>
      <c r="B56" s="6" t="s">
        <v>88</v>
      </c>
      <c r="C56" s="28" t="s">
        <v>233</v>
      </c>
      <c r="D56" s="6">
        <v>5.0</v>
      </c>
      <c r="E56" s="10" t="s">
        <v>34</v>
      </c>
      <c r="F56" s="6" t="s">
        <v>37</v>
      </c>
      <c r="G56" s="10" t="s">
        <v>234</v>
      </c>
    </row>
    <row r="57">
      <c r="A57" s="5" t="s">
        <v>170</v>
      </c>
      <c r="B57" s="6" t="s">
        <v>88</v>
      </c>
      <c r="C57" s="28" t="s">
        <v>235</v>
      </c>
      <c r="D57" s="6">
        <v>1.0</v>
      </c>
      <c r="E57" s="10" t="s">
        <v>21</v>
      </c>
      <c r="F57" s="6" t="s">
        <v>11</v>
      </c>
      <c r="G57" s="10" t="s">
        <v>22</v>
      </c>
    </row>
    <row r="58">
      <c r="A58" s="5" t="s">
        <v>170</v>
      </c>
      <c r="B58" s="6" t="s">
        <v>8</v>
      </c>
      <c r="C58" s="27" t="s">
        <v>236</v>
      </c>
      <c r="D58" s="6">
        <v>4.0</v>
      </c>
      <c r="E58" s="10" t="s">
        <v>34</v>
      </c>
      <c r="F58" s="6" t="s">
        <v>28</v>
      </c>
      <c r="G58" s="10" t="s">
        <v>52</v>
      </c>
    </row>
    <row r="59">
      <c r="A59" s="5" t="s">
        <v>170</v>
      </c>
      <c r="B59" s="6" t="s">
        <v>88</v>
      </c>
      <c r="C59" s="28" t="s">
        <v>237</v>
      </c>
      <c r="D59" s="6">
        <v>3.0</v>
      </c>
      <c r="E59" s="10" t="s">
        <v>34</v>
      </c>
      <c r="F59" s="6" t="s">
        <v>28</v>
      </c>
      <c r="G59" s="10" t="s">
        <v>238</v>
      </c>
    </row>
    <row r="60">
      <c r="A60" s="5" t="s">
        <v>170</v>
      </c>
      <c r="B60" s="6" t="s">
        <v>8</v>
      </c>
      <c r="C60" s="27" t="s">
        <v>239</v>
      </c>
      <c r="D60" s="6">
        <v>5.0</v>
      </c>
      <c r="E60" s="10" t="s">
        <v>34</v>
      </c>
      <c r="F60" s="6" t="s">
        <v>11</v>
      </c>
      <c r="G60" s="10" t="s">
        <v>56</v>
      </c>
    </row>
    <row r="61">
      <c r="A61" s="5" t="s">
        <v>170</v>
      </c>
      <c r="B61" s="6" t="s">
        <v>8</v>
      </c>
      <c r="C61" s="27" t="s">
        <v>240</v>
      </c>
      <c r="D61" s="6">
        <v>3.0</v>
      </c>
      <c r="E61" s="10" t="s">
        <v>34</v>
      </c>
      <c r="F61" s="6" t="s">
        <v>28</v>
      </c>
      <c r="G61" s="10" t="s">
        <v>56</v>
      </c>
    </row>
    <row r="62">
      <c r="A62" s="5" t="s">
        <v>170</v>
      </c>
      <c r="B62" s="6" t="s">
        <v>88</v>
      </c>
      <c r="C62" s="28" t="s">
        <v>241</v>
      </c>
      <c r="D62" s="6">
        <v>5.0</v>
      </c>
      <c r="E62" s="10" t="s">
        <v>114</v>
      </c>
      <c r="F62" s="6" t="s">
        <v>37</v>
      </c>
      <c r="G62" s="10" t="s">
        <v>242</v>
      </c>
    </row>
    <row r="63">
      <c r="A63" s="5" t="s">
        <v>170</v>
      </c>
      <c r="B63" s="6" t="s">
        <v>8</v>
      </c>
      <c r="C63" s="27" t="s">
        <v>243</v>
      </c>
      <c r="D63" s="6">
        <v>5.0</v>
      </c>
      <c r="E63" s="10" t="s">
        <v>27</v>
      </c>
      <c r="F63" s="6" t="s">
        <v>28</v>
      </c>
      <c r="G63" s="10" t="s">
        <v>29</v>
      </c>
    </row>
    <row r="64">
      <c r="A64" s="5" t="s">
        <v>170</v>
      </c>
      <c r="B64" s="6" t="s">
        <v>88</v>
      </c>
      <c r="C64" s="28" t="s">
        <v>245</v>
      </c>
      <c r="D64" s="6">
        <v>2.0</v>
      </c>
      <c r="E64" s="10" t="s">
        <v>34</v>
      </c>
      <c r="F64" s="6" t="s">
        <v>11</v>
      </c>
      <c r="G64" s="10" t="s">
        <v>29</v>
      </c>
    </row>
    <row r="65">
      <c r="A65" s="5" t="s">
        <v>170</v>
      </c>
      <c r="B65" s="6" t="s">
        <v>88</v>
      </c>
      <c r="C65" s="28" t="s">
        <v>246</v>
      </c>
      <c r="D65" s="6">
        <v>1.0</v>
      </c>
      <c r="E65" s="10" t="s">
        <v>34</v>
      </c>
      <c r="F65" s="6" t="s">
        <v>11</v>
      </c>
      <c r="G65" s="10" t="s">
        <v>29</v>
      </c>
    </row>
    <row r="66">
      <c r="A66" s="5" t="s">
        <v>170</v>
      </c>
      <c r="B66" s="6" t="s">
        <v>88</v>
      </c>
      <c r="C66" s="28" t="s">
        <v>247</v>
      </c>
      <c r="D66" s="6">
        <v>4.0</v>
      </c>
      <c r="E66" s="10" t="s">
        <v>34</v>
      </c>
      <c r="F66" s="6" t="s">
        <v>28</v>
      </c>
      <c r="G66" s="10" t="s">
        <v>29</v>
      </c>
    </row>
    <row r="67">
      <c r="A67" s="5" t="s">
        <v>170</v>
      </c>
      <c r="B67" s="6" t="s">
        <v>8</v>
      </c>
      <c r="C67" s="27" t="s">
        <v>248</v>
      </c>
      <c r="D67" s="6">
        <v>5.0</v>
      </c>
      <c r="E67" s="10" t="s">
        <v>34</v>
      </c>
      <c r="F67" s="6" t="s">
        <v>19</v>
      </c>
      <c r="G67" s="10" t="s">
        <v>29</v>
      </c>
    </row>
    <row r="68">
      <c r="A68" s="5" t="s">
        <v>170</v>
      </c>
      <c r="B68" s="6" t="s">
        <v>8</v>
      </c>
      <c r="C68" s="27" t="s">
        <v>249</v>
      </c>
      <c r="D68" s="6">
        <v>4.0</v>
      </c>
      <c r="E68" s="10" t="s">
        <v>34</v>
      </c>
      <c r="F68" s="6" t="s">
        <v>28</v>
      </c>
      <c r="G68" s="10" t="s">
        <v>29</v>
      </c>
    </row>
    <row r="69">
      <c r="A69" s="5" t="s">
        <v>170</v>
      </c>
      <c r="B69" s="6" t="s">
        <v>8</v>
      </c>
      <c r="C69" s="27" t="s">
        <v>250</v>
      </c>
      <c r="D69" s="6">
        <v>4.0</v>
      </c>
      <c r="E69" s="10" t="s">
        <v>34</v>
      </c>
      <c r="F69" s="6" t="s">
        <v>28</v>
      </c>
      <c r="G69" s="10" t="s">
        <v>29</v>
      </c>
    </row>
    <row r="70">
      <c r="A70" s="5" t="s">
        <v>170</v>
      </c>
      <c r="B70" s="6" t="s">
        <v>88</v>
      </c>
      <c r="C70" s="28" t="s">
        <v>251</v>
      </c>
      <c r="D70" s="6">
        <v>3.0</v>
      </c>
      <c r="E70" s="10" t="s">
        <v>18</v>
      </c>
      <c r="F70" s="6" t="s">
        <v>28</v>
      </c>
      <c r="G70" s="10" t="s">
        <v>29</v>
      </c>
    </row>
    <row r="71">
      <c r="A71" s="5" t="s">
        <v>170</v>
      </c>
      <c r="B71" s="6" t="s">
        <v>88</v>
      </c>
      <c r="C71" s="28" t="s">
        <v>253</v>
      </c>
      <c r="D71" s="6">
        <v>2.0</v>
      </c>
      <c r="E71" s="10" t="s">
        <v>18</v>
      </c>
      <c r="F71" s="6" t="s">
        <v>11</v>
      </c>
      <c r="G71" s="10" t="s">
        <v>29</v>
      </c>
    </row>
    <row r="72">
      <c r="A72" s="5" t="s">
        <v>170</v>
      </c>
      <c r="B72" s="6" t="s">
        <v>88</v>
      </c>
      <c r="C72" s="28" t="s">
        <v>254</v>
      </c>
      <c r="D72" s="6">
        <v>3.0</v>
      </c>
      <c r="E72" s="10" t="s">
        <v>18</v>
      </c>
      <c r="F72" s="6" t="s">
        <v>28</v>
      </c>
      <c r="G72" s="10" t="s">
        <v>29</v>
      </c>
    </row>
    <row r="73">
      <c r="A73" s="5" t="s">
        <v>170</v>
      </c>
      <c r="B73" s="6" t="s">
        <v>88</v>
      </c>
      <c r="C73" s="28" t="s">
        <v>255</v>
      </c>
      <c r="D73" s="6">
        <v>3.0</v>
      </c>
      <c r="E73" s="10" t="s">
        <v>18</v>
      </c>
      <c r="F73" s="6" t="s">
        <v>28</v>
      </c>
      <c r="G73" s="10" t="s">
        <v>29</v>
      </c>
    </row>
    <row r="74">
      <c r="A74" s="5" t="s">
        <v>170</v>
      </c>
      <c r="B74" s="6" t="s">
        <v>88</v>
      </c>
      <c r="C74" s="28" t="s">
        <v>256</v>
      </c>
      <c r="D74" s="6">
        <v>2.0</v>
      </c>
      <c r="E74" s="10" t="s">
        <v>14</v>
      </c>
      <c r="F74" s="6" t="s">
        <v>11</v>
      </c>
      <c r="G74" s="10" t="s">
        <v>29</v>
      </c>
    </row>
    <row r="75">
      <c r="A75" s="5" t="s">
        <v>170</v>
      </c>
      <c r="B75" s="6" t="s">
        <v>88</v>
      </c>
      <c r="C75" s="28" t="s">
        <v>257</v>
      </c>
      <c r="D75" s="6">
        <v>2.0</v>
      </c>
      <c r="E75" s="10" t="s">
        <v>18</v>
      </c>
      <c r="F75" s="6" t="s">
        <v>11</v>
      </c>
      <c r="G75" s="10" t="s">
        <v>258</v>
      </c>
    </row>
    <row r="76">
      <c r="A76" s="5" t="s">
        <v>170</v>
      </c>
      <c r="B76" s="6" t="s">
        <v>88</v>
      </c>
      <c r="C76" s="28" t="s">
        <v>259</v>
      </c>
      <c r="D76" s="6">
        <v>5.0</v>
      </c>
      <c r="E76" s="10" t="s">
        <v>18</v>
      </c>
      <c r="F76" s="6" t="s">
        <v>37</v>
      </c>
      <c r="G76" s="10" t="s">
        <v>260</v>
      </c>
    </row>
    <row r="77">
      <c r="A77" s="5" t="s">
        <v>170</v>
      </c>
      <c r="B77" s="6" t="s">
        <v>8</v>
      </c>
      <c r="C77" s="27" t="s">
        <v>261</v>
      </c>
      <c r="D77" s="6">
        <v>3.0</v>
      </c>
      <c r="E77" s="10" t="s">
        <v>18</v>
      </c>
      <c r="F77" s="6" t="s">
        <v>28</v>
      </c>
      <c r="G77" s="10" t="s">
        <v>260</v>
      </c>
    </row>
    <row r="78">
      <c r="A78" s="5" t="s">
        <v>170</v>
      </c>
      <c r="B78" s="6" t="s">
        <v>88</v>
      </c>
      <c r="C78" s="28" t="s">
        <v>264</v>
      </c>
      <c r="D78" s="6">
        <v>5.0</v>
      </c>
      <c r="E78" s="10" t="s">
        <v>14</v>
      </c>
      <c r="F78" s="6" t="s">
        <v>37</v>
      </c>
      <c r="G78" s="40" t="s">
        <v>260</v>
      </c>
    </row>
    <row r="79">
      <c r="A79" s="5" t="s">
        <v>170</v>
      </c>
      <c r="B79" s="6" t="s">
        <v>8</v>
      </c>
      <c r="C79" s="27" t="s">
        <v>271</v>
      </c>
      <c r="D79" s="6">
        <v>3.0</v>
      </c>
      <c r="E79" s="10" t="s">
        <v>14</v>
      </c>
      <c r="F79" s="6" t="s">
        <v>28</v>
      </c>
      <c r="G79" s="10" t="s">
        <v>260</v>
      </c>
    </row>
    <row r="80">
      <c r="A80" s="5" t="s">
        <v>170</v>
      </c>
      <c r="B80" s="6" t="s">
        <v>88</v>
      </c>
      <c r="C80" s="28" t="s">
        <v>276</v>
      </c>
      <c r="D80" s="6">
        <v>5.0</v>
      </c>
      <c r="E80" s="10" t="s">
        <v>34</v>
      </c>
      <c r="F80" s="6" t="s">
        <v>37</v>
      </c>
      <c r="G80" s="10" t="s">
        <v>278</v>
      </c>
    </row>
    <row r="81">
      <c r="A81" s="5" t="s">
        <v>170</v>
      </c>
      <c r="B81" s="6" t="s">
        <v>88</v>
      </c>
      <c r="C81" s="28" t="s">
        <v>280</v>
      </c>
      <c r="D81" s="6">
        <v>5.0</v>
      </c>
      <c r="E81" s="10" t="s">
        <v>34</v>
      </c>
      <c r="F81" s="6" t="s">
        <v>37</v>
      </c>
      <c r="G81" s="10" t="s">
        <v>282</v>
      </c>
    </row>
    <row r="82">
      <c r="A82" s="5" t="s">
        <v>170</v>
      </c>
      <c r="B82" s="6" t="s">
        <v>88</v>
      </c>
      <c r="C82" s="28" t="s">
        <v>284</v>
      </c>
      <c r="D82" s="6">
        <v>5.0</v>
      </c>
      <c r="E82" s="10" t="s">
        <v>34</v>
      </c>
      <c r="F82" s="6" t="s">
        <v>37</v>
      </c>
      <c r="G82" s="10" t="s">
        <v>286</v>
      </c>
    </row>
    <row r="83">
      <c r="A83" s="5" t="s">
        <v>170</v>
      </c>
      <c r="B83" s="6" t="s">
        <v>88</v>
      </c>
      <c r="C83" s="28" t="s">
        <v>288</v>
      </c>
      <c r="D83" s="6">
        <v>1.0</v>
      </c>
      <c r="E83" s="10" t="s">
        <v>34</v>
      </c>
      <c r="F83" s="6" t="s">
        <v>11</v>
      </c>
      <c r="G83" s="10" t="s">
        <v>286</v>
      </c>
    </row>
    <row r="84">
      <c r="A84" s="5" t="s">
        <v>170</v>
      </c>
      <c r="B84" s="6" t="s">
        <v>8</v>
      </c>
      <c r="C84" s="27" t="s">
        <v>289</v>
      </c>
      <c r="D84" s="6">
        <v>4.0</v>
      </c>
      <c r="E84" s="10" t="s">
        <v>162</v>
      </c>
      <c r="F84" s="6" t="s">
        <v>11</v>
      </c>
      <c r="G84" s="10" t="s">
        <v>110</v>
      </c>
    </row>
    <row r="85">
      <c r="A85" s="5" t="s">
        <v>170</v>
      </c>
      <c r="B85" s="6" t="s">
        <v>88</v>
      </c>
      <c r="C85" s="28" t="s">
        <v>290</v>
      </c>
      <c r="D85" s="6">
        <v>4.0</v>
      </c>
      <c r="E85" s="10" t="s">
        <v>34</v>
      </c>
      <c r="F85" s="6" t="s">
        <v>28</v>
      </c>
      <c r="G85" s="10" t="s">
        <v>110</v>
      </c>
    </row>
    <row r="86">
      <c r="A86" s="5" t="s">
        <v>170</v>
      </c>
      <c r="B86" s="6" t="s">
        <v>88</v>
      </c>
      <c r="C86" s="28" t="s">
        <v>292</v>
      </c>
      <c r="D86" s="6">
        <v>5.0</v>
      </c>
      <c r="E86" s="10" t="s">
        <v>34</v>
      </c>
      <c r="F86" s="6" t="s">
        <v>37</v>
      </c>
      <c r="G86" s="10" t="s">
        <v>110</v>
      </c>
    </row>
    <row r="87">
      <c r="A87" s="5" t="s">
        <v>170</v>
      </c>
      <c r="B87" s="6" t="s">
        <v>88</v>
      </c>
      <c r="C87" s="28" t="s">
        <v>296</v>
      </c>
      <c r="D87" s="6">
        <v>1.0</v>
      </c>
      <c r="E87" s="10" t="s">
        <v>18</v>
      </c>
      <c r="F87" s="6" t="s">
        <v>11</v>
      </c>
      <c r="G87" s="10" t="s">
        <v>110</v>
      </c>
    </row>
    <row r="88">
      <c r="A88" s="5" t="s">
        <v>170</v>
      </c>
      <c r="B88" s="6" t="s">
        <v>88</v>
      </c>
      <c r="C88" s="28" t="s">
        <v>298</v>
      </c>
      <c r="D88" s="6">
        <v>3.0</v>
      </c>
      <c r="E88" s="10" t="s">
        <v>18</v>
      </c>
      <c r="F88" s="6" t="s">
        <v>28</v>
      </c>
      <c r="G88" s="10" t="s">
        <v>110</v>
      </c>
    </row>
    <row r="89">
      <c r="A89" s="5" t="s">
        <v>170</v>
      </c>
      <c r="B89" s="6" t="s">
        <v>8</v>
      </c>
      <c r="C89" s="27" t="s">
        <v>300</v>
      </c>
      <c r="D89" s="6">
        <v>5.0</v>
      </c>
      <c r="E89" s="10" t="s">
        <v>14</v>
      </c>
      <c r="F89" s="6" t="s">
        <v>37</v>
      </c>
      <c r="G89" s="10" t="s">
        <v>110</v>
      </c>
    </row>
    <row r="90">
      <c r="A90" s="5" t="s">
        <v>170</v>
      </c>
      <c r="B90" s="6" t="s">
        <v>8</v>
      </c>
      <c r="C90" s="27" t="s">
        <v>304</v>
      </c>
      <c r="D90" s="6">
        <v>5.0</v>
      </c>
      <c r="E90" s="10" t="s">
        <v>14</v>
      </c>
      <c r="F90" s="6" t="s">
        <v>37</v>
      </c>
      <c r="G90" s="10" t="s">
        <v>110</v>
      </c>
    </row>
    <row r="91">
      <c r="A91" s="5" t="s">
        <v>170</v>
      </c>
      <c r="B91" s="6" t="s">
        <v>8</v>
      </c>
      <c r="C91" s="27" t="s">
        <v>308</v>
      </c>
      <c r="D91" s="6">
        <v>5.0</v>
      </c>
      <c r="E91" s="10" t="s">
        <v>14</v>
      </c>
      <c r="F91" s="6" t="s">
        <v>37</v>
      </c>
      <c r="G91" s="10" t="s">
        <v>110</v>
      </c>
    </row>
    <row r="92">
      <c r="A92" s="5" t="s">
        <v>170</v>
      </c>
      <c r="B92" s="6" t="s">
        <v>88</v>
      </c>
      <c r="C92" s="28" t="s">
        <v>310</v>
      </c>
      <c r="D92" s="6">
        <v>5.0</v>
      </c>
      <c r="E92" s="10" t="s">
        <v>311</v>
      </c>
      <c r="F92" s="6" t="s">
        <v>37</v>
      </c>
      <c r="G92" s="10" t="s">
        <v>312</v>
      </c>
    </row>
    <row r="93">
      <c r="A93" s="5" t="s">
        <v>170</v>
      </c>
      <c r="B93" s="6" t="s">
        <v>8</v>
      </c>
      <c r="C93" s="27" t="s">
        <v>314</v>
      </c>
      <c r="D93" s="6">
        <v>5.0</v>
      </c>
      <c r="E93" s="10" t="s">
        <v>315</v>
      </c>
      <c r="F93" s="6" t="s">
        <v>37</v>
      </c>
      <c r="G93" s="40" t="s">
        <v>316</v>
      </c>
    </row>
    <row r="94">
      <c r="A94" s="5" t="s">
        <v>170</v>
      </c>
      <c r="B94" s="6" t="s">
        <v>8</v>
      </c>
      <c r="C94" s="27" t="s">
        <v>318</v>
      </c>
      <c r="D94" s="6">
        <v>5.0</v>
      </c>
      <c r="E94" s="10" t="s">
        <v>319</v>
      </c>
      <c r="F94" s="6" t="s">
        <v>19</v>
      </c>
      <c r="G94" s="10" t="s">
        <v>320</v>
      </c>
      <c r="J94" s="22" t="s">
        <v>321</v>
      </c>
    </row>
    <row r="95">
      <c r="A95" s="5" t="s">
        <v>170</v>
      </c>
      <c r="B95" s="6" t="s">
        <v>88</v>
      </c>
      <c r="C95" s="28" t="s">
        <v>322</v>
      </c>
      <c r="D95" s="6">
        <v>1.0</v>
      </c>
      <c r="E95" s="10" t="s">
        <v>34</v>
      </c>
      <c r="F95" s="6" t="s">
        <v>11</v>
      </c>
      <c r="G95" s="10" t="s">
        <v>281</v>
      </c>
      <c r="J95" s="22" t="s">
        <v>323</v>
      </c>
    </row>
    <row r="96">
      <c r="A96" s="5" t="s">
        <v>170</v>
      </c>
      <c r="B96" s="6" t="s">
        <v>8</v>
      </c>
      <c r="C96" s="42" t="s">
        <v>324</v>
      </c>
      <c r="D96" s="6">
        <v>5.0</v>
      </c>
      <c r="E96" s="8" t="s">
        <v>10</v>
      </c>
      <c r="F96" s="6" t="s">
        <v>37</v>
      </c>
      <c r="G96" s="10" t="s">
        <v>281</v>
      </c>
      <c r="J96" s="22" t="s">
        <v>330</v>
      </c>
    </row>
    <row r="97">
      <c r="A97" s="5" t="s">
        <v>170</v>
      </c>
      <c r="B97" s="6" t="s">
        <v>8</v>
      </c>
      <c r="C97" s="27" t="s">
        <v>331</v>
      </c>
      <c r="D97" s="6">
        <v>5.0</v>
      </c>
      <c r="E97" s="10" t="s">
        <v>14</v>
      </c>
      <c r="F97" s="6" t="s">
        <v>37</v>
      </c>
      <c r="G97" s="10" t="s">
        <v>281</v>
      </c>
      <c r="J97" s="22" t="s">
        <v>333</v>
      </c>
    </row>
    <row r="98">
      <c r="A98" s="5" t="s">
        <v>170</v>
      </c>
      <c r="B98" s="6" t="s">
        <v>8</v>
      </c>
      <c r="C98" s="27" t="s">
        <v>335</v>
      </c>
      <c r="D98" s="6">
        <v>2.0</v>
      </c>
      <c r="E98" s="8" t="s">
        <v>82</v>
      </c>
      <c r="F98" s="6" t="s">
        <v>11</v>
      </c>
      <c r="G98" s="10" t="s">
        <v>12</v>
      </c>
      <c r="J98" s="22" t="s">
        <v>336</v>
      </c>
    </row>
    <row r="99">
      <c r="A99" s="5" t="s">
        <v>170</v>
      </c>
      <c r="B99" s="6" t="s">
        <v>8</v>
      </c>
      <c r="C99" s="27" t="s">
        <v>338</v>
      </c>
      <c r="D99" s="6">
        <v>2.0</v>
      </c>
      <c r="E99" s="8" t="s">
        <v>82</v>
      </c>
      <c r="F99" s="6" t="s">
        <v>11</v>
      </c>
      <c r="G99" s="10" t="s">
        <v>12</v>
      </c>
      <c r="J99" s="22" t="s">
        <v>340</v>
      </c>
    </row>
    <row r="100">
      <c r="A100" s="5" t="s">
        <v>170</v>
      </c>
      <c r="B100" s="6" t="s">
        <v>8</v>
      </c>
      <c r="C100" s="43" t="s">
        <v>341</v>
      </c>
      <c r="D100" s="6">
        <v>5.0</v>
      </c>
      <c r="E100" s="10" t="s">
        <v>315</v>
      </c>
      <c r="F100" s="6" t="s">
        <v>37</v>
      </c>
      <c r="G100" s="10" t="s">
        <v>12</v>
      </c>
    </row>
    <row r="101">
      <c r="A101" s="5" t="s">
        <v>170</v>
      </c>
      <c r="B101" s="6" t="s">
        <v>8</v>
      </c>
      <c r="C101" s="27" t="s">
        <v>345</v>
      </c>
      <c r="D101" s="6">
        <v>5.0</v>
      </c>
      <c r="E101" s="10" t="s">
        <v>346</v>
      </c>
      <c r="F101" s="6" t="s">
        <v>37</v>
      </c>
      <c r="G101" s="10" t="s">
        <v>61</v>
      </c>
    </row>
    <row r="103">
      <c r="G103" s="44"/>
      <c r="H103" s="35"/>
    </row>
    <row r="104">
      <c r="G104" s="45" t="s">
        <v>350</v>
      </c>
      <c r="H104" s="46" t="s">
        <v>352</v>
      </c>
    </row>
    <row r="105">
      <c r="G105" s="47"/>
      <c r="H105" s="48" t="s">
        <v>356</v>
      </c>
    </row>
    <row r="106">
      <c r="G106" s="47"/>
      <c r="H106" s="48" t="s">
        <v>360</v>
      </c>
    </row>
    <row r="107">
      <c r="A107" s="50" t="s">
        <v>362</v>
      </c>
      <c r="B107" s="50" t="s">
        <v>369</v>
      </c>
      <c r="G107" s="47"/>
      <c r="H107" s="48" t="s">
        <v>370</v>
      </c>
    </row>
    <row r="108">
      <c r="A108" s="51">
        <v>1.0</v>
      </c>
      <c r="B108" s="48">
        <v>8.0</v>
      </c>
      <c r="G108" s="47"/>
      <c r="H108" s="46" t="s">
        <v>373</v>
      </c>
    </row>
    <row r="109">
      <c r="A109" s="51">
        <v>2.0</v>
      </c>
      <c r="B109" s="48">
        <v>8.0</v>
      </c>
      <c r="G109" s="47"/>
      <c r="H109" s="48" t="s">
        <v>375</v>
      </c>
    </row>
    <row r="110">
      <c r="A110" s="51">
        <v>3.0</v>
      </c>
      <c r="B110" s="48">
        <v>13.0</v>
      </c>
      <c r="G110" s="47"/>
      <c r="H110" s="48" t="s">
        <v>377</v>
      </c>
    </row>
    <row r="111">
      <c r="A111" s="51">
        <v>4.0</v>
      </c>
      <c r="B111" s="48">
        <v>12.0</v>
      </c>
      <c r="G111" s="47"/>
      <c r="H111" s="46" t="s">
        <v>378</v>
      </c>
    </row>
    <row r="112">
      <c r="A112" s="52">
        <v>5.0</v>
      </c>
      <c r="B112" s="53">
        <v>59.0</v>
      </c>
      <c r="G112" s="54"/>
      <c r="H112" s="55" t="s">
        <v>382</v>
      </c>
    </row>
    <row r="113">
      <c r="A113" s="50" t="s">
        <v>384</v>
      </c>
      <c r="B113" s="58">
        <f>SUM(B108:B112)</f>
        <v>100</v>
      </c>
      <c r="G113" s="59" t="s">
        <v>389</v>
      </c>
      <c r="H113" s="60" t="s">
        <v>392</v>
      </c>
    </row>
    <row r="114">
      <c r="A114" s="50" t="s">
        <v>395</v>
      </c>
      <c r="B114" s="58">
        <v>4.06</v>
      </c>
      <c r="G114" s="61" t="s">
        <v>396</v>
      </c>
      <c r="H114" s="62" t="s">
        <v>399</v>
      </c>
    </row>
    <row r="116">
      <c r="A116" s="63" t="s">
        <v>401</v>
      </c>
      <c r="B116" s="63" t="s">
        <v>369</v>
      </c>
      <c r="D116" s="50" t="s">
        <v>4</v>
      </c>
      <c r="E116" s="50" t="s">
        <v>401</v>
      </c>
      <c r="F116" s="64" t="s">
        <v>6</v>
      </c>
      <c r="G116" s="65" t="s">
        <v>408</v>
      </c>
      <c r="H116" s="66" t="s">
        <v>412</v>
      </c>
    </row>
    <row r="117">
      <c r="A117" s="67" t="s">
        <v>19</v>
      </c>
      <c r="B117" s="68">
        <v>5.0</v>
      </c>
      <c r="D117" s="69" t="s">
        <v>14</v>
      </c>
      <c r="E117" s="22" t="s">
        <v>37</v>
      </c>
      <c r="F117" s="70" t="s">
        <v>168</v>
      </c>
      <c r="G117" s="71" t="s">
        <v>425</v>
      </c>
      <c r="H117" s="72" t="s">
        <v>430</v>
      </c>
    </row>
    <row r="118">
      <c r="A118" s="74" t="s">
        <v>37</v>
      </c>
      <c r="B118" s="75">
        <v>54.0</v>
      </c>
      <c r="D118" s="69" t="s">
        <v>14</v>
      </c>
      <c r="E118" s="76" t="s">
        <v>19</v>
      </c>
      <c r="F118" s="77" t="s">
        <v>168</v>
      </c>
      <c r="G118" s="79">
        <v>43529.0</v>
      </c>
      <c r="H118" s="81">
        <v>43527.0</v>
      </c>
    </row>
    <row r="119">
      <c r="A119" s="74" t="s">
        <v>28</v>
      </c>
      <c r="B119" s="83">
        <v>24.0</v>
      </c>
      <c r="D119" s="69" t="s">
        <v>18</v>
      </c>
      <c r="E119" s="76" t="s">
        <v>28</v>
      </c>
      <c r="F119" s="77" t="s">
        <v>165</v>
      </c>
      <c r="G119" s="79">
        <v>43732.0</v>
      </c>
      <c r="H119" s="81">
        <v>43579.0</v>
      </c>
    </row>
    <row r="120">
      <c r="A120" s="84" t="s">
        <v>11</v>
      </c>
      <c r="B120" s="85">
        <v>17.0</v>
      </c>
      <c r="D120" s="86" t="s">
        <v>82</v>
      </c>
      <c r="E120" s="87" t="s">
        <v>11</v>
      </c>
      <c r="F120" s="52" t="s">
        <v>164</v>
      </c>
      <c r="G120" s="88">
        <v>43633.0</v>
      </c>
      <c r="H120" s="89">
        <v>43502.0</v>
      </c>
    </row>
    <row r="121">
      <c r="A121" s="90" t="s">
        <v>384</v>
      </c>
      <c r="B121" s="90">
        <f>SUM(B117:B120)</f>
        <v>100</v>
      </c>
    </row>
    <row r="122">
      <c r="A122" s="50" t="s">
        <v>395</v>
      </c>
      <c r="B122" s="58" t="s">
        <v>37</v>
      </c>
      <c r="D122" s="91"/>
      <c r="E122" s="91"/>
    </row>
    <row r="123">
      <c r="A123" s="50" t="s">
        <v>458</v>
      </c>
      <c r="B123" s="58" t="s">
        <v>37</v>
      </c>
      <c r="E123" s="59" t="s">
        <v>6</v>
      </c>
      <c r="F123" s="65" t="s">
        <v>459</v>
      </c>
      <c r="G123" s="66" t="s">
        <v>460</v>
      </c>
    </row>
    <row r="124">
      <c r="D124" s="22"/>
      <c r="E124" s="92" t="s">
        <v>164</v>
      </c>
      <c r="F124" s="22">
        <v>13.0</v>
      </c>
      <c r="G124" s="48">
        <v>12.0</v>
      </c>
    </row>
    <row r="125">
      <c r="E125" s="92" t="s">
        <v>165</v>
      </c>
      <c r="F125" s="22">
        <v>14.0</v>
      </c>
      <c r="G125" s="48">
        <v>7.0</v>
      </c>
    </row>
    <row r="126">
      <c r="E126" s="92" t="s">
        <v>163</v>
      </c>
      <c r="F126" s="22">
        <v>1.0</v>
      </c>
      <c r="G126" s="48">
        <v>0.0</v>
      </c>
    </row>
    <row r="127">
      <c r="E127" s="92" t="s">
        <v>166</v>
      </c>
      <c r="F127" s="22">
        <v>0.0</v>
      </c>
      <c r="G127" s="48">
        <v>0.0</v>
      </c>
    </row>
    <row r="128">
      <c r="E128" s="92" t="s">
        <v>167</v>
      </c>
      <c r="F128" s="22">
        <v>1.0</v>
      </c>
      <c r="G128" s="48">
        <v>3.0</v>
      </c>
    </row>
    <row r="129">
      <c r="E129" s="92" t="s">
        <v>27</v>
      </c>
      <c r="F129" s="22">
        <v>1.0</v>
      </c>
      <c r="G129" s="48">
        <v>3.0</v>
      </c>
    </row>
    <row r="130">
      <c r="E130" s="93" t="s">
        <v>168</v>
      </c>
      <c r="F130" s="87">
        <v>28.0</v>
      </c>
      <c r="G130" s="53">
        <v>29.0</v>
      </c>
    </row>
  </sheetData>
  <autoFilter ref="$A$1:$G$101"/>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58.14"/>
    <col customWidth="1" min="5" max="5" width="35.14"/>
    <col customWidth="1" min="7" max="7" width="108.71"/>
  </cols>
  <sheetData>
    <row r="1">
      <c r="A1" s="1" t="s">
        <v>0</v>
      </c>
      <c r="B1" s="2" t="s">
        <v>1</v>
      </c>
      <c r="C1" s="3" t="s">
        <v>2</v>
      </c>
      <c r="D1" s="2" t="s">
        <v>3</v>
      </c>
      <c r="E1" s="2" t="s">
        <v>4</v>
      </c>
      <c r="F1" s="2" t="s">
        <v>5</v>
      </c>
      <c r="G1" s="4" t="s">
        <v>6</v>
      </c>
    </row>
    <row r="2">
      <c r="A2" s="5" t="s">
        <v>7</v>
      </c>
      <c r="B2" s="6" t="s">
        <v>8</v>
      </c>
      <c r="C2" s="7" t="s">
        <v>9</v>
      </c>
      <c r="D2" s="6">
        <v>3.0</v>
      </c>
      <c r="E2" s="8" t="s">
        <v>10</v>
      </c>
      <c r="F2" s="6" t="s">
        <v>11</v>
      </c>
      <c r="G2" s="9" t="s">
        <v>12</v>
      </c>
    </row>
    <row r="3">
      <c r="A3" s="5" t="s">
        <v>7</v>
      </c>
      <c r="B3" s="6" t="s">
        <v>8</v>
      </c>
      <c r="C3" s="7" t="s">
        <v>13</v>
      </c>
      <c r="D3" s="6">
        <v>2.0</v>
      </c>
      <c r="E3" s="10" t="s">
        <v>14</v>
      </c>
      <c r="F3" s="6" t="s">
        <v>11</v>
      </c>
      <c r="G3" s="9" t="s">
        <v>15</v>
      </c>
    </row>
    <row r="4">
      <c r="A4" s="5" t="s">
        <v>7</v>
      </c>
      <c r="B4" s="6" t="s">
        <v>8</v>
      </c>
      <c r="C4" s="7" t="s">
        <v>16</v>
      </c>
      <c r="D4" s="6">
        <v>1.0</v>
      </c>
      <c r="E4" s="10" t="s">
        <v>14</v>
      </c>
      <c r="F4" s="6" t="s">
        <v>11</v>
      </c>
      <c r="G4" s="9" t="s">
        <v>15</v>
      </c>
    </row>
    <row r="5">
      <c r="A5" s="5" t="s">
        <v>7</v>
      </c>
      <c r="B5" s="6" t="s">
        <v>8</v>
      </c>
      <c r="C5" s="7" t="s">
        <v>17</v>
      </c>
      <c r="D5" s="6">
        <v>5.0</v>
      </c>
      <c r="E5" s="10" t="s">
        <v>18</v>
      </c>
      <c r="F5" s="6" t="s">
        <v>19</v>
      </c>
      <c r="G5" s="9" t="s">
        <v>15</v>
      </c>
    </row>
    <row r="6">
      <c r="A6" s="5" t="s">
        <v>7</v>
      </c>
      <c r="B6" s="6" t="s">
        <v>8</v>
      </c>
      <c r="C6" s="7" t="s">
        <v>20</v>
      </c>
      <c r="D6" s="6">
        <v>5.0</v>
      </c>
      <c r="E6" s="10" t="s">
        <v>21</v>
      </c>
      <c r="F6" s="6" t="s">
        <v>19</v>
      </c>
      <c r="G6" s="10" t="s">
        <v>22</v>
      </c>
    </row>
    <row r="7">
      <c r="A7" s="5" t="s">
        <v>7</v>
      </c>
      <c r="B7" s="6" t="s">
        <v>8</v>
      </c>
      <c r="C7" s="7" t="s">
        <v>23</v>
      </c>
      <c r="D7" s="6">
        <v>1.0</v>
      </c>
      <c r="E7" s="10" t="s">
        <v>24</v>
      </c>
      <c r="F7" s="6" t="s">
        <v>11</v>
      </c>
      <c r="G7" s="10" t="s">
        <v>22</v>
      </c>
    </row>
    <row r="8">
      <c r="A8" s="5" t="s">
        <v>7</v>
      </c>
      <c r="B8" s="6" t="s">
        <v>8</v>
      </c>
      <c r="C8" s="7" t="s">
        <v>25</v>
      </c>
      <c r="D8" s="6">
        <v>1.0</v>
      </c>
      <c r="E8" s="10" t="s">
        <v>18</v>
      </c>
      <c r="F8" s="6" t="s">
        <v>11</v>
      </c>
      <c r="G8" s="10" t="s">
        <v>15</v>
      </c>
    </row>
    <row r="9">
      <c r="A9" s="5" t="s">
        <v>7</v>
      </c>
      <c r="B9" s="6" t="s">
        <v>8</v>
      </c>
      <c r="C9" s="7" t="s">
        <v>26</v>
      </c>
      <c r="D9" s="6">
        <v>4.0</v>
      </c>
      <c r="E9" s="10" t="s">
        <v>27</v>
      </c>
      <c r="F9" s="6" t="s">
        <v>28</v>
      </c>
      <c r="G9" s="10" t="s">
        <v>29</v>
      </c>
    </row>
    <row r="10">
      <c r="A10" s="5" t="s">
        <v>7</v>
      </c>
      <c r="B10" s="6" t="s">
        <v>8</v>
      </c>
      <c r="C10" s="7" t="s">
        <v>30</v>
      </c>
      <c r="D10" s="6">
        <v>3.0</v>
      </c>
      <c r="E10" s="10" t="s">
        <v>14</v>
      </c>
      <c r="F10" s="6" t="s">
        <v>11</v>
      </c>
      <c r="G10" s="10"/>
    </row>
    <row r="11">
      <c r="A11" s="5" t="s">
        <v>7</v>
      </c>
      <c r="B11" s="6" t="s">
        <v>8</v>
      </c>
      <c r="C11" s="7" t="s">
        <v>31</v>
      </c>
      <c r="D11" s="6">
        <v>3.0</v>
      </c>
      <c r="E11" s="10" t="s">
        <v>18</v>
      </c>
      <c r="F11" s="6" t="s">
        <v>28</v>
      </c>
      <c r="G11" s="10" t="s">
        <v>15</v>
      </c>
    </row>
    <row r="12">
      <c r="A12" s="5" t="s">
        <v>7</v>
      </c>
      <c r="B12" s="6" t="s">
        <v>8</v>
      </c>
      <c r="C12" s="7" t="s">
        <v>32</v>
      </c>
      <c r="D12" s="6">
        <v>4.0</v>
      </c>
      <c r="E12" s="10" t="s">
        <v>14</v>
      </c>
      <c r="F12" s="6" t="s">
        <v>19</v>
      </c>
      <c r="G12" s="10" t="s">
        <v>15</v>
      </c>
    </row>
    <row r="13">
      <c r="A13" s="5" t="s">
        <v>7</v>
      </c>
      <c r="B13" s="6" t="s">
        <v>8</v>
      </c>
      <c r="C13" s="7" t="s">
        <v>33</v>
      </c>
      <c r="D13" s="6">
        <v>4.0</v>
      </c>
      <c r="E13" s="10" t="s">
        <v>34</v>
      </c>
      <c r="F13" s="6" t="s">
        <v>19</v>
      </c>
      <c r="G13" s="10" t="s">
        <v>35</v>
      </c>
    </row>
    <row r="14">
      <c r="A14" s="5" t="s">
        <v>7</v>
      </c>
      <c r="B14" s="6" t="s">
        <v>8</v>
      </c>
      <c r="C14" s="7" t="s">
        <v>36</v>
      </c>
      <c r="D14" s="6">
        <v>5.0</v>
      </c>
      <c r="E14" s="10" t="s">
        <v>14</v>
      </c>
      <c r="F14" s="6" t="s">
        <v>37</v>
      </c>
      <c r="G14" s="10" t="s">
        <v>15</v>
      </c>
    </row>
    <row r="15">
      <c r="A15" s="5" t="s">
        <v>7</v>
      </c>
      <c r="B15" s="6" t="s">
        <v>8</v>
      </c>
      <c r="C15" s="7" t="s">
        <v>38</v>
      </c>
      <c r="D15" s="6">
        <v>4.0</v>
      </c>
      <c r="E15" s="10" t="s">
        <v>18</v>
      </c>
      <c r="F15" s="6" t="s">
        <v>19</v>
      </c>
      <c r="G15" s="10" t="s">
        <v>15</v>
      </c>
    </row>
    <row r="16">
      <c r="A16" s="5" t="s">
        <v>7</v>
      </c>
      <c r="B16" s="6" t="s">
        <v>8</v>
      </c>
      <c r="C16" s="7" t="s">
        <v>39</v>
      </c>
      <c r="D16" s="6">
        <v>3.0</v>
      </c>
      <c r="E16" s="10" t="s">
        <v>27</v>
      </c>
      <c r="F16" s="6" t="s">
        <v>28</v>
      </c>
      <c r="G16" s="10" t="s">
        <v>40</v>
      </c>
    </row>
    <row r="17">
      <c r="A17" s="5" t="s">
        <v>7</v>
      </c>
      <c r="B17" s="6" t="s">
        <v>8</v>
      </c>
      <c r="C17" s="7" t="s">
        <v>41</v>
      </c>
      <c r="D17" s="6">
        <v>4.0</v>
      </c>
      <c r="E17" s="10" t="s">
        <v>27</v>
      </c>
      <c r="F17" s="6" t="s">
        <v>28</v>
      </c>
      <c r="G17" s="10" t="s">
        <v>40</v>
      </c>
    </row>
    <row r="18">
      <c r="A18" s="5" t="s">
        <v>7</v>
      </c>
      <c r="B18" s="6" t="s">
        <v>8</v>
      </c>
      <c r="C18" s="11" t="s">
        <v>42</v>
      </c>
      <c r="D18" s="6">
        <v>4.0</v>
      </c>
      <c r="E18" s="10" t="s">
        <v>14</v>
      </c>
      <c r="F18" s="6" t="s">
        <v>28</v>
      </c>
      <c r="G18" s="10" t="s">
        <v>35</v>
      </c>
    </row>
    <row r="19">
      <c r="A19" s="5" t="s">
        <v>7</v>
      </c>
      <c r="B19" s="6" t="s">
        <v>8</v>
      </c>
      <c r="C19" s="7" t="s">
        <v>43</v>
      </c>
      <c r="D19" s="6">
        <v>4.0</v>
      </c>
      <c r="E19" s="10" t="s">
        <v>18</v>
      </c>
      <c r="F19" s="6" t="s">
        <v>19</v>
      </c>
      <c r="G19" s="10" t="s">
        <v>15</v>
      </c>
    </row>
    <row r="20">
      <c r="A20" s="5" t="s">
        <v>7</v>
      </c>
      <c r="B20" s="6" t="s">
        <v>8</v>
      </c>
      <c r="C20" s="7" t="s">
        <v>44</v>
      </c>
      <c r="D20" s="6">
        <v>5.0</v>
      </c>
      <c r="E20" s="10" t="s">
        <v>14</v>
      </c>
      <c r="F20" s="6" t="s">
        <v>37</v>
      </c>
      <c r="G20" s="10" t="s">
        <v>15</v>
      </c>
    </row>
    <row r="21">
      <c r="A21" s="5" t="s">
        <v>7</v>
      </c>
      <c r="B21" s="6" t="s">
        <v>8</v>
      </c>
      <c r="C21" s="7" t="s">
        <v>45</v>
      </c>
      <c r="D21" s="6">
        <v>5.0</v>
      </c>
      <c r="E21" s="10" t="s">
        <v>34</v>
      </c>
      <c r="F21" s="6" t="s">
        <v>19</v>
      </c>
      <c r="G21" s="10" t="s">
        <v>35</v>
      </c>
    </row>
    <row r="22">
      <c r="A22" s="5" t="s">
        <v>7</v>
      </c>
      <c r="B22" s="6" t="s">
        <v>8</v>
      </c>
      <c r="C22" s="7" t="s">
        <v>46</v>
      </c>
      <c r="D22" s="6">
        <v>4.0</v>
      </c>
      <c r="E22" s="10" t="s">
        <v>14</v>
      </c>
      <c r="F22" s="6" t="s">
        <v>19</v>
      </c>
      <c r="G22" s="10" t="s">
        <v>15</v>
      </c>
    </row>
    <row r="23">
      <c r="A23" s="5" t="s">
        <v>7</v>
      </c>
      <c r="B23" s="6" t="s">
        <v>8</v>
      </c>
      <c r="C23" s="7" t="s">
        <v>47</v>
      </c>
      <c r="D23" s="6">
        <v>4.0</v>
      </c>
      <c r="E23" s="10" t="s">
        <v>27</v>
      </c>
      <c r="F23" s="6" t="s">
        <v>28</v>
      </c>
      <c r="G23" s="10" t="s">
        <v>40</v>
      </c>
    </row>
    <row r="24">
      <c r="A24" s="5" t="s">
        <v>7</v>
      </c>
      <c r="B24" s="6" t="s">
        <v>8</v>
      </c>
      <c r="C24" s="7" t="s">
        <v>48</v>
      </c>
      <c r="D24" s="6">
        <v>1.0</v>
      </c>
      <c r="E24" s="10" t="s">
        <v>49</v>
      </c>
      <c r="F24" s="6" t="s">
        <v>11</v>
      </c>
      <c r="G24" s="10" t="s">
        <v>50</v>
      </c>
    </row>
    <row r="25">
      <c r="A25" s="5" t="s">
        <v>7</v>
      </c>
      <c r="B25" s="6" t="s">
        <v>8</v>
      </c>
      <c r="C25" s="7" t="s">
        <v>51</v>
      </c>
      <c r="D25" s="6">
        <v>3.0</v>
      </c>
      <c r="E25" s="10" t="s">
        <v>34</v>
      </c>
      <c r="F25" s="6" t="s">
        <v>11</v>
      </c>
      <c r="G25" s="10" t="s">
        <v>52</v>
      </c>
    </row>
    <row r="26">
      <c r="A26" s="5" t="s">
        <v>7</v>
      </c>
      <c r="B26" s="6" t="s">
        <v>8</v>
      </c>
      <c r="C26" s="7" t="s">
        <v>53</v>
      </c>
      <c r="D26" s="6">
        <v>5.0</v>
      </c>
      <c r="E26" s="10" t="s">
        <v>14</v>
      </c>
      <c r="F26" s="6" t="s">
        <v>19</v>
      </c>
      <c r="G26" s="10" t="s">
        <v>15</v>
      </c>
    </row>
    <row r="27">
      <c r="A27" s="5" t="s">
        <v>7</v>
      </c>
      <c r="B27" s="6" t="s">
        <v>8</v>
      </c>
      <c r="C27" s="7" t="s">
        <v>54</v>
      </c>
      <c r="D27" s="6">
        <v>5.0</v>
      </c>
      <c r="E27" s="10" t="s">
        <v>14</v>
      </c>
      <c r="F27" s="6" t="s">
        <v>37</v>
      </c>
      <c r="G27" s="10" t="s">
        <v>15</v>
      </c>
    </row>
    <row r="28">
      <c r="A28" s="5" t="s">
        <v>7</v>
      </c>
      <c r="B28" s="6" t="s">
        <v>8</v>
      </c>
      <c r="C28" s="7" t="s">
        <v>55</v>
      </c>
      <c r="D28" s="6">
        <v>5.0</v>
      </c>
      <c r="E28" s="10" t="s">
        <v>34</v>
      </c>
      <c r="F28" s="6" t="s">
        <v>19</v>
      </c>
      <c r="G28" s="10" t="s">
        <v>56</v>
      </c>
    </row>
    <row r="29">
      <c r="A29" s="5" t="s">
        <v>7</v>
      </c>
      <c r="B29" s="6" t="s">
        <v>8</v>
      </c>
      <c r="C29" s="7" t="s">
        <v>57</v>
      </c>
      <c r="D29" s="6">
        <v>5.0</v>
      </c>
      <c r="E29" s="10" t="s">
        <v>14</v>
      </c>
      <c r="F29" s="6" t="s">
        <v>37</v>
      </c>
      <c r="G29" s="10" t="s">
        <v>15</v>
      </c>
    </row>
    <row r="30">
      <c r="A30" s="5" t="s">
        <v>7</v>
      </c>
      <c r="B30" s="6" t="s">
        <v>8</v>
      </c>
      <c r="C30" s="7" t="s">
        <v>58</v>
      </c>
      <c r="D30" s="6">
        <v>2.0</v>
      </c>
      <c r="E30" s="10" t="s">
        <v>24</v>
      </c>
      <c r="F30" s="6" t="s">
        <v>11</v>
      </c>
      <c r="G30" s="10" t="s">
        <v>35</v>
      </c>
    </row>
    <row r="31">
      <c r="A31" s="5" t="s">
        <v>7</v>
      </c>
      <c r="B31" s="6" t="s">
        <v>8</v>
      </c>
      <c r="C31" s="7" t="s">
        <v>59</v>
      </c>
      <c r="D31" s="6">
        <v>1.0</v>
      </c>
      <c r="E31" s="10" t="s">
        <v>60</v>
      </c>
      <c r="F31" s="6" t="s">
        <v>11</v>
      </c>
      <c r="G31" s="10" t="s">
        <v>61</v>
      </c>
    </row>
    <row r="32">
      <c r="A32" s="5" t="s">
        <v>7</v>
      </c>
      <c r="B32" s="6" t="s">
        <v>8</v>
      </c>
      <c r="C32" s="7" t="s">
        <v>62</v>
      </c>
      <c r="D32" s="6">
        <v>1.0</v>
      </c>
      <c r="E32" s="10" t="s">
        <v>34</v>
      </c>
      <c r="F32" s="6" t="s">
        <v>11</v>
      </c>
      <c r="G32" s="10" t="s">
        <v>63</v>
      </c>
    </row>
    <row r="33">
      <c r="A33" s="5" t="s">
        <v>7</v>
      </c>
      <c r="B33" s="6" t="s">
        <v>8</v>
      </c>
      <c r="C33" s="7" t="s">
        <v>64</v>
      </c>
      <c r="D33" s="6">
        <v>1.0</v>
      </c>
      <c r="E33" s="10" t="s">
        <v>14</v>
      </c>
      <c r="F33" s="6" t="s">
        <v>11</v>
      </c>
      <c r="G33" s="10" t="s">
        <v>15</v>
      </c>
    </row>
    <row r="34">
      <c r="A34" s="5" t="s">
        <v>7</v>
      </c>
      <c r="B34" s="6" t="s">
        <v>8</v>
      </c>
      <c r="C34" s="7" t="s">
        <v>65</v>
      </c>
      <c r="D34" s="6">
        <v>1.0</v>
      </c>
      <c r="E34" s="10" t="s">
        <v>21</v>
      </c>
      <c r="F34" s="6" t="s">
        <v>11</v>
      </c>
      <c r="G34" s="10" t="s">
        <v>22</v>
      </c>
    </row>
    <row r="35">
      <c r="A35" s="5" t="s">
        <v>7</v>
      </c>
      <c r="B35" s="6" t="s">
        <v>8</v>
      </c>
      <c r="C35" s="7" t="s">
        <v>66</v>
      </c>
      <c r="D35" s="6">
        <v>3.0</v>
      </c>
      <c r="E35" s="10" t="s">
        <v>34</v>
      </c>
      <c r="F35" s="6" t="s">
        <v>28</v>
      </c>
      <c r="G35" s="10" t="s">
        <v>63</v>
      </c>
    </row>
    <row r="36">
      <c r="A36" s="5" t="s">
        <v>7</v>
      </c>
      <c r="B36" s="6" t="s">
        <v>8</v>
      </c>
      <c r="C36" s="7" t="s">
        <v>67</v>
      </c>
      <c r="D36" s="6">
        <v>5.0</v>
      </c>
      <c r="E36" s="10" t="s">
        <v>34</v>
      </c>
      <c r="F36" s="6" t="s">
        <v>28</v>
      </c>
      <c r="G36" s="10" t="s">
        <v>68</v>
      </c>
    </row>
    <row r="37">
      <c r="A37" s="5" t="s">
        <v>7</v>
      </c>
      <c r="B37" s="6" t="s">
        <v>8</v>
      </c>
      <c r="C37" s="7" t="s">
        <v>69</v>
      </c>
      <c r="D37" s="6">
        <v>3.0</v>
      </c>
      <c r="E37" s="10" t="s">
        <v>34</v>
      </c>
      <c r="F37" s="6" t="s">
        <v>28</v>
      </c>
      <c r="G37" s="10" t="s">
        <v>56</v>
      </c>
    </row>
    <row r="38">
      <c r="A38" s="5" t="s">
        <v>7</v>
      </c>
      <c r="B38" s="6" t="s">
        <v>8</v>
      </c>
      <c r="C38" s="7" t="s">
        <v>70</v>
      </c>
      <c r="D38" s="6">
        <v>5.0</v>
      </c>
      <c r="E38" s="10" t="s">
        <v>71</v>
      </c>
      <c r="F38" s="6" t="s">
        <v>37</v>
      </c>
      <c r="G38" s="10" t="s">
        <v>15</v>
      </c>
    </row>
    <row r="39">
      <c r="A39" s="5" t="s">
        <v>7</v>
      </c>
      <c r="B39" s="6" t="s">
        <v>8</v>
      </c>
      <c r="C39" s="7" t="s">
        <v>72</v>
      </c>
      <c r="D39" s="6">
        <v>4.0</v>
      </c>
      <c r="E39" s="10" t="s">
        <v>73</v>
      </c>
      <c r="F39" s="6" t="s">
        <v>19</v>
      </c>
      <c r="G39" s="10" t="s">
        <v>74</v>
      </c>
    </row>
    <row r="40">
      <c r="A40" s="5" t="s">
        <v>7</v>
      </c>
      <c r="B40" s="6" t="s">
        <v>8</v>
      </c>
      <c r="C40" s="7" t="s">
        <v>75</v>
      </c>
      <c r="D40" s="6">
        <v>2.0</v>
      </c>
      <c r="E40" s="10" t="s">
        <v>76</v>
      </c>
      <c r="F40" s="6" t="s">
        <v>28</v>
      </c>
      <c r="G40" s="8" t="s">
        <v>35</v>
      </c>
    </row>
    <row r="41">
      <c r="A41" s="5" t="s">
        <v>7</v>
      </c>
      <c r="B41" s="6" t="s">
        <v>8</v>
      </c>
      <c r="C41" s="7" t="s">
        <v>77</v>
      </c>
      <c r="D41" s="6">
        <v>5.0</v>
      </c>
      <c r="E41" s="10" t="s">
        <v>27</v>
      </c>
      <c r="F41" s="6" t="s">
        <v>19</v>
      </c>
      <c r="G41" s="10" t="s">
        <v>40</v>
      </c>
    </row>
    <row r="42">
      <c r="A42" s="5" t="s">
        <v>7</v>
      </c>
      <c r="B42" s="6" t="s">
        <v>8</v>
      </c>
      <c r="C42" s="7" t="s">
        <v>78</v>
      </c>
      <c r="D42" s="6">
        <v>2.0</v>
      </c>
      <c r="E42" s="10" t="s">
        <v>49</v>
      </c>
      <c r="F42" s="6" t="s">
        <v>11</v>
      </c>
      <c r="G42" s="10" t="s">
        <v>50</v>
      </c>
    </row>
    <row r="43">
      <c r="A43" s="5" t="s">
        <v>7</v>
      </c>
      <c r="B43" s="6" t="s">
        <v>8</v>
      </c>
      <c r="C43" s="7" t="s">
        <v>79</v>
      </c>
      <c r="D43" s="6">
        <v>4.0</v>
      </c>
      <c r="E43" s="10" t="s">
        <v>14</v>
      </c>
      <c r="F43" s="6" t="s">
        <v>19</v>
      </c>
      <c r="G43" s="10" t="s">
        <v>15</v>
      </c>
    </row>
    <row r="44">
      <c r="A44" s="5" t="s">
        <v>7</v>
      </c>
      <c r="B44" s="6" t="s">
        <v>8</v>
      </c>
      <c r="C44" s="7" t="s">
        <v>80</v>
      </c>
      <c r="D44" s="6">
        <v>1.0</v>
      </c>
      <c r="E44" s="10" t="s">
        <v>34</v>
      </c>
      <c r="F44" s="6" t="s">
        <v>11</v>
      </c>
      <c r="G44" s="8" t="s">
        <v>35</v>
      </c>
    </row>
    <row r="45">
      <c r="A45" s="5" t="s">
        <v>7</v>
      </c>
      <c r="B45" s="6" t="s">
        <v>8</v>
      </c>
      <c r="C45" s="7" t="s">
        <v>81</v>
      </c>
      <c r="D45" s="6">
        <v>1.0</v>
      </c>
      <c r="E45" s="10" t="s">
        <v>82</v>
      </c>
      <c r="F45" s="6" t="s">
        <v>11</v>
      </c>
      <c r="G45" s="8" t="s">
        <v>12</v>
      </c>
    </row>
    <row r="46">
      <c r="A46" s="5" t="s">
        <v>7</v>
      </c>
      <c r="B46" s="6" t="s">
        <v>8</v>
      </c>
      <c r="C46" s="7" t="s">
        <v>83</v>
      </c>
      <c r="D46" s="6">
        <v>3.0</v>
      </c>
      <c r="E46" s="10" t="s">
        <v>34</v>
      </c>
      <c r="F46" s="6" t="s">
        <v>28</v>
      </c>
      <c r="G46" s="8" t="s">
        <v>52</v>
      </c>
    </row>
    <row r="47">
      <c r="A47" s="5" t="s">
        <v>7</v>
      </c>
      <c r="B47" s="6" t="s">
        <v>8</v>
      </c>
      <c r="C47" s="7" t="s">
        <v>84</v>
      </c>
      <c r="D47" s="6">
        <v>1.0</v>
      </c>
      <c r="E47" s="10" t="s">
        <v>34</v>
      </c>
      <c r="F47" s="6" t="s">
        <v>11</v>
      </c>
      <c r="G47" s="8" t="s">
        <v>29</v>
      </c>
    </row>
    <row r="48">
      <c r="A48" s="5" t="s">
        <v>7</v>
      </c>
      <c r="B48" s="6" t="s">
        <v>8</v>
      </c>
      <c r="C48" s="7" t="s">
        <v>85</v>
      </c>
      <c r="D48" s="6">
        <v>3.0</v>
      </c>
      <c r="E48" s="10" t="s">
        <v>18</v>
      </c>
      <c r="F48" s="6" t="s">
        <v>28</v>
      </c>
      <c r="G48" s="10" t="s">
        <v>15</v>
      </c>
    </row>
    <row r="49">
      <c r="A49" s="5" t="s">
        <v>7</v>
      </c>
      <c r="B49" s="6" t="s">
        <v>8</v>
      </c>
      <c r="C49" s="7" t="s">
        <v>86</v>
      </c>
      <c r="D49" s="6">
        <v>1.0</v>
      </c>
      <c r="E49" s="10" t="s">
        <v>34</v>
      </c>
      <c r="F49" s="6" t="s">
        <v>11</v>
      </c>
      <c r="G49" s="10" t="s">
        <v>56</v>
      </c>
    </row>
    <row r="50">
      <c r="A50" s="5" t="s">
        <v>7</v>
      </c>
      <c r="B50" s="6" t="s">
        <v>8</v>
      </c>
      <c r="C50" s="11" t="s">
        <v>87</v>
      </c>
      <c r="D50" s="6">
        <v>5.0</v>
      </c>
      <c r="E50" s="10" t="s">
        <v>14</v>
      </c>
      <c r="F50" s="6" t="s">
        <v>37</v>
      </c>
      <c r="G50" s="10" t="s">
        <v>15</v>
      </c>
    </row>
    <row r="51">
      <c r="A51" s="12" t="s">
        <v>7</v>
      </c>
      <c r="B51" s="13" t="s">
        <v>88</v>
      </c>
      <c r="C51" s="14" t="s">
        <v>89</v>
      </c>
      <c r="D51" s="13">
        <v>5.0</v>
      </c>
      <c r="E51" s="15" t="s">
        <v>90</v>
      </c>
      <c r="F51" s="13" t="s">
        <v>28</v>
      </c>
      <c r="G51" s="15" t="s">
        <v>35</v>
      </c>
    </row>
    <row r="52">
      <c r="A52" s="5" t="s">
        <v>7</v>
      </c>
      <c r="B52" s="6" t="s">
        <v>88</v>
      </c>
      <c r="C52" s="16" t="s">
        <v>91</v>
      </c>
      <c r="D52" s="6">
        <v>3.0</v>
      </c>
      <c r="E52" s="10" t="s">
        <v>18</v>
      </c>
      <c r="F52" s="6" t="s">
        <v>28</v>
      </c>
      <c r="G52" s="10" t="s">
        <v>92</v>
      </c>
    </row>
    <row r="53">
      <c r="A53" s="5" t="s">
        <v>7</v>
      </c>
      <c r="B53" s="6" t="s">
        <v>88</v>
      </c>
      <c r="C53" s="16" t="s">
        <v>93</v>
      </c>
      <c r="D53" s="6">
        <v>4.0</v>
      </c>
      <c r="E53" s="10" t="s">
        <v>18</v>
      </c>
      <c r="F53" s="6" t="s">
        <v>28</v>
      </c>
      <c r="G53" s="10" t="s">
        <v>94</v>
      </c>
    </row>
    <row r="54">
      <c r="A54" s="5" t="s">
        <v>7</v>
      </c>
      <c r="B54" s="6" t="s">
        <v>88</v>
      </c>
      <c r="C54" s="16" t="s">
        <v>95</v>
      </c>
      <c r="D54" s="6">
        <v>2.0</v>
      </c>
      <c r="E54" s="10" t="s">
        <v>14</v>
      </c>
      <c r="F54" s="6" t="s">
        <v>11</v>
      </c>
      <c r="G54" s="10" t="s">
        <v>35</v>
      </c>
    </row>
    <row r="55">
      <c r="A55" s="5" t="s">
        <v>7</v>
      </c>
      <c r="B55" s="6" t="s">
        <v>88</v>
      </c>
      <c r="C55" s="16" t="s">
        <v>96</v>
      </c>
      <c r="D55" s="6">
        <v>3.0</v>
      </c>
      <c r="E55" s="10" t="s">
        <v>82</v>
      </c>
      <c r="F55" s="6" t="s">
        <v>28</v>
      </c>
      <c r="G55" s="10" t="s">
        <v>12</v>
      </c>
    </row>
    <row r="56">
      <c r="A56" s="5" t="s">
        <v>7</v>
      </c>
      <c r="B56" s="6" t="s">
        <v>88</v>
      </c>
      <c r="C56" s="16" t="s">
        <v>97</v>
      </c>
      <c r="D56" s="6">
        <v>2.0</v>
      </c>
      <c r="E56" s="10" t="s">
        <v>34</v>
      </c>
      <c r="F56" s="6" t="s">
        <v>11</v>
      </c>
      <c r="G56" s="10" t="s">
        <v>98</v>
      </c>
    </row>
    <row r="57">
      <c r="A57" s="5" t="s">
        <v>7</v>
      </c>
      <c r="B57" s="6" t="s">
        <v>88</v>
      </c>
      <c r="C57" s="16" t="s">
        <v>99</v>
      </c>
      <c r="D57" s="6">
        <v>5.0</v>
      </c>
      <c r="E57" s="10" t="s">
        <v>18</v>
      </c>
      <c r="F57" s="6" t="s">
        <v>28</v>
      </c>
      <c r="G57" s="10" t="s">
        <v>92</v>
      </c>
    </row>
    <row r="58">
      <c r="A58" s="5" t="s">
        <v>7</v>
      </c>
      <c r="B58" s="6" t="s">
        <v>88</v>
      </c>
      <c r="C58" s="16" t="s">
        <v>100</v>
      </c>
      <c r="D58" s="6">
        <v>5.0</v>
      </c>
      <c r="E58" s="10" t="s">
        <v>14</v>
      </c>
      <c r="F58" s="6" t="s">
        <v>37</v>
      </c>
      <c r="G58" s="10" t="s">
        <v>15</v>
      </c>
    </row>
    <row r="59">
      <c r="A59" s="5" t="s">
        <v>7</v>
      </c>
      <c r="B59" s="6" t="s">
        <v>88</v>
      </c>
      <c r="C59" s="16" t="s">
        <v>101</v>
      </c>
      <c r="D59" s="6">
        <v>1.0</v>
      </c>
      <c r="E59" s="10" t="s">
        <v>102</v>
      </c>
      <c r="F59" s="6" t="s">
        <v>11</v>
      </c>
      <c r="G59" s="10" t="s">
        <v>103</v>
      </c>
    </row>
    <row r="60">
      <c r="A60" s="5" t="s">
        <v>7</v>
      </c>
      <c r="B60" s="6" t="s">
        <v>88</v>
      </c>
      <c r="C60" s="16" t="s">
        <v>104</v>
      </c>
      <c r="D60" s="6">
        <v>4.0</v>
      </c>
      <c r="E60" s="10" t="s">
        <v>18</v>
      </c>
      <c r="F60" s="6" t="s">
        <v>28</v>
      </c>
      <c r="G60" s="10" t="s">
        <v>35</v>
      </c>
    </row>
    <row r="61">
      <c r="A61" s="5" t="s">
        <v>7</v>
      </c>
      <c r="B61" s="6" t="s">
        <v>88</v>
      </c>
      <c r="C61" s="16" t="s">
        <v>105</v>
      </c>
      <c r="D61" s="6">
        <v>5.0</v>
      </c>
      <c r="E61" s="10" t="s">
        <v>18</v>
      </c>
      <c r="F61" s="6" t="s">
        <v>28</v>
      </c>
      <c r="G61" s="10" t="s">
        <v>106</v>
      </c>
    </row>
    <row r="62">
      <c r="A62" s="5" t="s">
        <v>7</v>
      </c>
      <c r="B62" s="6" t="s">
        <v>88</v>
      </c>
      <c r="C62" s="16" t="s">
        <v>107</v>
      </c>
      <c r="D62" s="6">
        <v>1.0</v>
      </c>
      <c r="E62" s="10" t="s">
        <v>14</v>
      </c>
      <c r="F62" s="6" t="s">
        <v>11</v>
      </c>
      <c r="G62" s="10" t="s">
        <v>108</v>
      </c>
    </row>
    <row r="63">
      <c r="A63" s="5" t="s">
        <v>7</v>
      </c>
      <c r="B63" s="6" t="s">
        <v>88</v>
      </c>
      <c r="C63" s="16" t="s">
        <v>109</v>
      </c>
      <c r="D63" s="6">
        <v>4.0</v>
      </c>
      <c r="E63" s="10" t="s">
        <v>82</v>
      </c>
      <c r="F63" s="6" t="s">
        <v>28</v>
      </c>
      <c r="G63" s="10" t="s">
        <v>110</v>
      </c>
    </row>
    <row r="64">
      <c r="A64" s="5" t="s">
        <v>7</v>
      </c>
      <c r="B64" s="6" t="s">
        <v>88</v>
      </c>
      <c r="C64" s="16" t="s">
        <v>111</v>
      </c>
      <c r="D64" s="6">
        <v>5.0</v>
      </c>
      <c r="E64" s="10" t="s">
        <v>34</v>
      </c>
      <c r="F64" s="6" t="s">
        <v>37</v>
      </c>
      <c r="G64" s="10" t="s">
        <v>110</v>
      </c>
    </row>
    <row r="65">
      <c r="A65" s="5" t="s">
        <v>7</v>
      </c>
      <c r="B65" s="6" t="s">
        <v>88</v>
      </c>
      <c r="C65" s="16" t="s">
        <v>112</v>
      </c>
      <c r="D65" s="6">
        <v>1.0</v>
      </c>
      <c r="E65" s="10" t="s">
        <v>34</v>
      </c>
      <c r="F65" s="6" t="s">
        <v>11</v>
      </c>
      <c r="G65" s="10" t="s">
        <v>98</v>
      </c>
    </row>
    <row r="66">
      <c r="A66" s="5" t="s">
        <v>7</v>
      </c>
      <c r="B66" s="6" t="s">
        <v>88</v>
      </c>
      <c r="C66" s="16" t="s">
        <v>113</v>
      </c>
      <c r="D66" s="6">
        <v>5.0</v>
      </c>
      <c r="E66" s="10" t="s">
        <v>114</v>
      </c>
      <c r="F66" s="6" t="s">
        <v>28</v>
      </c>
      <c r="G66" s="10" t="s">
        <v>35</v>
      </c>
    </row>
    <row r="67">
      <c r="A67" s="5" t="s">
        <v>7</v>
      </c>
      <c r="B67" s="6" t="s">
        <v>88</v>
      </c>
      <c r="C67" s="16" t="s">
        <v>115</v>
      </c>
      <c r="D67" s="6">
        <v>4.0</v>
      </c>
      <c r="E67" s="10" t="s">
        <v>116</v>
      </c>
      <c r="F67" s="6" t="s">
        <v>28</v>
      </c>
      <c r="G67" s="10" t="s">
        <v>117</v>
      </c>
    </row>
    <row r="68">
      <c r="A68" s="5" t="s">
        <v>7</v>
      </c>
      <c r="B68" s="6" t="s">
        <v>88</v>
      </c>
      <c r="C68" s="16" t="s">
        <v>118</v>
      </c>
      <c r="D68" s="6">
        <v>4.0</v>
      </c>
      <c r="E68" s="10" t="s">
        <v>82</v>
      </c>
      <c r="F68" s="6" t="s">
        <v>28</v>
      </c>
      <c r="G68" s="10" t="s">
        <v>22</v>
      </c>
    </row>
    <row r="69">
      <c r="A69" s="5" t="s">
        <v>7</v>
      </c>
      <c r="B69" s="6" t="s">
        <v>88</v>
      </c>
      <c r="C69" s="16" t="s">
        <v>119</v>
      </c>
      <c r="D69" s="6">
        <v>4.0</v>
      </c>
      <c r="E69" s="10" t="s">
        <v>120</v>
      </c>
      <c r="F69" s="6" t="s">
        <v>28</v>
      </c>
      <c r="G69" s="10" t="s">
        <v>29</v>
      </c>
    </row>
    <row r="70">
      <c r="A70" s="5" t="s">
        <v>7</v>
      </c>
      <c r="B70" s="6" t="s">
        <v>88</v>
      </c>
      <c r="C70" s="16" t="s">
        <v>121</v>
      </c>
      <c r="D70" s="6">
        <v>3.0</v>
      </c>
      <c r="E70" s="10" t="s">
        <v>114</v>
      </c>
      <c r="F70" s="6" t="s">
        <v>11</v>
      </c>
      <c r="G70" s="10" t="s">
        <v>35</v>
      </c>
    </row>
    <row r="71">
      <c r="A71" s="5" t="s">
        <v>7</v>
      </c>
      <c r="B71" s="6" t="s">
        <v>88</v>
      </c>
      <c r="C71" s="16" t="s">
        <v>122</v>
      </c>
      <c r="D71" s="6">
        <v>5.0</v>
      </c>
      <c r="E71" s="10" t="s">
        <v>14</v>
      </c>
      <c r="F71" s="6" t="s">
        <v>28</v>
      </c>
      <c r="G71" s="10" t="s">
        <v>108</v>
      </c>
    </row>
    <row r="72">
      <c r="A72" s="5" t="s">
        <v>7</v>
      </c>
      <c r="B72" s="6" t="s">
        <v>88</v>
      </c>
      <c r="C72" s="16" t="s">
        <v>123</v>
      </c>
      <c r="D72" s="6">
        <v>5.0</v>
      </c>
      <c r="E72" s="10" t="s">
        <v>14</v>
      </c>
      <c r="F72" s="6" t="s">
        <v>37</v>
      </c>
      <c r="G72" s="10" t="s">
        <v>108</v>
      </c>
    </row>
    <row r="73">
      <c r="A73" s="5" t="s">
        <v>7</v>
      </c>
      <c r="B73" s="6" t="s">
        <v>88</v>
      </c>
      <c r="C73" s="16" t="s">
        <v>124</v>
      </c>
      <c r="D73" s="6">
        <v>1.0</v>
      </c>
      <c r="E73" s="10" t="s">
        <v>18</v>
      </c>
      <c r="F73" s="6" t="s">
        <v>11</v>
      </c>
      <c r="G73" s="10" t="s">
        <v>29</v>
      </c>
    </row>
    <row r="74">
      <c r="A74" s="5" t="s">
        <v>7</v>
      </c>
      <c r="B74" s="6" t="s">
        <v>88</v>
      </c>
      <c r="C74" s="16" t="s">
        <v>125</v>
      </c>
      <c r="D74" s="6">
        <v>5.0</v>
      </c>
      <c r="E74" s="10" t="s">
        <v>34</v>
      </c>
      <c r="F74" s="6" t="s">
        <v>28</v>
      </c>
      <c r="G74" s="10" t="s">
        <v>106</v>
      </c>
    </row>
    <row r="75">
      <c r="A75" s="5" t="s">
        <v>7</v>
      </c>
      <c r="B75" s="6" t="s">
        <v>88</v>
      </c>
      <c r="C75" s="16" t="s">
        <v>126</v>
      </c>
      <c r="D75" s="6">
        <v>5.0</v>
      </c>
      <c r="E75" s="10" t="s">
        <v>14</v>
      </c>
      <c r="F75" s="6" t="s">
        <v>37</v>
      </c>
      <c r="G75" s="10" t="s">
        <v>108</v>
      </c>
    </row>
    <row r="76">
      <c r="A76" s="5" t="s">
        <v>7</v>
      </c>
      <c r="B76" s="6" t="s">
        <v>88</v>
      </c>
      <c r="C76" s="16" t="s">
        <v>127</v>
      </c>
      <c r="D76" s="6">
        <v>2.0</v>
      </c>
      <c r="E76" s="10" t="s">
        <v>128</v>
      </c>
      <c r="F76" s="6" t="s">
        <v>11</v>
      </c>
      <c r="G76" s="10" t="s">
        <v>129</v>
      </c>
    </row>
    <row r="77">
      <c r="A77" s="5" t="s">
        <v>7</v>
      </c>
      <c r="B77" s="6" t="s">
        <v>88</v>
      </c>
      <c r="C77" s="16" t="s">
        <v>130</v>
      </c>
      <c r="D77" s="6">
        <v>5.0</v>
      </c>
      <c r="E77" s="10" t="s">
        <v>131</v>
      </c>
      <c r="F77" s="6" t="s">
        <v>28</v>
      </c>
      <c r="G77" s="10" t="s">
        <v>132</v>
      </c>
    </row>
    <row r="78">
      <c r="A78" s="5" t="s">
        <v>7</v>
      </c>
      <c r="B78" s="6" t="s">
        <v>88</v>
      </c>
      <c r="C78" s="16" t="s">
        <v>133</v>
      </c>
      <c r="D78" s="6">
        <v>5.0</v>
      </c>
      <c r="E78" s="10" t="s">
        <v>128</v>
      </c>
      <c r="F78" s="6" t="s">
        <v>28</v>
      </c>
      <c r="G78" s="10" t="s">
        <v>134</v>
      </c>
    </row>
    <row r="79">
      <c r="A79" s="5" t="s">
        <v>7</v>
      </c>
      <c r="B79" s="6" t="s">
        <v>88</v>
      </c>
      <c r="C79" s="16" t="s">
        <v>135</v>
      </c>
      <c r="D79" s="6">
        <v>1.0</v>
      </c>
      <c r="E79" s="10" t="s">
        <v>34</v>
      </c>
      <c r="F79" s="6" t="s">
        <v>11</v>
      </c>
      <c r="G79" s="10" t="s">
        <v>136</v>
      </c>
    </row>
    <row r="80">
      <c r="A80" s="5" t="s">
        <v>7</v>
      </c>
      <c r="B80" s="6" t="s">
        <v>88</v>
      </c>
      <c r="C80" s="16" t="s">
        <v>137</v>
      </c>
      <c r="D80" s="6">
        <v>5.0</v>
      </c>
      <c r="E80" s="10" t="s">
        <v>116</v>
      </c>
      <c r="F80" s="6" t="s">
        <v>28</v>
      </c>
      <c r="G80" s="10" t="s">
        <v>110</v>
      </c>
    </row>
    <row r="81">
      <c r="A81" s="5" t="s">
        <v>7</v>
      </c>
      <c r="B81" s="6" t="s">
        <v>88</v>
      </c>
      <c r="C81" s="16" t="s">
        <v>138</v>
      </c>
      <c r="D81" s="6">
        <v>5.0</v>
      </c>
      <c r="E81" s="10" t="s">
        <v>34</v>
      </c>
      <c r="F81" s="6" t="s">
        <v>37</v>
      </c>
      <c r="G81" s="10" t="s">
        <v>139</v>
      </c>
    </row>
    <row r="82">
      <c r="A82" s="5" t="s">
        <v>7</v>
      </c>
      <c r="B82" s="6" t="s">
        <v>88</v>
      </c>
      <c r="C82" s="16" t="s">
        <v>140</v>
      </c>
      <c r="D82" s="6">
        <v>1.0</v>
      </c>
      <c r="E82" s="10" t="s">
        <v>14</v>
      </c>
      <c r="F82" s="6" t="s">
        <v>11</v>
      </c>
      <c r="G82" s="10" t="s">
        <v>139</v>
      </c>
    </row>
    <row r="83">
      <c r="A83" s="5" t="s">
        <v>7</v>
      </c>
      <c r="B83" s="6" t="s">
        <v>88</v>
      </c>
      <c r="C83" s="16" t="s">
        <v>141</v>
      </c>
      <c r="D83" s="6">
        <v>2.0</v>
      </c>
      <c r="E83" s="10" t="s">
        <v>102</v>
      </c>
      <c r="F83" s="6" t="s">
        <v>11</v>
      </c>
      <c r="G83" s="10" t="s">
        <v>136</v>
      </c>
    </row>
    <row r="84">
      <c r="A84" s="5" t="s">
        <v>7</v>
      </c>
      <c r="B84" s="6" t="s">
        <v>88</v>
      </c>
      <c r="C84" s="16" t="s">
        <v>142</v>
      </c>
      <c r="D84" s="6">
        <v>1.0</v>
      </c>
      <c r="E84" s="10" t="s">
        <v>34</v>
      </c>
      <c r="F84" s="6" t="s">
        <v>11</v>
      </c>
      <c r="G84" s="10" t="s">
        <v>136</v>
      </c>
    </row>
    <row r="85">
      <c r="A85" s="5" t="s">
        <v>7</v>
      </c>
      <c r="B85" s="6" t="s">
        <v>88</v>
      </c>
      <c r="C85" s="16" t="s">
        <v>143</v>
      </c>
      <c r="D85" s="6">
        <v>1.0</v>
      </c>
      <c r="E85" s="10" t="s">
        <v>34</v>
      </c>
      <c r="F85" s="6" t="s">
        <v>11</v>
      </c>
      <c r="G85" s="10" t="s">
        <v>136</v>
      </c>
    </row>
    <row r="86">
      <c r="A86" s="5" t="s">
        <v>7</v>
      </c>
      <c r="B86" s="6" t="s">
        <v>88</v>
      </c>
      <c r="C86" s="16" t="s">
        <v>144</v>
      </c>
      <c r="D86" s="6">
        <v>4.0</v>
      </c>
      <c r="E86" s="10" t="s">
        <v>14</v>
      </c>
      <c r="F86" s="6" t="s">
        <v>28</v>
      </c>
      <c r="G86" s="17" t="s">
        <v>106</v>
      </c>
    </row>
    <row r="87">
      <c r="A87" s="5" t="s">
        <v>7</v>
      </c>
      <c r="B87" s="6" t="s">
        <v>88</v>
      </c>
      <c r="C87" s="16" t="s">
        <v>145</v>
      </c>
      <c r="D87" s="6">
        <v>5.0</v>
      </c>
      <c r="E87" s="10" t="s">
        <v>14</v>
      </c>
      <c r="F87" s="18" t="s">
        <v>28</v>
      </c>
      <c r="G87" s="10" t="s">
        <v>35</v>
      </c>
    </row>
    <row r="88">
      <c r="A88" s="5" t="s">
        <v>7</v>
      </c>
      <c r="B88" s="6" t="s">
        <v>88</v>
      </c>
      <c r="C88" s="16" t="s">
        <v>146</v>
      </c>
      <c r="D88" s="6">
        <v>4.0</v>
      </c>
      <c r="E88" s="10" t="s">
        <v>18</v>
      </c>
      <c r="F88" s="19" t="s">
        <v>28</v>
      </c>
      <c r="G88" s="17" t="s">
        <v>106</v>
      </c>
    </row>
    <row r="89">
      <c r="A89" s="5" t="s">
        <v>7</v>
      </c>
      <c r="B89" s="6" t="s">
        <v>88</v>
      </c>
      <c r="C89" s="16" t="s">
        <v>147</v>
      </c>
      <c r="D89" s="6">
        <v>1.0</v>
      </c>
      <c r="E89" s="10" t="s">
        <v>14</v>
      </c>
      <c r="F89" s="20" t="s">
        <v>11</v>
      </c>
      <c r="G89" s="10" t="s">
        <v>136</v>
      </c>
    </row>
    <row r="90">
      <c r="A90" s="5" t="s">
        <v>7</v>
      </c>
      <c r="B90" s="6" t="s">
        <v>88</v>
      </c>
      <c r="C90" s="16" t="s">
        <v>148</v>
      </c>
      <c r="D90" s="6">
        <v>5.0</v>
      </c>
      <c r="E90" s="10" t="s">
        <v>14</v>
      </c>
      <c r="F90" s="6" t="s">
        <v>37</v>
      </c>
      <c r="G90" s="10" t="s">
        <v>139</v>
      </c>
    </row>
    <row r="91">
      <c r="A91" s="5" t="s">
        <v>7</v>
      </c>
      <c r="B91" s="6" t="s">
        <v>88</v>
      </c>
      <c r="C91" s="16" t="s">
        <v>149</v>
      </c>
      <c r="D91" s="6">
        <v>1.0</v>
      </c>
      <c r="E91" s="10" t="s">
        <v>14</v>
      </c>
      <c r="F91" s="18" t="s">
        <v>11</v>
      </c>
      <c r="G91" s="10" t="s">
        <v>136</v>
      </c>
    </row>
    <row r="92">
      <c r="A92" s="5" t="s">
        <v>7</v>
      </c>
      <c r="B92" s="6" t="s">
        <v>88</v>
      </c>
      <c r="C92" s="16" t="s">
        <v>150</v>
      </c>
      <c r="D92" s="6">
        <v>1.0</v>
      </c>
      <c r="E92" s="10" t="s">
        <v>34</v>
      </c>
      <c r="F92" s="18" t="s">
        <v>11</v>
      </c>
      <c r="G92" s="10" t="s">
        <v>136</v>
      </c>
    </row>
    <row r="93">
      <c r="A93" s="5" t="s">
        <v>7</v>
      </c>
      <c r="B93" s="6" t="s">
        <v>88</v>
      </c>
      <c r="C93" s="16" t="s">
        <v>151</v>
      </c>
      <c r="D93" s="6">
        <v>3.0</v>
      </c>
      <c r="E93" s="10" t="s">
        <v>14</v>
      </c>
      <c r="F93" s="18" t="s">
        <v>11</v>
      </c>
      <c r="G93" s="10" t="s">
        <v>136</v>
      </c>
    </row>
    <row r="94">
      <c r="A94" s="5" t="s">
        <v>7</v>
      </c>
      <c r="B94" s="6" t="s">
        <v>88</v>
      </c>
      <c r="C94" s="16" t="s">
        <v>152</v>
      </c>
      <c r="D94" s="6">
        <v>1.0</v>
      </c>
      <c r="E94" s="10" t="s">
        <v>34</v>
      </c>
      <c r="F94" s="18" t="s">
        <v>11</v>
      </c>
      <c r="G94" s="10" t="s">
        <v>136</v>
      </c>
    </row>
    <row r="95">
      <c r="A95" s="5" t="s">
        <v>7</v>
      </c>
      <c r="B95" s="6" t="s">
        <v>88</v>
      </c>
      <c r="C95" s="16" t="s">
        <v>153</v>
      </c>
      <c r="D95" s="6">
        <v>4.0</v>
      </c>
      <c r="E95" s="10" t="s">
        <v>34</v>
      </c>
      <c r="F95" s="18" t="s">
        <v>28</v>
      </c>
      <c r="G95" s="10" t="s">
        <v>40</v>
      </c>
    </row>
    <row r="96">
      <c r="A96" s="5" t="s">
        <v>7</v>
      </c>
      <c r="B96" s="6" t="s">
        <v>88</v>
      </c>
      <c r="C96" s="16" t="s">
        <v>154</v>
      </c>
      <c r="D96" s="6">
        <v>1.0</v>
      </c>
      <c r="E96" s="10" t="s">
        <v>34</v>
      </c>
      <c r="F96" s="18" t="s">
        <v>11</v>
      </c>
      <c r="G96" s="10" t="s">
        <v>136</v>
      </c>
    </row>
    <row r="97">
      <c r="A97" s="5" t="s">
        <v>7</v>
      </c>
      <c r="B97" s="6" t="s">
        <v>88</v>
      </c>
      <c r="C97" s="16" t="s">
        <v>155</v>
      </c>
      <c r="D97" s="6">
        <v>1.0</v>
      </c>
      <c r="E97" s="10" t="s">
        <v>156</v>
      </c>
      <c r="F97" s="18" t="s">
        <v>11</v>
      </c>
      <c r="G97" s="10" t="s">
        <v>136</v>
      </c>
    </row>
    <row r="98">
      <c r="A98" s="5" t="s">
        <v>7</v>
      </c>
      <c r="B98" s="6" t="s">
        <v>88</v>
      </c>
      <c r="C98" s="16" t="s">
        <v>157</v>
      </c>
      <c r="D98" s="6">
        <v>1.0</v>
      </c>
      <c r="E98" s="10" t="s">
        <v>34</v>
      </c>
      <c r="F98" s="18" t="s">
        <v>11</v>
      </c>
      <c r="G98" s="10" t="s">
        <v>35</v>
      </c>
    </row>
    <row r="99">
      <c r="A99" s="5" t="s">
        <v>7</v>
      </c>
      <c r="B99" s="6" t="s">
        <v>88</v>
      </c>
      <c r="C99" s="16" t="s">
        <v>158</v>
      </c>
      <c r="D99" s="6">
        <v>1.0</v>
      </c>
      <c r="E99" s="10" t="s">
        <v>14</v>
      </c>
      <c r="F99" s="18" t="s">
        <v>11</v>
      </c>
      <c r="G99" s="10" t="s">
        <v>136</v>
      </c>
    </row>
    <row r="100">
      <c r="A100" s="5" t="s">
        <v>7</v>
      </c>
      <c r="B100" s="6" t="s">
        <v>88</v>
      </c>
      <c r="C100" s="16" t="s">
        <v>159</v>
      </c>
      <c r="D100" s="6">
        <v>4.0</v>
      </c>
      <c r="E100" s="10" t="s">
        <v>34</v>
      </c>
      <c r="F100" s="18" t="s">
        <v>28</v>
      </c>
      <c r="G100" s="10" t="s">
        <v>160</v>
      </c>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row r="991">
      <c r="C991" s="21"/>
    </row>
    <row r="992">
      <c r="C992" s="21"/>
    </row>
    <row r="993">
      <c r="C993" s="21"/>
    </row>
    <row r="994">
      <c r="C994" s="21"/>
    </row>
    <row r="995">
      <c r="C995" s="21"/>
    </row>
    <row r="996">
      <c r="C996" s="21"/>
    </row>
    <row r="997">
      <c r="C997" s="21"/>
    </row>
    <row r="998">
      <c r="C998" s="21"/>
    </row>
    <row r="999">
      <c r="C999" s="21"/>
    </row>
    <row r="1000">
      <c r="C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14"/>
    <col customWidth="1" min="2" max="2" width="5.43"/>
    <col customWidth="1" min="3" max="4" width="4.71"/>
    <col customWidth="1" min="5" max="5" width="4.29"/>
    <col customWidth="1" min="6" max="6" width="4.71"/>
    <col customWidth="1" min="7" max="7" width="4.0"/>
    <col customWidth="1" min="8" max="8" width="5.14"/>
    <col customWidth="1" min="9" max="10" width="4.43"/>
    <col customWidth="1" min="11" max="11" width="5.57"/>
    <col customWidth="1" min="12" max="13" width="5.43"/>
    <col customWidth="1" min="14" max="14" width="3.57"/>
    <col customWidth="1" min="15" max="16" width="3.71"/>
    <col customWidth="1" min="17" max="17" width="4.57"/>
    <col customWidth="1" min="18" max="18" width="4.43"/>
    <col customWidth="1" min="19" max="19" width="3.86"/>
    <col customWidth="1" min="20" max="20" width="4.57"/>
    <col customWidth="1" min="21" max="21" width="4.14"/>
    <col customWidth="1" min="22" max="22" width="4.71"/>
    <col customWidth="1" min="23" max="24" width="4.57"/>
    <col customWidth="1" min="25" max="25" width="4.0"/>
    <col customWidth="1" min="26" max="29" width="4.71"/>
    <col customWidth="1" min="30" max="30" width="4.86"/>
    <col customWidth="1" min="31" max="31" width="5.0"/>
    <col customWidth="1" min="32" max="32" width="4.86"/>
    <col customWidth="1" min="33" max="33" width="4.43"/>
    <col customWidth="1" min="34" max="34" width="4.57"/>
    <col customWidth="1" min="35" max="35" width="4.86"/>
    <col customWidth="1" min="36" max="36" width="4.71"/>
    <col customWidth="1" min="37" max="37" width="4.57"/>
    <col customWidth="1" min="38" max="38" width="5.43"/>
    <col customWidth="1" min="39" max="39" width="6.0"/>
    <col customWidth="1" min="40" max="40" width="5.71"/>
    <col customWidth="1" min="41" max="42" width="5.43"/>
  </cols>
  <sheetData>
    <row r="1">
      <c r="A1" s="22" t="s">
        <v>161</v>
      </c>
      <c r="B1" s="22" t="s">
        <v>162</v>
      </c>
      <c r="F1" s="22" t="s">
        <v>14</v>
      </c>
      <c r="J1" s="22" t="s">
        <v>82</v>
      </c>
      <c r="N1" s="22" t="s">
        <v>27</v>
      </c>
      <c r="R1" s="22" t="s">
        <v>18</v>
      </c>
      <c r="V1" s="22" t="s">
        <v>116</v>
      </c>
      <c r="Z1" s="22" t="s">
        <v>21</v>
      </c>
      <c r="AD1" s="22" t="s">
        <v>24</v>
      </c>
      <c r="AH1" s="22" t="s">
        <v>163</v>
      </c>
      <c r="AL1" s="22" t="s">
        <v>76</v>
      </c>
      <c r="AP1" s="22"/>
    </row>
    <row r="2">
      <c r="A2" s="22" t="s">
        <v>164</v>
      </c>
      <c r="B2" s="22">
        <v>0.0</v>
      </c>
      <c r="C2" s="22">
        <v>2.0</v>
      </c>
      <c r="D2" s="22">
        <v>0.0</v>
      </c>
      <c r="E2" s="22">
        <v>0.0</v>
      </c>
      <c r="F2" s="22">
        <v>0.0</v>
      </c>
      <c r="G2" s="22">
        <v>4.0</v>
      </c>
      <c r="H2" s="22">
        <v>0.0</v>
      </c>
      <c r="I2" s="22">
        <v>0.0</v>
      </c>
      <c r="J2" s="22">
        <v>0.0</v>
      </c>
      <c r="K2" s="22">
        <v>1.0</v>
      </c>
      <c r="L2" s="22">
        <v>2.0</v>
      </c>
      <c r="M2" s="22">
        <v>5.0</v>
      </c>
      <c r="N2" s="22">
        <v>0.0</v>
      </c>
      <c r="O2" s="22">
        <v>0.0</v>
      </c>
      <c r="P2" s="22">
        <v>0.0</v>
      </c>
      <c r="Q2" s="22">
        <v>2.0</v>
      </c>
      <c r="R2" s="22">
        <v>0.0</v>
      </c>
      <c r="S2" s="22">
        <v>1.0</v>
      </c>
      <c r="T2" s="22">
        <v>1.0</v>
      </c>
      <c r="U2" s="22">
        <v>1.0</v>
      </c>
      <c r="V2" s="22">
        <v>0.0</v>
      </c>
      <c r="W2" s="22">
        <v>0.0</v>
      </c>
      <c r="X2" s="22">
        <v>0.0</v>
      </c>
      <c r="Y2" s="22">
        <v>1.0</v>
      </c>
      <c r="Z2" s="22">
        <v>0.0</v>
      </c>
      <c r="AA2" s="22">
        <v>1.0</v>
      </c>
      <c r="AB2" s="22">
        <v>0.0</v>
      </c>
      <c r="AC2" s="22">
        <v>0.0</v>
      </c>
    </row>
    <row r="3">
      <c r="A3" s="22" t="s">
        <v>165</v>
      </c>
      <c r="B3" s="22">
        <v>0.0</v>
      </c>
      <c r="C3" s="22">
        <v>1.0</v>
      </c>
      <c r="D3" s="22">
        <v>1.0</v>
      </c>
      <c r="E3" s="22">
        <v>0.0</v>
      </c>
      <c r="F3" s="22">
        <v>1.0</v>
      </c>
      <c r="G3" s="22">
        <v>2.0</v>
      </c>
      <c r="H3" s="22">
        <v>4.0</v>
      </c>
      <c r="I3" s="22">
        <v>4.0</v>
      </c>
      <c r="J3" s="22">
        <v>0.0</v>
      </c>
      <c r="K3" s="22">
        <v>0.0</v>
      </c>
      <c r="L3" s="22">
        <v>7.0</v>
      </c>
      <c r="M3" s="22">
        <v>6.0</v>
      </c>
      <c r="N3" s="22">
        <v>0.0</v>
      </c>
      <c r="O3" s="22">
        <v>0.0</v>
      </c>
      <c r="P3" s="22">
        <v>0.0</v>
      </c>
      <c r="Q3" s="22">
        <v>1.0</v>
      </c>
      <c r="R3" s="22">
        <v>0.0</v>
      </c>
      <c r="S3" s="22">
        <v>1.0</v>
      </c>
      <c r="T3" s="22">
        <v>0.0</v>
      </c>
      <c r="U3" s="22">
        <v>4.0</v>
      </c>
      <c r="AD3" s="22">
        <v>0.0</v>
      </c>
      <c r="AE3" s="22">
        <v>1.0</v>
      </c>
      <c r="AF3" s="22">
        <v>0.0</v>
      </c>
      <c r="AG3" s="22">
        <v>1.0</v>
      </c>
      <c r="AH3" s="22">
        <v>0.0</v>
      </c>
      <c r="AI3" s="22">
        <v>1.0</v>
      </c>
      <c r="AJ3" s="22">
        <v>0.0</v>
      </c>
      <c r="AK3" s="22">
        <v>0.0</v>
      </c>
    </row>
    <row r="4">
      <c r="A4" s="22" t="s">
        <v>166</v>
      </c>
      <c r="J4" s="22">
        <v>0.0</v>
      </c>
      <c r="K4" s="22">
        <v>0.0</v>
      </c>
      <c r="L4" s="22">
        <v>1.0</v>
      </c>
      <c r="M4" s="22">
        <v>2.0</v>
      </c>
    </row>
    <row r="5">
      <c r="A5" s="22" t="s">
        <v>163</v>
      </c>
      <c r="AH5" s="22">
        <v>0.0</v>
      </c>
      <c r="AI5" s="22">
        <v>0.0</v>
      </c>
      <c r="AJ5" s="22">
        <v>1.0</v>
      </c>
      <c r="AK5" s="22">
        <v>1.0</v>
      </c>
    </row>
    <row r="6">
      <c r="A6" s="22" t="s">
        <v>167</v>
      </c>
      <c r="F6" s="22">
        <v>0.0</v>
      </c>
      <c r="G6" s="22">
        <v>0.0</v>
      </c>
      <c r="H6" s="22">
        <v>1.0</v>
      </c>
      <c r="I6" s="22">
        <v>0.0</v>
      </c>
    </row>
    <row r="7">
      <c r="A7" s="22" t="s">
        <v>27</v>
      </c>
      <c r="J7" s="22">
        <v>0.0</v>
      </c>
      <c r="K7" s="22">
        <v>0.0</v>
      </c>
      <c r="L7" s="22">
        <v>0.0</v>
      </c>
      <c r="M7" s="22">
        <v>1.0</v>
      </c>
      <c r="N7" s="22">
        <v>0.0</v>
      </c>
      <c r="O7" s="22">
        <v>0.0</v>
      </c>
      <c r="P7" s="22">
        <v>3.0</v>
      </c>
      <c r="Q7" s="22">
        <v>3.0</v>
      </c>
    </row>
    <row r="8">
      <c r="A8" s="22" t="s">
        <v>168</v>
      </c>
      <c r="B8" s="22">
        <v>0.0</v>
      </c>
      <c r="C8" s="22">
        <v>1.0</v>
      </c>
      <c r="D8" s="22">
        <v>1.0</v>
      </c>
      <c r="E8" s="22">
        <v>2.0</v>
      </c>
      <c r="F8" s="22">
        <v>0.0</v>
      </c>
      <c r="G8" s="22">
        <v>11.0</v>
      </c>
      <c r="H8" s="22">
        <v>8.0</v>
      </c>
      <c r="I8" s="22">
        <v>11.0</v>
      </c>
      <c r="J8" s="22">
        <v>0.0</v>
      </c>
      <c r="K8" s="22">
        <v>0.0</v>
      </c>
      <c r="L8" s="22">
        <v>6.0</v>
      </c>
      <c r="M8" s="22">
        <v>6.0</v>
      </c>
      <c r="R8" s="22">
        <v>0.0</v>
      </c>
      <c r="S8" s="22">
        <v>4.0</v>
      </c>
      <c r="T8" s="22">
        <v>6.0</v>
      </c>
      <c r="U8" s="22">
        <v>4.0</v>
      </c>
      <c r="Z8" s="22">
        <v>0.0</v>
      </c>
      <c r="AA8" s="22">
        <v>0.0</v>
      </c>
      <c r="AB8" s="22">
        <v>1.0</v>
      </c>
      <c r="AC8" s="22">
        <v>0.0</v>
      </c>
      <c r="AD8" s="22">
        <v>0.0</v>
      </c>
      <c r="AE8" s="22">
        <v>2.0</v>
      </c>
      <c r="AF8" s="22">
        <v>0.0</v>
      </c>
      <c r="AG8" s="22">
        <v>1.0</v>
      </c>
      <c r="AH8" s="22">
        <v>0.0</v>
      </c>
      <c r="AI8" s="22">
        <v>0.0</v>
      </c>
      <c r="AJ8" s="22">
        <v>1.0</v>
      </c>
      <c r="AK8" s="22">
        <v>1.0</v>
      </c>
      <c r="AL8" s="22">
        <v>0.0</v>
      </c>
      <c r="AM8" s="22">
        <v>1.0</v>
      </c>
      <c r="AN8" s="22">
        <v>1.0</v>
      </c>
      <c r="AO8" s="22">
        <v>1.0</v>
      </c>
      <c r="AP8" s="22"/>
    </row>
    <row r="12">
      <c r="B12" s="22" t="s">
        <v>19</v>
      </c>
      <c r="C12" s="22" t="s">
        <v>37</v>
      </c>
      <c r="D12" s="22" t="s">
        <v>28</v>
      </c>
      <c r="E12" s="22" t="s">
        <v>11</v>
      </c>
    </row>
    <row r="13">
      <c r="C13" s="23"/>
    </row>
  </sheetData>
  <mergeCells count="11">
    <mergeCell ref="Z1:AC1"/>
    <mergeCell ref="AD1:AG1"/>
    <mergeCell ref="V1:Y1"/>
    <mergeCell ref="R1:U1"/>
    <mergeCell ref="J1:M1"/>
    <mergeCell ref="B1:E1"/>
    <mergeCell ref="F1:I1"/>
    <mergeCell ref="N1:Q1"/>
    <mergeCell ref="AL1:AO1"/>
    <mergeCell ref="C13:F13"/>
    <mergeCell ref="AH1:AK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14"/>
    <col customWidth="1" min="2" max="2" width="12.14"/>
    <col customWidth="1" min="3" max="3" width="17.57"/>
    <col customWidth="1" min="4" max="4" width="23.86"/>
    <col customWidth="1" min="5" max="5" width="11.29"/>
    <col customWidth="1" min="6" max="6" width="23.14"/>
    <col customWidth="1" min="7" max="7" width="19.86"/>
    <col customWidth="1" min="8" max="8" width="42.43"/>
  </cols>
  <sheetData>
    <row r="1" ht="15.0" customHeight="1">
      <c r="A1" s="1" t="s">
        <v>252</v>
      </c>
      <c r="B1" s="2" t="s">
        <v>0</v>
      </c>
      <c r="C1" s="2" t="s">
        <v>1</v>
      </c>
      <c r="D1" s="111" t="s">
        <v>2</v>
      </c>
      <c r="E1" s="2" t="s">
        <v>3</v>
      </c>
      <c r="F1" s="2" t="s">
        <v>4</v>
      </c>
      <c r="G1" s="2" t="s">
        <v>5</v>
      </c>
      <c r="H1" s="2" t="s">
        <v>6</v>
      </c>
      <c r="I1" s="25"/>
      <c r="J1" s="25"/>
      <c r="K1" s="25"/>
      <c r="L1" s="25"/>
      <c r="M1" s="25"/>
      <c r="N1" s="25"/>
      <c r="O1" s="25"/>
      <c r="P1" s="25"/>
      <c r="Q1" s="25"/>
      <c r="R1" s="25"/>
      <c r="S1" s="25"/>
      <c r="T1" s="25"/>
      <c r="U1" s="25"/>
      <c r="V1" s="25"/>
      <c r="W1" s="25"/>
      <c r="X1" s="25"/>
      <c r="Y1" s="25"/>
      <c r="Z1" s="25"/>
      <c r="AA1" s="25"/>
      <c r="AB1" s="25"/>
    </row>
    <row r="2" ht="15.0" customHeight="1">
      <c r="A2" s="5">
        <v>1.0</v>
      </c>
      <c r="B2" s="6" t="s">
        <v>169</v>
      </c>
      <c r="C2" s="6" t="s">
        <v>262</v>
      </c>
      <c r="D2" s="27" t="s">
        <v>263</v>
      </c>
      <c r="E2" s="6">
        <v>5.0</v>
      </c>
      <c r="F2" s="10" t="s">
        <v>265</v>
      </c>
      <c r="G2" s="6" t="s">
        <v>266</v>
      </c>
      <c r="H2" s="10" t="s">
        <v>267</v>
      </c>
    </row>
    <row r="3" ht="15.0" customHeight="1">
      <c r="A3" s="5">
        <v>2.0</v>
      </c>
      <c r="B3" s="6" t="s">
        <v>169</v>
      </c>
      <c r="C3" s="6" t="s">
        <v>262</v>
      </c>
      <c r="D3" s="27" t="s">
        <v>268</v>
      </c>
      <c r="E3" s="6">
        <v>5.0</v>
      </c>
      <c r="F3" s="10" t="s">
        <v>82</v>
      </c>
      <c r="G3" s="6" t="s">
        <v>28</v>
      </c>
      <c r="H3" s="10" t="s">
        <v>29</v>
      </c>
    </row>
    <row r="4" ht="15.0" customHeight="1">
      <c r="A4" s="5">
        <v>3.0</v>
      </c>
      <c r="B4" s="6" t="s">
        <v>169</v>
      </c>
      <c r="C4" s="6" t="s">
        <v>262</v>
      </c>
      <c r="D4" s="27" t="s">
        <v>269</v>
      </c>
      <c r="E4" s="6">
        <v>1.0</v>
      </c>
      <c r="F4" s="10" t="s">
        <v>82</v>
      </c>
      <c r="G4" s="6" t="s">
        <v>11</v>
      </c>
      <c r="H4" s="10" t="s">
        <v>270</v>
      </c>
    </row>
    <row r="5" ht="15.0" customHeight="1">
      <c r="A5" s="5">
        <v>4.0</v>
      </c>
      <c r="B5" s="6" t="s">
        <v>169</v>
      </c>
      <c r="C5" s="6" t="s">
        <v>262</v>
      </c>
      <c r="D5" s="27" t="s">
        <v>272</v>
      </c>
      <c r="E5" s="6">
        <v>2.0</v>
      </c>
      <c r="F5" s="10" t="s">
        <v>273</v>
      </c>
      <c r="G5" s="6" t="s">
        <v>28</v>
      </c>
      <c r="H5" s="10" t="s">
        <v>274</v>
      </c>
    </row>
    <row r="6" ht="15.0" customHeight="1">
      <c r="A6" s="5">
        <v>5.0</v>
      </c>
      <c r="B6" s="6" t="s">
        <v>169</v>
      </c>
      <c r="C6" s="6" t="s">
        <v>262</v>
      </c>
      <c r="D6" s="27" t="s">
        <v>275</v>
      </c>
      <c r="E6" s="6">
        <v>1.0</v>
      </c>
      <c r="F6" s="10" t="s">
        <v>82</v>
      </c>
      <c r="G6" s="6" t="s">
        <v>11</v>
      </c>
      <c r="H6" s="10" t="s">
        <v>277</v>
      </c>
    </row>
    <row r="7" ht="15.0" customHeight="1">
      <c r="A7" s="5">
        <v>6.0</v>
      </c>
      <c r="B7" s="6" t="s">
        <v>169</v>
      </c>
      <c r="C7" s="6" t="s">
        <v>262</v>
      </c>
      <c r="D7" s="27" t="s">
        <v>279</v>
      </c>
      <c r="E7" s="6">
        <v>5.0</v>
      </c>
      <c r="F7" s="10" t="s">
        <v>82</v>
      </c>
      <c r="G7" s="6" t="s">
        <v>11</v>
      </c>
      <c r="H7" s="10" t="s">
        <v>281</v>
      </c>
    </row>
    <row r="8" ht="15.0" customHeight="1">
      <c r="A8" s="5">
        <v>7.0</v>
      </c>
      <c r="B8" s="6" t="s">
        <v>169</v>
      </c>
      <c r="C8" s="6" t="s">
        <v>262</v>
      </c>
      <c r="D8" s="27" t="s">
        <v>283</v>
      </c>
      <c r="E8" s="6">
        <v>5.0</v>
      </c>
      <c r="F8" s="10" t="s">
        <v>285</v>
      </c>
      <c r="G8" s="6" t="s">
        <v>37</v>
      </c>
      <c r="H8" s="10" t="s">
        <v>260</v>
      </c>
    </row>
    <row r="9" ht="15.0" customHeight="1">
      <c r="A9" s="5">
        <v>8.0</v>
      </c>
      <c r="B9" s="6" t="s">
        <v>169</v>
      </c>
      <c r="C9" s="6" t="s">
        <v>262</v>
      </c>
      <c r="D9" s="27" t="s">
        <v>287</v>
      </c>
      <c r="E9" s="6">
        <v>3.0</v>
      </c>
      <c r="F9" s="10" t="s">
        <v>82</v>
      </c>
      <c r="G9" s="6" t="s">
        <v>28</v>
      </c>
      <c r="H9" s="10" t="s">
        <v>92</v>
      </c>
    </row>
    <row r="10" ht="15.0" customHeight="1">
      <c r="A10" s="5">
        <v>9.0</v>
      </c>
      <c r="B10" s="6" t="s">
        <v>169</v>
      </c>
      <c r="C10" s="6" t="s">
        <v>262</v>
      </c>
      <c r="D10" s="27" t="s">
        <v>291</v>
      </c>
      <c r="E10" s="6">
        <v>1.0</v>
      </c>
      <c r="F10" s="10" t="s">
        <v>82</v>
      </c>
      <c r="G10" s="6" t="s">
        <v>11</v>
      </c>
      <c r="H10" s="10" t="s">
        <v>29</v>
      </c>
    </row>
    <row r="11" ht="15.0" customHeight="1">
      <c r="A11" s="5">
        <v>10.0</v>
      </c>
      <c r="B11" s="6" t="s">
        <v>169</v>
      </c>
      <c r="C11" s="6" t="s">
        <v>262</v>
      </c>
      <c r="D11" s="27" t="s">
        <v>293</v>
      </c>
      <c r="E11" s="6">
        <v>3.0</v>
      </c>
      <c r="F11" s="10" t="s">
        <v>34</v>
      </c>
      <c r="G11" s="6" t="s">
        <v>28</v>
      </c>
      <c r="H11" s="10" t="s">
        <v>294</v>
      </c>
    </row>
    <row r="12" ht="15.0" customHeight="1">
      <c r="A12" s="5">
        <v>11.0</v>
      </c>
      <c r="B12" s="6" t="s">
        <v>169</v>
      </c>
      <c r="C12" s="6" t="s">
        <v>262</v>
      </c>
      <c r="D12" s="27" t="s">
        <v>295</v>
      </c>
      <c r="E12" s="6">
        <v>2.0</v>
      </c>
      <c r="F12" s="10" t="s">
        <v>27</v>
      </c>
      <c r="G12" s="6" t="s">
        <v>28</v>
      </c>
      <c r="H12" s="10" t="s">
        <v>40</v>
      </c>
    </row>
    <row r="13" ht="15.0" customHeight="1">
      <c r="A13" s="5">
        <v>12.0</v>
      </c>
      <c r="B13" s="6" t="s">
        <v>169</v>
      </c>
      <c r="C13" s="6" t="s">
        <v>262</v>
      </c>
      <c r="D13" s="27" t="s">
        <v>297</v>
      </c>
      <c r="E13" s="6">
        <v>1.0</v>
      </c>
      <c r="F13" s="10" t="s">
        <v>82</v>
      </c>
      <c r="G13" s="6" t="s">
        <v>11</v>
      </c>
      <c r="H13" s="10" t="s">
        <v>15</v>
      </c>
    </row>
    <row r="14" ht="15.0" customHeight="1">
      <c r="A14" s="5">
        <v>13.0</v>
      </c>
      <c r="B14" s="6" t="s">
        <v>169</v>
      </c>
      <c r="C14" s="6" t="s">
        <v>262</v>
      </c>
      <c r="D14" s="27" t="s">
        <v>299</v>
      </c>
      <c r="E14" s="6">
        <v>2.0</v>
      </c>
      <c r="F14" s="10" t="s">
        <v>34</v>
      </c>
      <c r="G14" s="6" t="s">
        <v>28</v>
      </c>
      <c r="H14" s="10" t="s">
        <v>172</v>
      </c>
    </row>
    <row r="15" ht="15.0" customHeight="1">
      <c r="A15" s="5">
        <v>14.0</v>
      </c>
      <c r="B15" s="6" t="s">
        <v>169</v>
      </c>
      <c r="C15" s="6" t="s">
        <v>262</v>
      </c>
      <c r="D15" s="27" t="s">
        <v>301</v>
      </c>
      <c r="E15" s="6">
        <v>2.0</v>
      </c>
      <c r="F15" s="10" t="s">
        <v>302</v>
      </c>
      <c r="G15" s="6" t="s">
        <v>28</v>
      </c>
      <c r="H15" s="10" t="s">
        <v>303</v>
      </c>
    </row>
    <row r="16" ht="15.0" customHeight="1">
      <c r="A16" s="5">
        <v>15.0</v>
      </c>
      <c r="B16" s="6" t="s">
        <v>169</v>
      </c>
      <c r="C16" s="6" t="s">
        <v>262</v>
      </c>
      <c r="D16" s="27" t="s">
        <v>305</v>
      </c>
      <c r="E16" s="6">
        <v>4.0</v>
      </c>
      <c r="F16" s="10" t="s">
        <v>306</v>
      </c>
      <c r="G16" s="6" t="s">
        <v>266</v>
      </c>
      <c r="H16" s="10" t="s">
        <v>307</v>
      </c>
    </row>
    <row r="17" ht="15.0" customHeight="1">
      <c r="A17" s="5">
        <v>16.0</v>
      </c>
      <c r="B17" s="6" t="s">
        <v>169</v>
      </c>
      <c r="C17" s="6" t="s">
        <v>262</v>
      </c>
      <c r="D17" s="27" t="s">
        <v>309</v>
      </c>
      <c r="E17" s="6">
        <v>4.0</v>
      </c>
      <c r="F17" s="10" t="s">
        <v>18</v>
      </c>
      <c r="G17" s="6" t="s">
        <v>28</v>
      </c>
      <c r="H17" s="10" t="s">
        <v>35</v>
      </c>
    </row>
    <row r="18" ht="15.0" customHeight="1">
      <c r="A18" s="5">
        <v>17.0</v>
      </c>
      <c r="B18" s="6" t="s">
        <v>169</v>
      </c>
      <c r="C18" s="6" t="s">
        <v>262</v>
      </c>
      <c r="D18" s="27" t="s">
        <v>313</v>
      </c>
      <c r="E18" s="6">
        <v>1.0</v>
      </c>
      <c r="F18" s="10" t="s">
        <v>27</v>
      </c>
      <c r="G18" s="6" t="s">
        <v>11</v>
      </c>
      <c r="H18" s="10" t="s">
        <v>40</v>
      </c>
    </row>
    <row r="19" ht="15.0" customHeight="1">
      <c r="A19" s="5">
        <v>18.0</v>
      </c>
      <c r="B19" s="6" t="s">
        <v>169</v>
      </c>
      <c r="C19" s="6" t="s">
        <v>262</v>
      </c>
      <c r="D19" s="27" t="s">
        <v>317</v>
      </c>
      <c r="E19" s="6">
        <v>1.0</v>
      </c>
      <c r="F19" s="10" t="s">
        <v>163</v>
      </c>
      <c r="G19" s="6" t="s">
        <v>11</v>
      </c>
      <c r="H19" s="10" t="s">
        <v>35</v>
      </c>
    </row>
    <row r="20" ht="15.0" customHeight="1">
      <c r="A20" s="5">
        <v>19.0</v>
      </c>
      <c r="B20" s="6" t="s">
        <v>169</v>
      </c>
      <c r="C20" s="6" t="s">
        <v>262</v>
      </c>
      <c r="D20" s="27" t="s">
        <v>325</v>
      </c>
      <c r="E20" s="6">
        <v>1.0</v>
      </c>
      <c r="F20" s="10" t="s">
        <v>302</v>
      </c>
      <c r="G20" s="6" t="s">
        <v>11</v>
      </c>
      <c r="H20" s="10" t="s">
        <v>12</v>
      </c>
    </row>
    <row r="21" ht="15.0" customHeight="1">
      <c r="A21" s="5">
        <v>20.0</v>
      </c>
      <c r="B21" s="6" t="s">
        <v>169</v>
      </c>
      <c r="C21" s="6" t="s">
        <v>262</v>
      </c>
      <c r="D21" s="27" t="s">
        <v>326</v>
      </c>
      <c r="E21" s="6">
        <v>4.0</v>
      </c>
      <c r="F21" s="10" t="s">
        <v>14</v>
      </c>
      <c r="G21" s="6" t="s">
        <v>28</v>
      </c>
      <c r="H21" s="10" t="s">
        <v>35</v>
      </c>
    </row>
    <row r="22" ht="15.0" customHeight="1">
      <c r="A22" s="5">
        <v>21.0</v>
      </c>
      <c r="B22" s="6" t="s">
        <v>169</v>
      </c>
      <c r="C22" s="6" t="s">
        <v>262</v>
      </c>
      <c r="D22" s="27" t="s">
        <v>327</v>
      </c>
      <c r="E22" s="6">
        <v>1.0</v>
      </c>
      <c r="F22" s="10" t="s">
        <v>27</v>
      </c>
      <c r="G22" s="6" t="s">
        <v>11</v>
      </c>
      <c r="H22" s="10" t="s">
        <v>40</v>
      </c>
    </row>
    <row r="23" ht="15.0" customHeight="1">
      <c r="A23" s="5">
        <v>22.0</v>
      </c>
      <c r="B23" s="6" t="s">
        <v>169</v>
      </c>
      <c r="C23" s="6" t="s">
        <v>262</v>
      </c>
      <c r="D23" s="27" t="s">
        <v>328</v>
      </c>
      <c r="E23" s="6">
        <v>3.0</v>
      </c>
      <c r="F23" s="10" t="s">
        <v>329</v>
      </c>
      <c r="G23" s="6" t="s">
        <v>28</v>
      </c>
      <c r="H23" s="10" t="s">
        <v>15</v>
      </c>
    </row>
    <row r="24" ht="15.0" customHeight="1">
      <c r="A24" s="5">
        <v>23.0</v>
      </c>
      <c r="B24" s="6" t="s">
        <v>169</v>
      </c>
      <c r="C24" s="6" t="s">
        <v>262</v>
      </c>
      <c r="D24" s="27" t="s">
        <v>332</v>
      </c>
      <c r="E24" s="6">
        <v>2.0</v>
      </c>
      <c r="F24" s="10" t="s">
        <v>24</v>
      </c>
      <c r="G24" s="6" t="s">
        <v>11</v>
      </c>
      <c r="H24" s="10" t="s">
        <v>29</v>
      </c>
    </row>
    <row r="25" ht="15.0" customHeight="1">
      <c r="A25" s="5">
        <v>24.0</v>
      </c>
      <c r="B25" s="6" t="s">
        <v>169</v>
      </c>
      <c r="C25" s="6" t="s">
        <v>262</v>
      </c>
      <c r="D25" s="27" t="s">
        <v>334</v>
      </c>
      <c r="E25" s="6">
        <v>4.0</v>
      </c>
      <c r="F25" s="10" t="s">
        <v>21</v>
      </c>
      <c r="G25" s="6" t="s">
        <v>28</v>
      </c>
      <c r="H25" s="10" t="s">
        <v>35</v>
      </c>
    </row>
    <row r="26" ht="15.0" customHeight="1">
      <c r="A26" s="5">
        <v>25.0</v>
      </c>
      <c r="B26" s="6" t="s">
        <v>169</v>
      </c>
      <c r="C26" s="6" t="s">
        <v>262</v>
      </c>
      <c r="D26" s="27" t="s">
        <v>337</v>
      </c>
      <c r="E26" s="6">
        <v>2.0</v>
      </c>
      <c r="F26" s="10" t="s">
        <v>82</v>
      </c>
      <c r="G26" s="6" t="s">
        <v>28</v>
      </c>
      <c r="H26" s="10" t="s">
        <v>339</v>
      </c>
    </row>
    <row r="27" ht="15.0" customHeight="1">
      <c r="A27" s="5">
        <v>26.0</v>
      </c>
      <c r="B27" s="6" t="s">
        <v>169</v>
      </c>
      <c r="C27" s="6" t="s">
        <v>262</v>
      </c>
      <c r="D27" s="27" t="s">
        <v>342</v>
      </c>
      <c r="E27" s="6">
        <v>5.0</v>
      </c>
      <c r="F27" s="10" t="s">
        <v>14</v>
      </c>
      <c r="G27" s="6" t="s">
        <v>37</v>
      </c>
      <c r="H27" s="10" t="s">
        <v>286</v>
      </c>
    </row>
    <row r="28" ht="15.0" customHeight="1">
      <c r="A28" s="5">
        <v>27.0</v>
      </c>
      <c r="B28" s="6" t="s">
        <v>169</v>
      </c>
      <c r="C28" s="6" t="s">
        <v>262</v>
      </c>
      <c r="D28" s="27" t="s">
        <v>343</v>
      </c>
      <c r="E28" s="6">
        <v>1.0</v>
      </c>
      <c r="F28" s="10" t="s">
        <v>14</v>
      </c>
      <c r="G28" s="6" t="s">
        <v>11</v>
      </c>
      <c r="H28" s="10" t="s">
        <v>29</v>
      </c>
    </row>
    <row r="29" ht="15.0" customHeight="1">
      <c r="A29" s="5">
        <v>28.0</v>
      </c>
      <c r="B29" s="6" t="s">
        <v>169</v>
      </c>
      <c r="C29" s="6" t="s">
        <v>262</v>
      </c>
      <c r="D29" s="27" t="s">
        <v>344</v>
      </c>
      <c r="E29" s="6">
        <v>2.0</v>
      </c>
      <c r="F29" s="10" t="s">
        <v>14</v>
      </c>
      <c r="G29" s="6" t="s">
        <v>28</v>
      </c>
      <c r="H29" s="10" t="s">
        <v>29</v>
      </c>
    </row>
    <row r="30" ht="15.0" customHeight="1">
      <c r="A30" s="5">
        <v>29.0</v>
      </c>
      <c r="B30" s="6" t="s">
        <v>169</v>
      </c>
      <c r="C30" s="6" t="s">
        <v>262</v>
      </c>
      <c r="D30" s="27" t="s">
        <v>347</v>
      </c>
      <c r="E30" s="6">
        <v>5.0</v>
      </c>
      <c r="F30" s="10" t="s">
        <v>14</v>
      </c>
      <c r="G30" s="6" t="s">
        <v>28</v>
      </c>
      <c r="H30" s="10" t="s">
        <v>35</v>
      </c>
    </row>
    <row r="31" ht="15.0" customHeight="1">
      <c r="A31" s="5">
        <v>30.0</v>
      </c>
      <c r="B31" s="6" t="s">
        <v>169</v>
      </c>
      <c r="C31" s="6" t="s">
        <v>262</v>
      </c>
      <c r="D31" s="27" t="s">
        <v>348</v>
      </c>
      <c r="E31" s="6">
        <v>1.0</v>
      </c>
      <c r="F31" s="10" t="s">
        <v>329</v>
      </c>
      <c r="G31" s="6" t="s">
        <v>11</v>
      </c>
      <c r="H31" s="10" t="s">
        <v>29</v>
      </c>
    </row>
    <row r="32" ht="15.0" customHeight="1">
      <c r="A32" s="5">
        <v>31.0</v>
      </c>
      <c r="B32" s="6" t="s">
        <v>169</v>
      </c>
      <c r="C32" s="6" t="s">
        <v>262</v>
      </c>
      <c r="D32" s="27" t="s">
        <v>349</v>
      </c>
      <c r="E32" s="6">
        <v>2.0</v>
      </c>
      <c r="F32" s="10" t="s">
        <v>34</v>
      </c>
      <c r="G32" s="6" t="s">
        <v>11</v>
      </c>
      <c r="H32" s="10" t="s">
        <v>281</v>
      </c>
    </row>
    <row r="33" ht="15.0" customHeight="1">
      <c r="A33" s="5">
        <v>32.0</v>
      </c>
      <c r="B33" s="6" t="s">
        <v>169</v>
      </c>
      <c r="C33" s="6" t="s">
        <v>262</v>
      </c>
      <c r="D33" s="27" t="s">
        <v>351</v>
      </c>
      <c r="E33" s="6">
        <v>5.0</v>
      </c>
      <c r="F33" s="10" t="s">
        <v>14</v>
      </c>
      <c r="G33" s="6" t="s">
        <v>11</v>
      </c>
      <c r="H33" s="10" t="s">
        <v>260</v>
      </c>
    </row>
    <row r="34" ht="15.0" customHeight="1">
      <c r="A34" s="5">
        <v>33.0</v>
      </c>
      <c r="B34" s="6" t="s">
        <v>169</v>
      </c>
      <c r="C34" s="6" t="s">
        <v>262</v>
      </c>
      <c r="D34" s="27" t="s">
        <v>353</v>
      </c>
      <c r="E34" s="6">
        <v>1.0</v>
      </c>
      <c r="F34" s="10" t="s">
        <v>302</v>
      </c>
      <c r="G34" s="6" t="s">
        <v>11</v>
      </c>
      <c r="H34" s="10" t="s">
        <v>40</v>
      </c>
    </row>
    <row r="35" ht="15.0" customHeight="1">
      <c r="A35" s="5">
        <v>34.0</v>
      </c>
      <c r="B35" s="6" t="s">
        <v>169</v>
      </c>
      <c r="C35" s="6" t="s">
        <v>262</v>
      </c>
      <c r="D35" s="27" t="s">
        <v>354</v>
      </c>
      <c r="E35" s="6">
        <v>3.0</v>
      </c>
      <c r="F35" s="10" t="s">
        <v>355</v>
      </c>
      <c r="G35" s="6" t="s">
        <v>357</v>
      </c>
      <c r="H35" s="10" t="s">
        <v>358</v>
      </c>
    </row>
    <row r="36" ht="15.0" customHeight="1">
      <c r="A36" s="5">
        <v>35.0</v>
      </c>
      <c r="B36" s="6" t="s">
        <v>169</v>
      </c>
      <c r="C36" s="6" t="s">
        <v>262</v>
      </c>
      <c r="D36" s="27" t="s">
        <v>359</v>
      </c>
      <c r="E36" s="6">
        <v>5.0</v>
      </c>
      <c r="F36" s="10" t="s">
        <v>18</v>
      </c>
      <c r="G36" s="6" t="s">
        <v>37</v>
      </c>
      <c r="H36" s="8" t="s">
        <v>15</v>
      </c>
    </row>
    <row r="37" ht="15.0" customHeight="1">
      <c r="A37" s="5">
        <v>36.0</v>
      </c>
      <c r="B37" s="6" t="s">
        <v>169</v>
      </c>
      <c r="C37" s="6" t="s">
        <v>262</v>
      </c>
      <c r="D37" s="27" t="s">
        <v>361</v>
      </c>
      <c r="E37" s="6">
        <v>4.0</v>
      </c>
      <c r="F37" s="49" t="s">
        <v>18</v>
      </c>
      <c r="G37" s="6" t="s">
        <v>28</v>
      </c>
      <c r="H37" s="10" t="s">
        <v>35</v>
      </c>
    </row>
    <row r="38" ht="15.0" customHeight="1">
      <c r="A38" s="5">
        <v>37.0</v>
      </c>
      <c r="B38" s="6" t="s">
        <v>169</v>
      </c>
      <c r="C38" s="6" t="s">
        <v>262</v>
      </c>
      <c r="D38" s="27" t="s">
        <v>363</v>
      </c>
      <c r="E38" s="6">
        <v>3.0</v>
      </c>
      <c r="F38" s="49" t="s">
        <v>18</v>
      </c>
      <c r="G38" s="6" t="s">
        <v>28</v>
      </c>
      <c r="H38" s="10" t="s">
        <v>110</v>
      </c>
    </row>
    <row r="39" ht="15.0" customHeight="1">
      <c r="A39" s="5">
        <v>38.0</v>
      </c>
      <c r="B39" s="6" t="s">
        <v>169</v>
      </c>
      <c r="C39" s="6" t="s">
        <v>262</v>
      </c>
      <c r="D39" s="27" t="s">
        <v>364</v>
      </c>
      <c r="E39" s="6">
        <v>5.0</v>
      </c>
      <c r="F39" s="49" t="s">
        <v>76</v>
      </c>
      <c r="G39" s="6" t="s">
        <v>37</v>
      </c>
      <c r="H39" s="8" t="s">
        <v>15</v>
      </c>
    </row>
    <row r="40" ht="15.0" customHeight="1">
      <c r="A40" s="5">
        <v>39.0</v>
      </c>
      <c r="B40" s="6" t="s">
        <v>169</v>
      </c>
      <c r="C40" s="6" t="s">
        <v>262</v>
      </c>
      <c r="D40" s="27" t="s">
        <v>365</v>
      </c>
      <c r="E40" s="6">
        <v>4.0</v>
      </c>
      <c r="F40" s="49" t="s">
        <v>14</v>
      </c>
      <c r="G40" s="6" t="s">
        <v>28</v>
      </c>
      <c r="H40" s="10" t="s">
        <v>52</v>
      </c>
    </row>
    <row r="41" ht="15.0" customHeight="1">
      <c r="A41" s="5">
        <v>40.0</v>
      </c>
      <c r="B41" s="6" t="s">
        <v>169</v>
      </c>
      <c r="C41" s="6" t="s">
        <v>262</v>
      </c>
      <c r="D41" s="27" t="s">
        <v>366</v>
      </c>
      <c r="E41" s="6">
        <v>1.0</v>
      </c>
      <c r="F41" s="49" t="s">
        <v>302</v>
      </c>
      <c r="G41" s="6" t="s">
        <v>11</v>
      </c>
      <c r="H41" s="10" t="s">
        <v>12</v>
      </c>
    </row>
    <row r="42" ht="15.0" customHeight="1">
      <c r="A42" s="5">
        <v>41.0</v>
      </c>
      <c r="B42" s="6" t="s">
        <v>169</v>
      </c>
      <c r="C42" s="6" t="s">
        <v>262</v>
      </c>
      <c r="D42" s="27" t="s">
        <v>367</v>
      </c>
      <c r="E42" s="6">
        <v>4.0</v>
      </c>
      <c r="F42" s="49" t="s">
        <v>368</v>
      </c>
      <c r="G42" s="6" t="s">
        <v>266</v>
      </c>
      <c r="H42" s="8" t="s">
        <v>307</v>
      </c>
    </row>
    <row r="43" ht="15.0" customHeight="1">
      <c r="A43" s="5">
        <v>42.0</v>
      </c>
      <c r="B43" s="6" t="s">
        <v>169</v>
      </c>
      <c r="C43" s="6" t="s">
        <v>262</v>
      </c>
      <c r="D43" s="27" t="s">
        <v>371</v>
      </c>
      <c r="E43" s="6">
        <v>1.0</v>
      </c>
      <c r="F43" s="10" t="s">
        <v>27</v>
      </c>
      <c r="G43" s="6" t="s">
        <v>11</v>
      </c>
      <c r="H43" s="10" t="s">
        <v>29</v>
      </c>
    </row>
    <row r="44" ht="15.0" customHeight="1">
      <c r="A44" s="5">
        <v>43.0</v>
      </c>
      <c r="B44" s="6" t="s">
        <v>169</v>
      </c>
      <c r="C44" s="6" t="s">
        <v>262</v>
      </c>
      <c r="D44" s="27" t="s">
        <v>372</v>
      </c>
      <c r="E44" s="6">
        <v>1.0</v>
      </c>
      <c r="F44" s="49" t="s">
        <v>34</v>
      </c>
      <c r="G44" s="6" t="s">
        <v>28</v>
      </c>
      <c r="H44" s="10" t="s">
        <v>29</v>
      </c>
    </row>
    <row r="45" ht="15.0" customHeight="1">
      <c r="A45" s="5">
        <v>44.0</v>
      </c>
      <c r="B45" s="6" t="s">
        <v>169</v>
      </c>
      <c r="C45" s="6" t="s">
        <v>262</v>
      </c>
      <c r="D45" s="27" t="s">
        <v>374</v>
      </c>
      <c r="E45" s="6">
        <v>1.0</v>
      </c>
      <c r="F45" s="49" t="s">
        <v>76</v>
      </c>
      <c r="G45" s="6" t="s">
        <v>11</v>
      </c>
      <c r="H45" s="8" t="s">
        <v>15</v>
      </c>
    </row>
    <row r="46" ht="15.0" customHeight="1">
      <c r="A46" s="5">
        <v>45.0</v>
      </c>
      <c r="B46" s="6" t="s">
        <v>169</v>
      </c>
      <c r="C46" s="6" t="s">
        <v>262</v>
      </c>
      <c r="D46" s="27" t="s">
        <v>376</v>
      </c>
      <c r="E46" s="6">
        <v>3.0</v>
      </c>
      <c r="F46" s="49" t="s">
        <v>14</v>
      </c>
      <c r="G46" s="6" t="s">
        <v>28</v>
      </c>
      <c r="H46" s="10" t="s">
        <v>260</v>
      </c>
    </row>
    <row r="47" ht="15.0" customHeight="1">
      <c r="A47" s="5">
        <v>46.0</v>
      </c>
      <c r="B47" s="6" t="s">
        <v>169</v>
      </c>
      <c r="C47" s="6" t="s">
        <v>262</v>
      </c>
      <c r="D47" s="27" t="s">
        <v>379</v>
      </c>
      <c r="E47" s="6">
        <v>4.0</v>
      </c>
      <c r="F47" s="49" t="s">
        <v>34</v>
      </c>
      <c r="G47" s="6" t="s">
        <v>28</v>
      </c>
      <c r="H47" s="10" t="s">
        <v>29</v>
      </c>
    </row>
    <row r="48" ht="15.0" customHeight="1">
      <c r="A48" s="5">
        <v>47.0</v>
      </c>
      <c r="B48" s="6" t="s">
        <v>169</v>
      </c>
      <c r="C48" s="6" t="s">
        <v>262</v>
      </c>
      <c r="D48" s="27" t="s">
        <v>380</v>
      </c>
      <c r="E48" s="6">
        <v>5.0</v>
      </c>
      <c r="F48" s="49" t="s">
        <v>82</v>
      </c>
      <c r="G48" s="6" t="s">
        <v>37</v>
      </c>
      <c r="H48" s="10" t="s">
        <v>12</v>
      </c>
    </row>
    <row r="49" ht="15.0" customHeight="1">
      <c r="A49" s="5">
        <v>48.0</v>
      </c>
      <c r="B49" s="6" t="s">
        <v>169</v>
      </c>
      <c r="C49" s="6" t="s">
        <v>262</v>
      </c>
      <c r="D49" s="27" t="s">
        <v>381</v>
      </c>
      <c r="E49" s="6">
        <v>5.0</v>
      </c>
      <c r="F49" s="49" t="s">
        <v>34</v>
      </c>
      <c r="G49" s="6" t="s">
        <v>37</v>
      </c>
      <c r="H49" s="10" t="s">
        <v>110</v>
      </c>
    </row>
    <row r="50" ht="15.0" customHeight="1">
      <c r="A50" s="5">
        <v>49.0</v>
      </c>
      <c r="B50" s="6" t="s">
        <v>169</v>
      </c>
      <c r="C50" s="6" t="s">
        <v>262</v>
      </c>
      <c r="D50" s="27" t="s">
        <v>383</v>
      </c>
      <c r="E50" s="6">
        <v>3.0</v>
      </c>
      <c r="F50" s="49" t="s">
        <v>27</v>
      </c>
      <c r="G50" s="6" t="s">
        <v>28</v>
      </c>
      <c r="H50" s="10" t="s">
        <v>40</v>
      </c>
    </row>
    <row r="51" ht="15.0" customHeight="1">
      <c r="A51" s="5">
        <v>50.0</v>
      </c>
      <c r="B51" s="6" t="s">
        <v>169</v>
      </c>
      <c r="C51" s="6" t="s">
        <v>262</v>
      </c>
      <c r="D51" s="27" t="s">
        <v>385</v>
      </c>
      <c r="E51" s="6">
        <v>5.0</v>
      </c>
      <c r="F51" s="10" t="s">
        <v>24</v>
      </c>
      <c r="G51" s="6" t="s">
        <v>37</v>
      </c>
      <c r="H51" s="8" t="s">
        <v>15</v>
      </c>
    </row>
    <row r="52" ht="15.0" customHeight="1">
      <c r="A52" s="5">
        <v>1.0</v>
      </c>
      <c r="B52" s="6" t="s">
        <v>169</v>
      </c>
      <c r="C52" s="6" t="s">
        <v>88</v>
      </c>
      <c r="D52" s="28" t="s">
        <v>386</v>
      </c>
      <c r="E52" s="6">
        <v>5.0</v>
      </c>
      <c r="F52" s="10" t="s">
        <v>14</v>
      </c>
      <c r="G52" s="6" t="s">
        <v>37</v>
      </c>
      <c r="H52" s="10" t="s">
        <v>387</v>
      </c>
    </row>
    <row r="53" ht="15.0" customHeight="1">
      <c r="A53" s="5">
        <v>2.0</v>
      </c>
      <c r="B53" s="6" t="s">
        <v>169</v>
      </c>
      <c r="C53" s="6" t="s">
        <v>88</v>
      </c>
      <c r="D53" s="28" t="s">
        <v>388</v>
      </c>
      <c r="E53" s="6">
        <v>4.0</v>
      </c>
      <c r="F53" s="10" t="s">
        <v>82</v>
      </c>
      <c r="G53" s="6" t="s">
        <v>28</v>
      </c>
      <c r="H53" s="10" t="s">
        <v>390</v>
      </c>
    </row>
    <row r="54" ht="15.0" customHeight="1">
      <c r="A54" s="5">
        <v>3.0</v>
      </c>
      <c r="B54" s="6" t="s">
        <v>169</v>
      </c>
      <c r="C54" s="6" t="s">
        <v>88</v>
      </c>
      <c r="D54" s="43" t="s">
        <v>391</v>
      </c>
      <c r="E54" s="6">
        <v>1.0</v>
      </c>
      <c r="F54" s="10" t="s">
        <v>14</v>
      </c>
      <c r="G54" s="6" t="s">
        <v>11</v>
      </c>
      <c r="H54" s="10" t="s">
        <v>387</v>
      </c>
    </row>
    <row r="55" ht="15.0" customHeight="1">
      <c r="A55" s="5">
        <v>4.0</v>
      </c>
      <c r="B55" s="6" t="s">
        <v>169</v>
      </c>
      <c r="C55" s="6" t="s">
        <v>88</v>
      </c>
      <c r="D55" s="43" t="s">
        <v>393</v>
      </c>
      <c r="E55" s="6">
        <v>1.0</v>
      </c>
      <c r="F55" s="10" t="s">
        <v>82</v>
      </c>
      <c r="G55" s="6" t="s">
        <v>28</v>
      </c>
      <c r="H55" s="10" t="s">
        <v>29</v>
      </c>
    </row>
    <row r="56" ht="15.0" customHeight="1">
      <c r="A56" s="5">
        <v>5.0</v>
      </c>
      <c r="B56" s="6" t="s">
        <v>169</v>
      </c>
      <c r="C56" s="6" t="s">
        <v>88</v>
      </c>
      <c r="D56" s="27" t="s">
        <v>394</v>
      </c>
      <c r="E56" s="6">
        <v>5.0</v>
      </c>
      <c r="F56" s="10" t="s">
        <v>14</v>
      </c>
      <c r="G56" s="6" t="s">
        <v>28</v>
      </c>
      <c r="H56" s="10" t="s">
        <v>387</v>
      </c>
    </row>
    <row r="57" ht="15.0" customHeight="1">
      <c r="A57" s="5">
        <v>6.0</v>
      </c>
      <c r="B57" s="6" t="s">
        <v>169</v>
      </c>
      <c r="C57" s="6" t="s">
        <v>88</v>
      </c>
      <c r="D57" s="27" t="s">
        <v>397</v>
      </c>
      <c r="E57" s="6">
        <v>4.0</v>
      </c>
      <c r="F57" s="10" t="s">
        <v>82</v>
      </c>
      <c r="G57" s="6" t="s">
        <v>28</v>
      </c>
      <c r="H57" s="10" t="s">
        <v>234</v>
      </c>
    </row>
    <row r="58" ht="15.0" customHeight="1">
      <c r="A58" s="5">
        <v>7.0</v>
      </c>
      <c r="B58" s="6" t="s">
        <v>169</v>
      </c>
      <c r="C58" s="6" t="s">
        <v>88</v>
      </c>
      <c r="D58" s="27" t="s">
        <v>398</v>
      </c>
      <c r="E58" s="6">
        <v>1.0</v>
      </c>
      <c r="F58" s="10" t="s">
        <v>14</v>
      </c>
      <c r="G58" s="6" t="s">
        <v>11</v>
      </c>
      <c r="H58" s="10" t="s">
        <v>234</v>
      </c>
    </row>
    <row r="59" ht="15.0" customHeight="1">
      <c r="A59" s="5">
        <v>8.0</v>
      </c>
      <c r="B59" s="6" t="s">
        <v>169</v>
      </c>
      <c r="C59" s="6" t="s">
        <v>88</v>
      </c>
      <c r="D59" s="27" t="s">
        <v>400</v>
      </c>
      <c r="E59" s="6">
        <v>1.0</v>
      </c>
      <c r="F59" s="10" t="s">
        <v>14</v>
      </c>
      <c r="G59" s="6" t="s">
        <v>11</v>
      </c>
      <c r="H59" s="10" t="s">
        <v>387</v>
      </c>
    </row>
    <row r="60" ht="15.0" customHeight="1">
      <c r="A60" s="5">
        <v>9.0</v>
      </c>
      <c r="B60" s="6" t="s">
        <v>169</v>
      </c>
      <c r="C60" s="6" t="s">
        <v>88</v>
      </c>
      <c r="D60" s="27" t="s">
        <v>402</v>
      </c>
      <c r="E60" s="6">
        <v>5.0</v>
      </c>
      <c r="F60" s="10" t="s">
        <v>14</v>
      </c>
      <c r="G60" s="6" t="s">
        <v>37</v>
      </c>
      <c r="H60" s="10" t="s">
        <v>387</v>
      </c>
    </row>
    <row r="61" ht="15.0" customHeight="1">
      <c r="A61" s="5">
        <v>10.0</v>
      </c>
      <c r="B61" s="6" t="s">
        <v>169</v>
      </c>
      <c r="C61" s="6" t="s">
        <v>88</v>
      </c>
      <c r="D61" s="27" t="s">
        <v>403</v>
      </c>
      <c r="E61" s="6">
        <v>4.0</v>
      </c>
      <c r="F61" s="10" t="s">
        <v>315</v>
      </c>
      <c r="G61" s="6" t="s">
        <v>28</v>
      </c>
      <c r="H61" s="10" t="s">
        <v>35</v>
      </c>
    </row>
    <row r="62" ht="15.0" customHeight="1">
      <c r="A62" s="5">
        <v>11.0</v>
      </c>
      <c r="B62" s="6" t="s">
        <v>169</v>
      </c>
      <c r="C62" s="6" t="s">
        <v>88</v>
      </c>
      <c r="D62" s="27" t="s">
        <v>404</v>
      </c>
      <c r="E62" s="6">
        <v>5.0</v>
      </c>
      <c r="F62" s="10" t="s">
        <v>285</v>
      </c>
      <c r="G62" s="6" t="s">
        <v>28</v>
      </c>
      <c r="H62" s="10" t="s">
        <v>35</v>
      </c>
    </row>
    <row r="63" ht="15.0" customHeight="1">
      <c r="A63" s="5">
        <v>12.0</v>
      </c>
      <c r="B63" s="6" t="s">
        <v>169</v>
      </c>
      <c r="C63" s="6" t="s">
        <v>88</v>
      </c>
      <c r="D63" s="27" t="s">
        <v>405</v>
      </c>
      <c r="E63" s="6">
        <v>5.0</v>
      </c>
      <c r="F63" s="10" t="s">
        <v>315</v>
      </c>
      <c r="G63" s="6" t="s">
        <v>28</v>
      </c>
      <c r="H63" s="10" t="s">
        <v>35</v>
      </c>
    </row>
    <row r="64" ht="15.0" customHeight="1">
      <c r="A64" s="5">
        <v>13.0</v>
      </c>
      <c r="B64" s="6" t="s">
        <v>169</v>
      </c>
      <c r="C64" s="6" t="s">
        <v>88</v>
      </c>
      <c r="D64" s="27" t="s">
        <v>406</v>
      </c>
      <c r="E64" s="6">
        <v>2.0</v>
      </c>
      <c r="F64" s="10" t="s">
        <v>407</v>
      </c>
      <c r="G64" s="6" t="s">
        <v>11</v>
      </c>
      <c r="H64" s="10" t="s">
        <v>22</v>
      </c>
    </row>
    <row r="65" ht="15.0" customHeight="1">
      <c r="A65" s="5">
        <v>14.0</v>
      </c>
      <c r="B65" s="6" t="s">
        <v>169</v>
      </c>
      <c r="C65" s="6" t="s">
        <v>88</v>
      </c>
      <c r="D65" s="27" t="s">
        <v>409</v>
      </c>
      <c r="E65" s="6">
        <v>2.0</v>
      </c>
      <c r="F65" s="10" t="s">
        <v>410</v>
      </c>
      <c r="G65" s="6" t="s">
        <v>11</v>
      </c>
      <c r="H65" s="10" t="s">
        <v>12</v>
      </c>
    </row>
    <row r="66" ht="15.0" customHeight="1">
      <c r="A66" s="5">
        <v>15.0</v>
      </c>
      <c r="B66" s="6" t="s">
        <v>169</v>
      </c>
      <c r="C66" s="6" t="s">
        <v>88</v>
      </c>
      <c r="D66" s="27" t="s">
        <v>411</v>
      </c>
      <c r="E66" s="6">
        <v>5.0</v>
      </c>
      <c r="F66" s="10" t="s">
        <v>285</v>
      </c>
      <c r="G66" s="6" t="s">
        <v>37</v>
      </c>
      <c r="H66" s="10" t="s">
        <v>387</v>
      </c>
    </row>
    <row r="67" ht="15.0" customHeight="1">
      <c r="A67" s="5">
        <v>16.0</v>
      </c>
      <c r="B67" s="6" t="s">
        <v>169</v>
      </c>
      <c r="C67" s="6" t="s">
        <v>88</v>
      </c>
      <c r="D67" s="27" t="s">
        <v>413</v>
      </c>
      <c r="E67" s="6">
        <v>2.0</v>
      </c>
      <c r="F67" s="10" t="s">
        <v>60</v>
      </c>
      <c r="G67" s="6" t="s">
        <v>11</v>
      </c>
      <c r="H67" s="10" t="s">
        <v>234</v>
      </c>
    </row>
    <row r="68" ht="15.0" customHeight="1">
      <c r="A68" s="5">
        <v>17.0</v>
      </c>
      <c r="B68" s="6" t="s">
        <v>169</v>
      </c>
      <c r="C68" s="6" t="s">
        <v>88</v>
      </c>
      <c r="D68" s="27" t="s">
        <v>414</v>
      </c>
      <c r="E68" s="6">
        <v>1.0</v>
      </c>
      <c r="F68" s="10" t="s">
        <v>14</v>
      </c>
      <c r="G68" s="6" t="s">
        <v>11</v>
      </c>
      <c r="H68" s="10" t="s">
        <v>387</v>
      </c>
    </row>
    <row r="69" ht="15.0" customHeight="1">
      <c r="A69" s="5">
        <v>18.0</v>
      </c>
      <c r="B69" s="6" t="s">
        <v>169</v>
      </c>
      <c r="C69" s="6" t="s">
        <v>88</v>
      </c>
      <c r="D69" s="27" t="s">
        <v>415</v>
      </c>
      <c r="E69" s="6">
        <v>1.0</v>
      </c>
      <c r="F69" s="10" t="s">
        <v>82</v>
      </c>
      <c r="G69" s="6" t="s">
        <v>11</v>
      </c>
      <c r="H69" s="10" t="s">
        <v>29</v>
      </c>
    </row>
    <row r="70" ht="15.0" customHeight="1">
      <c r="A70" s="5">
        <v>19.0</v>
      </c>
      <c r="B70" s="6" t="s">
        <v>169</v>
      </c>
      <c r="C70" s="6" t="s">
        <v>88</v>
      </c>
      <c r="D70" s="27" t="s">
        <v>416</v>
      </c>
      <c r="E70" s="6">
        <v>4.0</v>
      </c>
      <c r="F70" s="10" t="s">
        <v>60</v>
      </c>
      <c r="G70" s="6" t="s">
        <v>28</v>
      </c>
      <c r="H70" s="10" t="s">
        <v>29</v>
      </c>
    </row>
    <row r="71" ht="15.0" customHeight="1">
      <c r="A71" s="5">
        <v>20.0</v>
      </c>
      <c r="B71" s="6" t="s">
        <v>169</v>
      </c>
      <c r="C71" s="6" t="s">
        <v>88</v>
      </c>
      <c r="D71" s="27" t="s">
        <v>417</v>
      </c>
      <c r="E71" s="6">
        <v>1.0</v>
      </c>
      <c r="F71" s="10" t="s">
        <v>60</v>
      </c>
      <c r="G71" s="6" t="s">
        <v>11</v>
      </c>
      <c r="H71" s="10" t="s">
        <v>418</v>
      </c>
    </row>
    <row r="72" ht="15.0" customHeight="1">
      <c r="A72" s="5">
        <v>21.0</v>
      </c>
      <c r="B72" s="6" t="s">
        <v>169</v>
      </c>
      <c r="C72" s="6" t="s">
        <v>88</v>
      </c>
      <c r="D72" s="27" t="s">
        <v>419</v>
      </c>
      <c r="E72" s="6">
        <v>1.0</v>
      </c>
      <c r="F72" s="10" t="s">
        <v>60</v>
      </c>
      <c r="G72" s="6" t="s">
        <v>11</v>
      </c>
      <c r="H72" s="10" t="s">
        <v>420</v>
      </c>
    </row>
    <row r="73" ht="15.0" customHeight="1">
      <c r="A73" s="5">
        <v>22.0</v>
      </c>
      <c r="B73" s="6" t="s">
        <v>169</v>
      </c>
      <c r="C73" s="6" t="s">
        <v>88</v>
      </c>
      <c r="D73" s="27" t="s">
        <v>421</v>
      </c>
      <c r="E73" s="6">
        <v>1.0</v>
      </c>
      <c r="F73" s="10" t="s">
        <v>422</v>
      </c>
      <c r="G73" s="6" t="s">
        <v>11</v>
      </c>
      <c r="H73" s="10" t="s">
        <v>387</v>
      </c>
    </row>
    <row r="74" ht="15.0" customHeight="1">
      <c r="A74" s="5">
        <v>23.0</v>
      </c>
      <c r="B74" s="6" t="s">
        <v>169</v>
      </c>
      <c r="C74" s="6" t="s">
        <v>88</v>
      </c>
      <c r="D74" s="27" t="s">
        <v>423</v>
      </c>
      <c r="E74" s="6">
        <v>5.0</v>
      </c>
      <c r="F74" s="10" t="s">
        <v>424</v>
      </c>
      <c r="G74" s="6" t="s">
        <v>37</v>
      </c>
      <c r="H74" s="10" t="s">
        <v>29</v>
      </c>
    </row>
    <row r="75" ht="15.0" customHeight="1">
      <c r="A75" s="5">
        <v>24.0</v>
      </c>
      <c r="B75" s="6" t="s">
        <v>169</v>
      </c>
      <c r="C75" s="6" t="s">
        <v>88</v>
      </c>
      <c r="D75" s="27" t="s">
        <v>426</v>
      </c>
      <c r="E75" s="6">
        <v>5.0</v>
      </c>
      <c r="F75" s="10" t="s">
        <v>427</v>
      </c>
      <c r="G75" s="6" t="s">
        <v>428</v>
      </c>
      <c r="H75" s="10" t="s">
        <v>429</v>
      </c>
    </row>
    <row r="76" ht="15.0" customHeight="1">
      <c r="A76" s="5">
        <v>25.0</v>
      </c>
      <c r="B76" s="6" t="s">
        <v>169</v>
      </c>
      <c r="C76" s="6" t="s">
        <v>88</v>
      </c>
      <c r="D76" s="27" t="s">
        <v>431</v>
      </c>
      <c r="E76" s="6">
        <v>1.0</v>
      </c>
      <c r="F76" s="10" t="s">
        <v>315</v>
      </c>
      <c r="G76" s="6" t="s">
        <v>11</v>
      </c>
      <c r="H76" s="10" t="s">
        <v>234</v>
      </c>
    </row>
    <row r="77" ht="15.0" customHeight="1">
      <c r="A77" s="5">
        <v>26.0</v>
      </c>
      <c r="B77" s="6" t="s">
        <v>169</v>
      </c>
      <c r="C77" s="6" t="s">
        <v>88</v>
      </c>
      <c r="D77" s="27" t="s">
        <v>432</v>
      </c>
      <c r="E77" s="6">
        <v>4.0</v>
      </c>
      <c r="F77" s="10" t="s">
        <v>315</v>
      </c>
      <c r="G77" s="6" t="s">
        <v>28</v>
      </c>
      <c r="H77" s="10" t="s">
        <v>29</v>
      </c>
    </row>
    <row r="78" ht="15.0" customHeight="1">
      <c r="A78" s="73">
        <v>27.0</v>
      </c>
      <c r="B78" s="78" t="s">
        <v>169</v>
      </c>
      <c r="C78" s="78" t="s">
        <v>88</v>
      </c>
      <c r="D78" s="80" t="s">
        <v>433</v>
      </c>
      <c r="E78" s="78">
        <v>5.0</v>
      </c>
      <c r="F78" s="82" t="s">
        <v>434</v>
      </c>
      <c r="G78" s="78" t="s">
        <v>435</v>
      </c>
      <c r="H78" s="10" t="s">
        <v>436</v>
      </c>
    </row>
    <row r="79" ht="15.0" customHeight="1">
      <c r="A79" s="5">
        <v>28.0</v>
      </c>
      <c r="B79" s="6" t="s">
        <v>169</v>
      </c>
      <c r="C79" s="6" t="s">
        <v>88</v>
      </c>
      <c r="D79" s="27" t="s">
        <v>437</v>
      </c>
      <c r="E79" s="6">
        <v>5.0</v>
      </c>
      <c r="F79" s="10" t="s">
        <v>14</v>
      </c>
      <c r="G79" s="6" t="s">
        <v>37</v>
      </c>
      <c r="H79" s="10" t="s">
        <v>15</v>
      </c>
    </row>
    <row r="80" ht="15.0" customHeight="1">
      <c r="A80" s="5">
        <v>29.0</v>
      </c>
      <c r="B80" s="6" t="s">
        <v>169</v>
      </c>
      <c r="C80" s="6" t="s">
        <v>88</v>
      </c>
      <c r="D80" s="27" t="s">
        <v>438</v>
      </c>
      <c r="E80" s="6">
        <v>1.0</v>
      </c>
      <c r="F80" s="10" t="s">
        <v>315</v>
      </c>
      <c r="G80" s="6" t="s">
        <v>11</v>
      </c>
      <c r="H80" s="10" t="s">
        <v>29</v>
      </c>
    </row>
    <row r="81" ht="15.0" customHeight="1">
      <c r="A81" s="5">
        <v>30.0</v>
      </c>
      <c r="B81" s="6" t="s">
        <v>169</v>
      </c>
      <c r="C81" s="6" t="s">
        <v>88</v>
      </c>
      <c r="D81" s="27" t="s">
        <v>439</v>
      </c>
      <c r="E81" s="6">
        <v>2.0</v>
      </c>
      <c r="F81" s="10" t="s">
        <v>329</v>
      </c>
      <c r="G81" s="6" t="s">
        <v>11</v>
      </c>
      <c r="H81" s="10" t="s">
        <v>440</v>
      </c>
    </row>
    <row r="82" ht="15.0" customHeight="1">
      <c r="A82" s="5">
        <v>31.0</v>
      </c>
      <c r="B82" s="6" t="s">
        <v>169</v>
      </c>
      <c r="C82" s="6" t="s">
        <v>88</v>
      </c>
      <c r="D82" s="27" t="s">
        <v>441</v>
      </c>
      <c r="E82" s="6">
        <v>1.0</v>
      </c>
      <c r="F82" s="10" t="s">
        <v>18</v>
      </c>
      <c r="G82" s="6" t="s">
        <v>11</v>
      </c>
      <c r="H82" s="10" t="s">
        <v>29</v>
      </c>
    </row>
    <row r="83" ht="15.0" customHeight="1">
      <c r="A83" s="5">
        <v>32.0</v>
      </c>
      <c r="B83" s="6" t="s">
        <v>169</v>
      </c>
      <c r="C83" s="6" t="s">
        <v>88</v>
      </c>
      <c r="D83" s="27" t="s">
        <v>442</v>
      </c>
      <c r="E83" s="6">
        <v>5.0</v>
      </c>
      <c r="F83" s="10" t="s">
        <v>443</v>
      </c>
      <c r="G83" s="6" t="s">
        <v>11</v>
      </c>
      <c r="H83" s="10" t="s">
        <v>234</v>
      </c>
    </row>
    <row r="84" ht="15.0" customHeight="1">
      <c r="A84" s="5">
        <v>33.0</v>
      </c>
      <c r="B84" s="6" t="s">
        <v>169</v>
      </c>
      <c r="C84" s="6" t="s">
        <v>88</v>
      </c>
      <c r="D84" s="27" t="s">
        <v>444</v>
      </c>
      <c r="E84" s="6">
        <v>5.0</v>
      </c>
      <c r="F84" s="10" t="s">
        <v>14</v>
      </c>
      <c r="G84" s="6" t="s">
        <v>37</v>
      </c>
      <c r="H84" s="10" t="s">
        <v>15</v>
      </c>
    </row>
    <row r="85" ht="15.0" customHeight="1">
      <c r="A85" s="5">
        <v>34.0</v>
      </c>
      <c r="B85" s="6" t="s">
        <v>169</v>
      </c>
      <c r="C85" s="6" t="s">
        <v>88</v>
      </c>
      <c r="D85" s="27" t="s">
        <v>445</v>
      </c>
      <c r="E85" s="6">
        <v>2.0</v>
      </c>
      <c r="F85" s="10" t="s">
        <v>446</v>
      </c>
      <c r="G85" s="6" t="s">
        <v>11</v>
      </c>
      <c r="H85" s="10" t="s">
        <v>29</v>
      </c>
    </row>
    <row r="86" ht="15.0" customHeight="1">
      <c r="A86" s="5">
        <v>35.0</v>
      </c>
      <c r="B86" s="6" t="s">
        <v>169</v>
      </c>
      <c r="C86" s="6" t="s">
        <v>88</v>
      </c>
      <c r="D86" s="27" t="s">
        <v>447</v>
      </c>
      <c r="E86" s="6">
        <v>2.0</v>
      </c>
      <c r="F86" s="10" t="s">
        <v>34</v>
      </c>
      <c r="G86" s="6" t="s">
        <v>11</v>
      </c>
      <c r="H86" s="10" t="s">
        <v>234</v>
      </c>
    </row>
    <row r="87" ht="15.0" customHeight="1">
      <c r="A87" s="5">
        <v>36.0</v>
      </c>
      <c r="B87" s="6" t="s">
        <v>169</v>
      </c>
      <c r="C87" s="6" t="s">
        <v>88</v>
      </c>
      <c r="D87" s="27" t="s">
        <v>448</v>
      </c>
      <c r="E87" s="6">
        <v>1.0</v>
      </c>
      <c r="F87" s="10" t="s">
        <v>34</v>
      </c>
      <c r="G87" s="6" t="s">
        <v>11</v>
      </c>
      <c r="H87" s="10" t="s">
        <v>29</v>
      </c>
    </row>
    <row r="88" ht="15.0" customHeight="1">
      <c r="A88" s="5">
        <v>37.0</v>
      </c>
      <c r="B88" s="6" t="s">
        <v>169</v>
      </c>
      <c r="C88" s="6" t="s">
        <v>88</v>
      </c>
      <c r="D88" s="27" t="s">
        <v>449</v>
      </c>
      <c r="E88" s="6">
        <v>5.0</v>
      </c>
      <c r="F88" s="10" t="s">
        <v>329</v>
      </c>
      <c r="G88" s="6" t="s">
        <v>37</v>
      </c>
      <c r="H88" s="10" t="s">
        <v>15</v>
      </c>
    </row>
    <row r="89" ht="15.0" customHeight="1">
      <c r="A89" s="5">
        <v>38.0</v>
      </c>
      <c r="B89" s="6" t="s">
        <v>169</v>
      </c>
      <c r="C89" s="6" t="s">
        <v>88</v>
      </c>
      <c r="D89" s="27" t="s">
        <v>450</v>
      </c>
      <c r="E89" s="6">
        <v>5.0</v>
      </c>
      <c r="F89" s="10" t="s">
        <v>18</v>
      </c>
      <c r="G89" s="6" t="s">
        <v>37</v>
      </c>
      <c r="H89" s="10" t="s">
        <v>234</v>
      </c>
    </row>
    <row r="90" ht="15.0" customHeight="1">
      <c r="A90" s="5">
        <v>39.0</v>
      </c>
      <c r="B90" s="6" t="s">
        <v>169</v>
      </c>
      <c r="C90" s="6" t="s">
        <v>88</v>
      </c>
      <c r="D90" s="27" t="s">
        <v>451</v>
      </c>
      <c r="E90" s="6">
        <v>4.0</v>
      </c>
      <c r="F90" s="10" t="s">
        <v>34</v>
      </c>
      <c r="G90" s="6" t="s">
        <v>28</v>
      </c>
      <c r="H90" s="10" t="s">
        <v>15</v>
      </c>
    </row>
    <row r="91" ht="15.0" customHeight="1">
      <c r="A91" s="5">
        <v>40.0</v>
      </c>
      <c r="B91" s="6" t="s">
        <v>169</v>
      </c>
      <c r="C91" s="6" t="s">
        <v>88</v>
      </c>
      <c r="D91" s="27" t="s">
        <v>452</v>
      </c>
      <c r="E91" s="6">
        <v>1.0</v>
      </c>
      <c r="F91" s="10" t="s">
        <v>34</v>
      </c>
      <c r="G91" s="6" t="s">
        <v>11</v>
      </c>
      <c r="H91" s="10" t="s">
        <v>29</v>
      </c>
    </row>
    <row r="92" ht="15.0" customHeight="1">
      <c r="A92" s="5">
        <v>41.0</v>
      </c>
      <c r="B92" s="6" t="s">
        <v>169</v>
      </c>
      <c r="C92" s="6" t="s">
        <v>88</v>
      </c>
      <c r="D92" s="27" t="s">
        <v>453</v>
      </c>
      <c r="E92" s="6">
        <v>4.0</v>
      </c>
      <c r="F92" s="10" t="s">
        <v>34</v>
      </c>
      <c r="G92" s="6" t="s">
        <v>28</v>
      </c>
      <c r="H92" s="10" t="s">
        <v>12</v>
      </c>
    </row>
    <row r="93" ht="15.0" customHeight="1">
      <c r="A93" s="5">
        <v>42.0</v>
      </c>
      <c r="B93" s="6" t="s">
        <v>169</v>
      </c>
      <c r="C93" s="6" t="s">
        <v>88</v>
      </c>
      <c r="D93" s="27" t="s">
        <v>454</v>
      </c>
      <c r="E93" s="6">
        <v>5.0</v>
      </c>
      <c r="F93" s="10" t="s">
        <v>14</v>
      </c>
      <c r="G93" s="6" t="s">
        <v>37</v>
      </c>
      <c r="H93" s="10" t="s">
        <v>15</v>
      </c>
    </row>
    <row r="94" ht="15.0" customHeight="1">
      <c r="A94" s="5">
        <v>43.0</v>
      </c>
      <c r="B94" s="6" t="s">
        <v>169</v>
      </c>
      <c r="C94" s="6" t="s">
        <v>88</v>
      </c>
      <c r="D94" s="27" t="s">
        <v>455</v>
      </c>
      <c r="E94" s="6">
        <v>3.0</v>
      </c>
      <c r="F94" s="10" t="s">
        <v>76</v>
      </c>
      <c r="G94" s="6" t="s">
        <v>28</v>
      </c>
      <c r="H94" s="10" t="s">
        <v>15</v>
      </c>
    </row>
    <row r="95" ht="15.0" customHeight="1">
      <c r="A95" s="5">
        <v>44.0</v>
      </c>
      <c r="B95" s="6" t="s">
        <v>169</v>
      </c>
      <c r="C95" s="6" t="s">
        <v>88</v>
      </c>
      <c r="D95" s="27" t="s">
        <v>456</v>
      </c>
      <c r="E95" s="6">
        <v>3.0</v>
      </c>
      <c r="F95" s="10" t="s">
        <v>285</v>
      </c>
      <c r="G95" s="6" t="s">
        <v>28</v>
      </c>
      <c r="H95" s="10" t="s">
        <v>440</v>
      </c>
    </row>
    <row r="96" ht="15.0" customHeight="1">
      <c r="A96" s="5">
        <v>45.0</v>
      </c>
      <c r="B96" s="6" t="s">
        <v>169</v>
      </c>
      <c r="C96" s="6" t="s">
        <v>88</v>
      </c>
      <c r="D96" s="27" t="s">
        <v>457</v>
      </c>
      <c r="E96" s="6">
        <v>2.0</v>
      </c>
      <c r="F96" s="10" t="s">
        <v>18</v>
      </c>
      <c r="G96" s="6" t="s">
        <v>11</v>
      </c>
      <c r="H96" s="10" t="s">
        <v>440</v>
      </c>
    </row>
    <row r="97" ht="15.0" customHeight="1">
      <c r="A97" s="5">
        <v>46.0</v>
      </c>
      <c r="B97" s="6" t="s">
        <v>169</v>
      </c>
      <c r="C97" s="6" t="s">
        <v>88</v>
      </c>
      <c r="D97" s="27" t="s">
        <v>461</v>
      </c>
      <c r="E97" s="6">
        <v>5.0</v>
      </c>
      <c r="F97" s="10" t="s">
        <v>329</v>
      </c>
      <c r="G97" s="6" t="s">
        <v>37</v>
      </c>
      <c r="H97" s="10" t="s">
        <v>15</v>
      </c>
    </row>
    <row r="98" ht="15.0" customHeight="1">
      <c r="A98" s="5">
        <v>47.0</v>
      </c>
      <c r="B98" s="6" t="s">
        <v>169</v>
      </c>
      <c r="C98" s="6" t="s">
        <v>88</v>
      </c>
      <c r="D98" s="27" t="s">
        <v>462</v>
      </c>
      <c r="E98" s="6">
        <v>1.0</v>
      </c>
      <c r="F98" s="10" t="s">
        <v>114</v>
      </c>
      <c r="G98" s="6" t="s">
        <v>11</v>
      </c>
      <c r="H98" s="10" t="s">
        <v>463</v>
      </c>
    </row>
    <row r="99" ht="15.0" customHeight="1">
      <c r="A99" s="5">
        <v>48.0</v>
      </c>
      <c r="B99" s="6" t="s">
        <v>169</v>
      </c>
      <c r="C99" s="6" t="s">
        <v>88</v>
      </c>
      <c r="D99" s="27" t="s">
        <v>464</v>
      </c>
      <c r="E99" s="6">
        <v>5.0</v>
      </c>
      <c r="F99" s="10" t="s">
        <v>14</v>
      </c>
      <c r="G99" s="6" t="s">
        <v>37</v>
      </c>
      <c r="H99" s="10" t="s">
        <v>15</v>
      </c>
    </row>
    <row r="100" ht="15.0" customHeight="1">
      <c r="A100" s="5">
        <v>49.0</v>
      </c>
      <c r="B100" s="6" t="s">
        <v>169</v>
      </c>
      <c r="C100" s="6" t="s">
        <v>88</v>
      </c>
      <c r="D100" s="27" t="s">
        <v>465</v>
      </c>
      <c r="E100" s="6">
        <v>1.0</v>
      </c>
      <c r="F100" s="10" t="s">
        <v>34</v>
      </c>
      <c r="G100" s="6" t="s">
        <v>11</v>
      </c>
      <c r="H100" s="10" t="s">
        <v>466</v>
      </c>
    </row>
    <row r="101" ht="15.0" customHeight="1">
      <c r="A101" s="5">
        <v>50.0</v>
      </c>
      <c r="B101" s="6" t="s">
        <v>169</v>
      </c>
      <c r="C101" s="6" t="s">
        <v>88</v>
      </c>
      <c r="D101" s="27" t="s">
        <v>467</v>
      </c>
      <c r="E101" s="6">
        <v>1.0</v>
      </c>
      <c r="F101" s="10" t="s">
        <v>329</v>
      </c>
      <c r="G101" s="6" t="s">
        <v>11</v>
      </c>
      <c r="H101" s="10" t="s">
        <v>15</v>
      </c>
    </row>
    <row r="102" ht="15.0" customHeight="1">
      <c r="A102" s="5">
        <v>1.0</v>
      </c>
      <c r="B102" s="6" t="s">
        <v>170</v>
      </c>
      <c r="C102" s="6" t="s">
        <v>8</v>
      </c>
      <c r="D102" s="27" t="s">
        <v>227</v>
      </c>
      <c r="E102" s="6">
        <v>5.0</v>
      </c>
      <c r="F102" s="10" t="s">
        <v>14</v>
      </c>
      <c r="G102" s="6" t="s">
        <v>37</v>
      </c>
      <c r="H102" s="10" t="s">
        <v>35</v>
      </c>
    </row>
    <row r="103" ht="15.0" customHeight="1">
      <c r="A103" s="5">
        <v>2.0</v>
      </c>
      <c r="B103" s="6" t="s">
        <v>170</v>
      </c>
      <c r="C103" s="6" t="s">
        <v>8</v>
      </c>
      <c r="D103" s="43" t="s">
        <v>341</v>
      </c>
      <c r="E103" s="6">
        <v>5.0</v>
      </c>
      <c r="F103" s="10" t="s">
        <v>315</v>
      </c>
      <c r="G103" s="6" t="s">
        <v>37</v>
      </c>
      <c r="H103" s="10" t="s">
        <v>12</v>
      </c>
    </row>
    <row r="104" ht="15.0" customHeight="1">
      <c r="A104" s="5">
        <v>3.0</v>
      </c>
      <c r="B104" s="6" t="s">
        <v>170</v>
      </c>
      <c r="C104" s="6" t="s">
        <v>8</v>
      </c>
      <c r="D104" s="27" t="s">
        <v>289</v>
      </c>
      <c r="E104" s="6">
        <v>4.0</v>
      </c>
      <c r="F104" s="10" t="s">
        <v>162</v>
      </c>
      <c r="G104" s="6" t="s">
        <v>11</v>
      </c>
      <c r="H104" s="10" t="s">
        <v>110</v>
      </c>
    </row>
    <row r="105" ht="15.0" customHeight="1">
      <c r="A105" s="5">
        <v>4.0</v>
      </c>
      <c r="B105" s="6" t="s">
        <v>170</v>
      </c>
      <c r="C105" s="6" t="s">
        <v>8</v>
      </c>
      <c r="D105" s="27" t="s">
        <v>318</v>
      </c>
      <c r="E105" s="6">
        <v>5.0</v>
      </c>
      <c r="F105" s="10" t="s">
        <v>319</v>
      </c>
      <c r="G105" s="6" t="s">
        <v>19</v>
      </c>
      <c r="H105" s="10" t="s">
        <v>320</v>
      </c>
    </row>
    <row r="106" ht="15.0" customHeight="1">
      <c r="A106" s="5">
        <v>5.0</v>
      </c>
      <c r="B106" s="6" t="s">
        <v>170</v>
      </c>
      <c r="C106" s="6" t="s">
        <v>8</v>
      </c>
      <c r="D106" s="27" t="s">
        <v>173</v>
      </c>
      <c r="E106" s="6">
        <v>4.0</v>
      </c>
      <c r="F106" s="10" t="s">
        <v>27</v>
      </c>
      <c r="G106" s="6" t="s">
        <v>28</v>
      </c>
      <c r="H106" s="10" t="s">
        <v>40</v>
      </c>
    </row>
    <row r="107" ht="15.0" customHeight="1">
      <c r="A107" s="5">
        <v>6.0</v>
      </c>
      <c r="B107" s="6" t="s">
        <v>170</v>
      </c>
      <c r="C107" s="6" t="s">
        <v>8</v>
      </c>
      <c r="D107" s="27" t="s">
        <v>314</v>
      </c>
      <c r="E107" s="6">
        <v>5.0</v>
      </c>
      <c r="F107" s="10" t="s">
        <v>315</v>
      </c>
      <c r="G107" s="6" t="s">
        <v>37</v>
      </c>
      <c r="H107" s="10" t="s">
        <v>316</v>
      </c>
    </row>
    <row r="108" ht="15.0" customHeight="1">
      <c r="A108" s="5">
        <v>7.0</v>
      </c>
      <c r="B108" s="6" t="s">
        <v>170</v>
      </c>
      <c r="C108" s="6" t="s">
        <v>8</v>
      </c>
      <c r="D108" s="27" t="s">
        <v>193</v>
      </c>
      <c r="E108" s="6">
        <v>5.0</v>
      </c>
      <c r="F108" s="10" t="s">
        <v>14</v>
      </c>
      <c r="G108" s="6" t="s">
        <v>19</v>
      </c>
      <c r="H108" s="10" t="s">
        <v>15</v>
      </c>
    </row>
    <row r="109" ht="15.0" customHeight="1">
      <c r="A109" s="5">
        <v>8.0</v>
      </c>
      <c r="B109" s="6" t="s">
        <v>170</v>
      </c>
      <c r="C109" s="6" t="s">
        <v>8</v>
      </c>
      <c r="D109" s="27" t="s">
        <v>239</v>
      </c>
      <c r="E109" s="6">
        <v>5.0</v>
      </c>
      <c r="F109" s="10" t="s">
        <v>34</v>
      </c>
      <c r="G109" s="6" t="s">
        <v>11</v>
      </c>
      <c r="H109" s="10" t="s">
        <v>56</v>
      </c>
    </row>
    <row r="110" ht="15.0" customHeight="1">
      <c r="A110" s="5">
        <v>9.0</v>
      </c>
      <c r="B110" s="6" t="s">
        <v>170</v>
      </c>
      <c r="C110" s="6" t="s">
        <v>8</v>
      </c>
      <c r="D110" s="27" t="s">
        <v>271</v>
      </c>
      <c r="E110" s="6">
        <v>3.0</v>
      </c>
      <c r="F110" s="10" t="s">
        <v>14</v>
      </c>
      <c r="G110" s="6" t="s">
        <v>28</v>
      </c>
      <c r="H110" s="10" t="s">
        <v>260</v>
      </c>
    </row>
    <row r="111" ht="15.0" customHeight="1">
      <c r="A111" s="5">
        <v>10.0</v>
      </c>
      <c r="B111" s="6" t="s">
        <v>170</v>
      </c>
      <c r="C111" s="6" t="s">
        <v>8</v>
      </c>
      <c r="D111" s="27" t="s">
        <v>221</v>
      </c>
      <c r="E111" s="6">
        <v>5.0</v>
      </c>
      <c r="F111" s="10" t="s">
        <v>14</v>
      </c>
      <c r="G111" s="6" t="s">
        <v>37</v>
      </c>
      <c r="H111" s="10" t="s">
        <v>222</v>
      </c>
    </row>
    <row r="112" ht="15.0" customHeight="1">
      <c r="A112" s="5">
        <v>11.0</v>
      </c>
      <c r="B112" s="6" t="s">
        <v>170</v>
      </c>
      <c r="C112" s="6" t="s">
        <v>8</v>
      </c>
      <c r="D112" s="27" t="s">
        <v>174</v>
      </c>
      <c r="E112" s="6">
        <v>1.0</v>
      </c>
      <c r="F112" s="10" t="s">
        <v>27</v>
      </c>
      <c r="G112" s="6" t="s">
        <v>28</v>
      </c>
      <c r="H112" s="10" t="s">
        <v>40</v>
      </c>
    </row>
    <row r="113" ht="15.0" customHeight="1">
      <c r="A113" s="5">
        <v>12.0</v>
      </c>
      <c r="B113" s="6" t="s">
        <v>170</v>
      </c>
      <c r="C113" s="6" t="s">
        <v>8</v>
      </c>
      <c r="D113" s="27" t="s">
        <v>335</v>
      </c>
      <c r="E113" s="6">
        <v>2.0</v>
      </c>
      <c r="F113" s="8" t="s">
        <v>82</v>
      </c>
      <c r="G113" s="6" t="s">
        <v>11</v>
      </c>
      <c r="H113" s="10" t="s">
        <v>12</v>
      </c>
    </row>
    <row r="114" ht="15.0" customHeight="1">
      <c r="A114" s="5">
        <v>13.0</v>
      </c>
      <c r="B114" s="6" t="s">
        <v>170</v>
      </c>
      <c r="C114" s="6" t="s">
        <v>8</v>
      </c>
      <c r="D114" s="27" t="s">
        <v>228</v>
      </c>
      <c r="E114" s="6">
        <v>4.0</v>
      </c>
      <c r="F114" s="10" t="s">
        <v>14</v>
      </c>
      <c r="G114" s="6" t="s">
        <v>19</v>
      </c>
      <c r="H114" s="10" t="s">
        <v>35</v>
      </c>
    </row>
    <row r="115" ht="15.0" customHeight="1">
      <c r="A115" s="5">
        <v>14.0</v>
      </c>
      <c r="B115" s="6" t="s">
        <v>170</v>
      </c>
      <c r="C115" s="6" t="s">
        <v>8</v>
      </c>
      <c r="D115" s="27" t="s">
        <v>331</v>
      </c>
      <c r="E115" s="6">
        <v>5.0</v>
      </c>
      <c r="F115" s="10" t="s">
        <v>14</v>
      </c>
      <c r="G115" s="6" t="s">
        <v>37</v>
      </c>
      <c r="H115" s="10" t="s">
        <v>281</v>
      </c>
    </row>
    <row r="116" ht="15.0" customHeight="1">
      <c r="A116" s="5">
        <v>15.0</v>
      </c>
      <c r="B116" s="6" t="s">
        <v>170</v>
      </c>
      <c r="C116" s="6" t="s">
        <v>8</v>
      </c>
      <c r="D116" s="27" t="s">
        <v>261</v>
      </c>
      <c r="E116" s="6">
        <v>3.0</v>
      </c>
      <c r="F116" s="10" t="s">
        <v>18</v>
      </c>
      <c r="G116" s="6" t="s">
        <v>28</v>
      </c>
      <c r="H116" s="10" t="s">
        <v>260</v>
      </c>
    </row>
    <row r="117" ht="15.0" customHeight="1">
      <c r="A117" s="5">
        <v>16.0</v>
      </c>
      <c r="B117" s="6" t="s">
        <v>170</v>
      </c>
      <c r="C117" s="6" t="s">
        <v>8</v>
      </c>
      <c r="D117" s="27" t="s">
        <v>243</v>
      </c>
      <c r="E117" s="6">
        <v>5.0</v>
      </c>
      <c r="F117" s="10" t="s">
        <v>27</v>
      </c>
      <c r="G117" s="6" t="s">
        <v>28</v>
      </c>
      <c r="H117" s="10" t="s">
        <v>29</v>
      </c>
    </row>
    <row r="118" ht="15.0" customHeight="1">
      <c r="A118" s="5">
        <v>17.0</v>
      </c>
      <c r="B118" s="6" t="s">
        <v>170</v>
      </c>
      <c r="C118" s="6" t="s">
        <v>8</v>
      </c>
      <c r="D118" s="27" t="s">
        <v>194</v>
      </c>
      <c r="E118" s="6">
        <v>5.0</v>
      </c>
      <c r="F118" s="10" t="s">
        <v>14</v>
      </c>
      <c r="G118" s="6" t="s">
        <v>37</v>
      </c>
      <c r="H118" s="10" t="s">
        <v>15</v>
      </c>
    </row>
    <row r="119" ht="15.0" customHeight="1">
      <c r="A119" s="5">
        <v>18.0</v>
      </c>
      <c r="B119" s="6" t="s">
        <v>170</v>
      </c>
      <c r="C119" s="6" t="s">
        <v>8</v>
      </c>
      <c r="D119" s="27" t="s">
        <v>338</v>
      </c>
      <c r="E119" s="6">
        <v>2.0</v>
      </c>
      <c r="F119" s="8" t="s">
        <v>82</v>
      </c>
      <c r="G119" s="6" t="s">
        <v>11</v>
      </c>
      <c r="H119" s="10" t="s">
        <v>12</v>
      </c>
    </row>
    <row r="120" ht="15.0" customHeight="1">
      <c r="A120" s="5">
        <v>19.0</v>
      </c>
      <c r="B120" s="6" t="s">
        <v>170</v>
      </c>
      <c r="C120" s="6" t="s">
        <v>8</v>
      </c>
      <c r="D120" s="27" t="s">
        <v>195</v>
      </c>
      <c r="E120" s="6">
        <v>5.0</v>
      </c>
      <c r="F120" s="10" t="s">
        <v>14</v>
      </c>
      <c r="G120" s="6" t="s">
        <v>37</v>
      </c>
      <c r="H120" s="10" t="s">
        <v>15</v>
      </c>
    </row>
    <row r="121" ht="15.0" customHeight="1">
      <c r="A121" s="5">
        <v>20.0</v>
      </c>
      <c r="B121" s="6" t="s">
        <v>170</v>
      </c>
      <c r="C121" s="6" t="s">
        <v>8</v>
      </c>
      <c r="D121" s="29" t="s">
        <v>196</v>
      </c>
      <c r="E121" s="6">
        <v>5.0</v>
      </c>
      <c r="F121" s="10" t="s">
        <v>14</v>
      </c>
      <c r="G121" s="6" t="s">
        <v>37</v>
      </c>
      <c r="H121" s="10" t="s">
        <v>15</v>
      </c>
    </row>
    <row r="122" ht="15.0" customHeight="1">
      <c r="A122" s="5">
        <v>21.0</v>
      </c>
      <c r="B122" s="6" t="s">
        <v>170</v>
      </c>
      <c r="C122" s="6" t="s">
        <v>8</v>
      </c>
      <c r="D122" s="27" t="s">
        <v>248</v>
      </c>
      <c r="E122" s="6">
        <v>5.0</v>
      </c>
      <c r="F122" s="10" t="s">
        <v>34</v>
      </c>
      <c r="G122" s="6" t="s">
        <v>19</v>
      </c>
      <c r="H122" s="10" t="s">
        <v>29</v>
      </c>
    </row>
    <row r="123" ht="15.0" customHeight="1">
      <c r="A123" s="5">
        <v>22.0</v>
      </c>
      <c r="B123" s="6" t="s">
        <v>170</v>
      </c>
      <c r="C123" s="6" t="s">
        <v>8</v>
      </c>
      <c r="D123" s="27" t="s">
        <v>197</v>
      </c>
      <c r="E123" s="6">
        <v>5.0</v>
      </c>
      <c r="F123" s="10" t="s">
        <v>14</v>
      </c>
      <c r="G123" s="6" t="s">
        <v>37</v>
      </c>
      <c r="H123" s="10" t="s">
        <v>15</v>
      </c>
    </row>
    <row r="124" ht="15.0" customHeight="1">
      <c r="A124" s="5">
        <v>23.0</v>
      </c>
      <c r="B124" s="6" t="s">
        <v>170</v>
      </c>
      <c r="C124" s="6" t="s">
        <v>8</v>
      </c>
      <c r="D124" s="29" t="s">
        <v>198</v>
      </c>
      <c r="E124" s="6">
        <v>5.0</v>
      </c>
      <c r="F124" s="10" t="s">
        <v>14</v>
      </c>
      <c r="G124" s="6" t="s">
        <v>37</v>
      </c>
      <c r="H124" s="10" t="s">
        <v>15</v>
      </c>
    </row>
    <row r="125" ht="15.0" customHeight="1">
      <c r="A125" s="5">
        <v>24.0</v>
      </c>
      <c r="B125" s="6" t="s">
        <v>170</v>
      </c>
      <c r="C125" s="6" t="s">
        <v>8</v>
      </c>
      <c r="D125" s="27" t="s">
        <v>199</v>
      </c>
      <c r="E125" s="6">
        <v>5.0</v>
      </c>
      <c r="F125" s="10" t="s">
        <v>14</v>
      </c>
      <c r="G125" s="6" t="s">
        <v>37</v>
      </c>
      <c r="H125" s="10" t="s">
        <v>15</v>
      </c>
    </row>
    <row r="126" ht="15.0" customHeight="1">
      <c r="A126" s="5">
        <v>25.0</v>
      </c>
      <c r="B126" s="6" t="s">
        <v>170</v>
      </c>
      <c r="C126" s="6" t="s">
        <v>8</v>
      </c>
      <c r="D126" s="27" t="s">
        <v>200</v>
      </c>
      <c r="E126" s="6">
        <v>3.0</v>
      </c>
      <c r="F126" s="10" t="s">
        <v>14</v>
      </c>
      <c r="G126" s="6" t="s">
        <v>19</v>
      </c>
      <c r="H126" s="10" t="s">
        <v>15</v>
      </c>
    </row>
    <row r="127" ht="15.0" customHeight="1">
      <c r="A127" s="5">
        <v>26.0</v>
      </c>
      <c r="B127" s="6" t="s">
        <v>170</v>
      </c>
      <c r="C127" s="6" t="s">
        <v>8</v>
      </c>
      <c r="D127" s="27" t="s">
        <v>201</v>
      </c>
      <c r="E127" s="6">
        <v>5.0</v>
      </c>
      <c r="F127" s="10" t="s">
        <v>14</v>
      </c>
      <c r="G127" s="6" t="s">
        <v>37</v>
      </c>
      <c r="H127" s="10" t="s">
        <v>15</v>
      </c>
    </row>
    <row r="128" ht="15.0" customHeight="1">
      <c r="A128" s="5">
        <v>27.0</v>
      </c>
      <c r="B128" s="6" t="s">
        <v>170</v>
      </c>
      <c r="C128" s="6" t="s">
        <v>8</v>
      </c>
      <c r="D128" s="27" t="s">
        <v>202</v>
      </c>
      <c r="E128" s="6">
        <v>5.0</v>
      </c>
      <c r="F128" s="10" t="s">
        <v>14</v>
      </c>
      <c r="G128" s="6" t="s">
        <v>37</v>
      </c>
      <c r="H128" s="10" t="s">
        <v>15</v>
      </c>
    </row>
    <row r="129" ht="15.0" customHeight="1">
      <c r="A129" s="5">
        <v>28.0</v>
      </c>
      <c r="B129" s="6" t="s">
        <v>170</v>
      </c>
      <c r="C129" s="6" t="s">
        <v>8</v>
      </c>
      <c r="D129" s="27" t="s">
        <v>203</v>
      </c>
      <c r="E129" s="6">
        <v>5.0</v>
      </c>
      <c r="F129" s="10" t="s">
        <v>14</v>
      </c>
      <c r="G129" s="6" t="s">
        <v>37</v>
      </c>
      <c r="H129" s="10" t="s">
        <v>15</v>
      </c>
    </row>
    <row r="130" ht="15.0" customHeight="1">
      <c r="A130" s="5">
        <v>29.0</v>
      </c>
      <c r="B130" s="6" t="s">
        <v>170</v>
      </c>
      <c r="C130" s="6" t="s">
        <v>8</v>
      </c>
      <c r="D130" s="27" t="s">
        <v>236</v>
      </c>
      <c r="E130" s="6">
        <v>4.0</v>
      </c>
      <c r="F130" s="10" t="s">
        <v>34</v>
      </c>
      <c r="G130" s="6" t="s">
        <v>28</v>
      </c>
      <c r="H130" s="10" t="s">
        <v>52</v>
      </c>
    </row>
    <row r="131" ht="15.0" customHeight="1">
      <c r="A131" s="5">
        <v>30.0</v>
      </c>
      <c r="B131" s="6" t="s">
        <v>170</v>
      </c>
      <c r="C131" s="6" t="s">
        <v>8</v>
      </c>
      <c r="D131" s="27" t="s">
        <v>204</v>
      </c>
      <c r="E131" s="6">
        <v>5.0</v>
      </c>
      <c r="F131" s="10" t="s">
        <v>14</v>
      </c>
      <c r="G131" s="6" t="s">
        <v>37</v>
      </c>
      <c r="H131" s="10" t="s">
        <v>15</v>
      </c>
    </row>
    <row r="132" ht="15.0" customHeight="1">
      <c r="A132" s="5">
        <v>31.0</v>
      </c>
      <c r="B132" s="6" t="s">
        <v>170</v>
      </c>
      <c r="C132" s="6" t="s">
        <v>8</v>
      </c>
      <c r="D132" s="27" t="s">
        <v>205</v>
      </c>
      <c r="E132" s="6">
        <v>5.0</v>
      </c>
      <c r="F132" s="10" t="s">
        <v>14</v>
      </c>
      <c r="G132" s="6" t="s">
        <v>37</v>
      </c>
      <c r="H132" s="10" t="s">
        <v>15</v>
      </c>
    </row>
    <row r="133" ht="15.0" customHeight="1">
      <c r="A133" s="5">
        <v>32.0</v>
      </c>
      <c r="B133" s="6" t="s">
        <v>170</v>
      </c>
      <c r="C133" s="6" t="s">
        <v>8</v>
      </c>
      <c r="D133" s="27" t="s">
        <v>206</v>
      </c>
      <c r="E133" s="6">
        <v>4.0</v>
      </c>
      <c r="F133" s="10" t="s">
        <v>14</v>
      </c>
      <c r="G133" s="6" t="s">
        <v>28</v>
      </c>
      <c r="H133" s="10" t="s">
        <v>15</v>
      </c>
    </row>
    <row r="134" ht="15.0" customHeight="1">
      <c r="A134" s="5">
        <v>33.0</v>
      </c>
      <c r="B134" s="6" t="s">
        <v>170</v>
      </c>
      <c r="C134" s="6" t="s">
        <v>8</v>
      </c>
      <c r="D134" s="27" t="s">
        <v>207</v>
      </c>
      <c r="E134" s="6">
        <v>5.0</v>
      </c>
      <c r="F134" s="10" t="s">
        <v>14</v>
      </c>
      <c r="G134" s="6" t="s">
        <v>37</v>
      </c>
      <c r="H134" s="10" t="s">
        <v>15</v>
      </c>
    </row>
    <row r="135" ht="15.0" customHeight="1">
      <c r="A135" s="5">
        <v>34.0</v>
      </c>
      <c r="B135" s="6" t="s">
        <v>170</v>
      </c>
      <c r="C135" s="6" t="s">
        <v>8</v>
      </c>
      <c r="D135" s="27" t="s">
        <v>208</v>
      </c>
      <c r="E135" s="6">
        <v>5.0</v>
      </c>
      <c r="F135" s="10" t="s">
        <v>14</v>
      </c>
      <c r="G135" s="6" t="s">
        <v>37</v>
      </c>
      <c r="H135" s="10" t="s">
        <v>15</v>
      </c>
    </row>
    <row r="136" ht="15.0" customHeight="1">
      <c r="A136" s="5">
        <v>35.0</v>
      </c>
      <c r="B136" s="6" t="s">
        <v>170</v>
      </c>
      <c r="C136" s="6" t="s">
        <v>8</v>
      </c>
      <c r="D136" s="27" t="s">
        <v>240</v>
      </c>
      <c r="E136" s="6">
        <v>3.0</v>
      </c>
      <c r="F136" s="10" t="s">
        <v>34</v>
      </c>
      <c r="G136" s="6" t="s">
        <v>28</v>
      </c>
      <c r="H136" s="10" t="s">
        <v>56</v>
      </c>
    </row>
    <row r="137" ht="15.0" customHeight="1">
      <c r="A137" s="5">
        <v>36.0</v>
      </c>
      <c r="B137" s="6" t="s">
        <v>170</v>
      </c>
      <c r="C137" s="6" t="s">
        <v>8</v>
      </c>
      <c r="D137" s="27" t="s">
        <v>219</v>
      </c>
      <c r="E137" s="6">
        <v>2.0</v>
      </c>
      <c r="F137" s="10" t="s">
        <v>73</v>
      </c>
      <c r="G137" s="6" t="s">
        <v>11</v>
      </c>
      <c r="H137" s="10" t="s">
        <v>220</v>
      </c>
    </row>
    <row r="138" ht="15.0" customHeight="1">
      <c r="A138" s="5">
        <v>37.0</v>
      </c>
      <c r="B138" s="6" t="s">
        <v>170</v>
      </c>
      <c r="C138" s="6" t="s">
        <v>8</v>
      </c>
      <c r="D138" s="27" t="s">
        <v>209</v>
      </c>
      <c r="E138" s="6">
        <v>5.0</v>
      </c>
      <c r="F138" s="10" t="s">
        <v>14</v>
      </c>
      <c r="G138" s="6" t="s">
        <v>37</v>
      </c>
      <c r="H138" s="10" t="s">
        <v>15</v>
      </c>
    </row>
    <row r="139" ht="15.0" customHeight="1">
      <c r="A139" s="5">
        <v>38.0</v>
      </c>
      <c r="B139" s="6" t="s">
        <v>170</v>
      </c>
      <c r="C139" s="6" t="s">
        <v>8</v>
      </c>
      <c r="D139" s="27" t="s">
        <v>210</v>
      </c>
      <c r="E139" s="6">
        <v>5.0</v>
      </c>
      <c r="F139" s="10" t="s">
        <v>14</v>
      </c>
      <c r="G139" s="6" t="s">
        <v>37</v>
      </c>
      <c r="H139" s="10" t="s">
        <v>15</v>
      </c>
    </row>
    <row r="140" ht="15.0" customHeight="1">
      <c r="A140" s="5">
        <v>39.0</v>
      </c>
      <c r="B140" s="6" t="s">
        <v>170</v>
      </c>
      <c r="C140" s="6" t="s">
        <v>8</v>
      </c>
      <c r="D140" s="27" t="s">
        <v>249</v>
      </c>
      <c r="E140" s="6">
        <v>4.0</v>
      </c>
      <c r="F140" s="10" t="s">
        <v>34</v>
      </c>
      <c r="G140" s="6" t="s">
        <v>28</v>
      </c>
      <c r="H140" s="10" t="s">
        <v>29</v>
      </c>
    </row>
    <row r="141" ht="15.0" customHeight="1">
      <c r="A141" s="5">
        <v>40.0</v>
      </c>
      <c r="B141" s="6" t="s">
        <v>170</v>
      </c>
      <c r="C141" s="6" t="s">
        <v>8</v>
      </c>
      <c r="D141" s="27" t="s">
        <v>211</v>
      </c>
      <c r="E141" s="6">
        <v>5.0</v>
      </c>
      <c r="F141" s="10" t="s">
        <v>14</v>
      </c>
      <c r="G141" s="6" t="s">
        <v>37</v>
      </c>
      <c r="H141" s="10" t="s">
        <v>15</v>
      </c>
    </row>
    <row r="142" ht="15.0" customHeight="1">
      <c r="A142" s="5">
        <v>41.0</v>
      </c>
      <c r="B142" s="6" t="s">
        <v>170</v>
      </c>
      <c r="C142" s="6" t="s">
        <v>8</v>
      </c>
      <c r="D142" s="27" t="s">
        <v>229</v>
      </c>
      <c r="E142" s="6">
        <v>2.0</v>
      </c>
      <c r="F142" s="10" t="s">
        <v>14</v>
      </c>
      <c r="G142" s="6" t="s">
        <v>11</v>
      </c>
      <c r="H142" s="10" t="s">
        <v>35</v>
      </c>
    </row>
    <row r="143" ht="15.0" customHeight="1">
      <c r="A143" s="5">
        <v>42.0</v>
      </c>
      <c r="B143" s="6" t="s">
        <v>170</v>
      </c>
      <c r="C143" s="6" t="s">
        <v>8</v>
      </c>
      <c r="D143" s="27" t="s">
        <v>300</v>
      </c>
      <c r="E143" s="6">
        <v>5.0</v>
      </c>
      <c r="F143" s="10" t="s">
        <v>14</v>
      </c>
      <c r="G143" s="6" t="s">
        <v>37</v>
      </c>
      <c r="H143" s="10" t="s">
        <v>110</v>
      </c>
    </row>
    <row r="144" ht="15.0" customHeight="1">
      <c r="A144" s="5">
        <v>43.0</v>
      </c>
      <c r="B144" s="6" t="s">
        <v>170</v>
      </c>
      <c r="C144" s="6" t="s">
        <v>8</v>
      </c>
      <c r="D144" s="27" t="s">
        <v>212</v>
      </c>
      <c r="E144" s="6">
        <v>5.0</v>
      </c>
      <c r="F144" s="10" t="s">
        <v>14</v>
      </c>
      <c r="G144" s="6" t="s">
        <v>37</v>
      </c>
      <c r="H144" s="10" t="s">
        <v>15</v>
      </c>
    </row>
    <row r="145" ht="15.0" customHeight="1">
      <c r="A145" s="5">
        <v>44.0</v>
      </c>
      <c r="B145" s="6" t="s">
        <v>170</v>
      </c>
      <c r="C145" s="6" t="s">
        <v>8</v>
      </c>
      <c r="D145" s="27" t="s">
        <v>250</v>
      </c>
      <c r="E145" s="6">
        <v>4.0</v>
      </c>
      <c r="F145" s="10" t="s">
        <v>34</v>
      </c>
      <c r="G145" s="6" t="s">
        <v>28</v>
      </c>
      <c r="H145" s="10" t="s">
        <v>29</v>
      </c>
    </row>
    <row r="146" ht="15.0" customHeight="1">
      <c r="A146" s="5">
        <v>45.0</v>
      </c>
      <c r="B146" s="6" t="s">
        <v>170</v>
      </c>
      <c r="C146" s="6" t="s">
        <v>8</v>
      </c>
      <c r="D146" s="27" t="s">
        <v>304</v>
      </c>
      <c r="E146" s="6">
        <v>5.0</v>
      </c>
      <c r="F146" s="10" t="s">
        <v>14</v>
      </c>
      <c r="G146" s="6" t="s">
        <v>37</v>
      </c>
      <c r="H146" s="10" t="s">
        <v>110</v>
      </c>
    </row>
    <row r="147" ht="15.0" customHeight="1">
      <c r="A147" s="5">
        <v>46.0</v>
      </c>
      <c r="B147" s="6" t="s">
        <v>170</v>
      </c>
      <c r="C147" s="6" t="s">
        <v>8</v>
      </c>
      <c r="D147" s="27" t="s">
        <v>345</v>
      </c>
      <c r="E147" s="6">
        <v>5.0</v>
      </c>
      <c r="F147" s="10" t="s">
        <v>346</v>
      </c>
      <c r="G147" s="6" t="s">
        <v>37</v>
      </c>
      <c r="H147" s="10" t="s">
        <v>61</v>
      </c>
    </row>
    <row r="148" ht="15.0" customHeight="1">
      <c r="A148" s="5">
        <v>47.0</v>
      </c>
      <c r="B148" s="6" t="s">
        <v>170</v>
      </c>
      <c r="C148" s="6" t="s">
        <v>8</v>
      </c>
      <c r="D148" s="27" t="s">
        <v>308</v>
      </c>
      <c r="E148" s="6">
        <v>5.0</v>
      </c>
      <c r="F148" s="10" t="s">
        <v>14</v>
      </c>
      <c r="G148" s="6" t="s">
        <v>37</v>
      </c>
      <c r="H148" s="10" t="s">
        <v>110</v>
      </c>
    </row>
    <row r="149" ht="15.0" customHeight="1">
      <c r="A149" s="5">
        <v>48.0</v>
      </c>
      <c r="B149" s="6" t="s">
        <v>170</v>
      </c>
      <c r="C149" s="6" t="s">
        <v>8</v>
      </c>
      <c r="D149" s="27" t="s">
        <v>213</v>
      </c>
      <c r="E149" s="6">
        <v>5.0</v>
      </c>
      <c r="F149" s="10" t="s">
        <v>14</v>
      </c>
      <c r="G149" s="6" t="s">
        <v>37</v>
      </c>
      <c r="H149" s="10" t="s">
        <v>15</v>
      </c>
    </row>
    <row r="150" ht="15.0" customHeight="1">
      <c r="A150" s="5">
        <v>49.0</v>
      </c>
      <c r="B150" s="6" t="s">
        <v>170</v>
      </c>
      <c r="C150" s="6" t="s">
        <v>8</v>
      </c>
      <c r="D150" s="27" t="s">
        <v>324</v>
      </c>
      <c r="E150" s="6">
        <v>5.0</v>
      </c>
      <c r="F150" s="8" t="s">
        <v>10</v>
      </c>
      <c r="G150" s="6" t="s">
        <v>37</v>
      </c>
      <c r="H150" s="10" t="s">
        <v>281</v>
      </c>
    </row>
    <row r="151" ht="15.0" customHeight="1">
      <c r="A151" s="5">
        <v>50.0</v>
      </c>
      <c r="B151" s="6" t="s">
        <v>170</v>
      </c>
      <c r="C151" s="6" t="s">
        <v>8</v>
      </c>
      <c r="D151" s="27" t="s">
        <v>175</v>
      </c>
      <c r="E151" s="6">
        <v>4.0</v>
      </c>
      <c r="F151" s="10" t="s">
        <v>27</v>
      </c>
      <c r="G151" s="6" t="s">
        <v>28</v>
      </c>
      <c r="H151" s="10" t="s">
        <v>40</v>
      </c>
    </row>
    <row r="152" ht="15.0" customHeight="1">
      <c r="A152" s="5">
        <v>1.0</v>
      </c>
      <c r="B152" s="6" t="s">
        <v>170</v>
      </c>
      <c r="C152" s="6" t="s">
        <v>88</v>
      </c>
      <c r="D152" s="28" t="s">
        <v>176</v>
      </c>
      <c r="E152" s="6">
        <v>5.0</v>
      </c>
      <c r="F152" s="10" t="s">
        <v>34</v>
      </c>
      <c r="G152" s="6" t="s">
        <v>37</v>
      </c>
      <c r="H152" s="10" t="s">
        <v>15</v>
      </c>
    </row>
    <row r="153" ht="15.0" customHeight="1">
      <c r="A153" s="5">
        <v>2.0</v>
      </c>
      <c r="B153" s="6" t="s">
        <v>170</v>
      </c>
      <c r="C153" s="6" t="s">
        <v>88</v>
      </c>
      <c r="D153" s="28" t="s">
        <v>296</v>
      </c>
      <c r="E153" s="6">
        <v>1.0</v>
      </c>
      <c r="F153" s="10" t="s">
        <v>18</v>
      </c>
      <c r="G153" s="6" t="s">
        <v>11</v>
      </c>
      <c r="H153" s="10" t="s">
        <v>110</v>
      </c>
    </row>
    <row r="154" ht="15.0" customHeight="1">
      <c r="A154" s="5">
        <v>3.0</v>
      </c>
      <c r="B154" s="6" t="s">
        <v>170</v>
      </c>
      <c r="C154" s="6" t="s">
        <v>88</v>
      </c>
      <c r="D154" s="28" t="s">
        <v>298</v>
      </c>
      <c r="E154" s="6">
        <v>3.0</v>
      </c>
      <c r="F154" s="10" t="s">
        <v>18</v>
      </c>
      <c r="G154" s="6" t="s">
        <v>28</v>
      </c>
      <c r="H154" s="10" t="s">
        <v>110</v>
      </c>
    </row>
    <row r="155" ht="15.0" customHeight="1">
      <c r="A155" s="5">
        <v>4.0</v>
      </c>
      <c r="B155" s="6" t="s">
        <v>170</v>
      </c>
      <c r="C155" s="6" t="s">
        <v>88</v>
      </c>
      <c r="D155" s="28" t="s">
        <v>251</v>
      </c>
      <c r="E155" s="6">
        <v>3.0</v>
      </c>
      <c r="F155" s="10" t="s">
        <v>18</v>
      </c>
      <c r="G155" s="6" t="s">
        <v>28</v>
      </c>
      <c r="H155" s="10" t="s">
        <v>29</v>
      </c>
    </row>
    <row r="156" ht="15.0" customHeight="1">
      <c r="A156" s="5">
        <v>5.0</v>
      </c>
      <c r="B156" s="6" t="s">
        <v>170</v>
      </c>
      <c r="C156" s="6" t="s">
        <v>88</v>
      </c>
      <c r="D156" s="28" t="s">
        <v>284</v>
      </c>
      <c r="E156" s="6">
        <v>5.0</v>
      </c>
      <c r="F156" s="10" t="s">
        <v>34</v>
      </c>
      <c r="G156" s="6" t="s">
        <v>37</v>
      </c>
      <c r="H156" s="10" t="s">
        <v>286</v>
      </c>
    </row>
    <row r="157" ht="15.0" customHeight="1">
      <c r="A157" s="5">
        <v>6.0</v>
      </c>
      <c r="B157" s="6" t="s">
        <v>170</v>
      </c>
      <c r="C157" s="6" t="s">
        <v>88</v>
      </c>
      <c r="D157" s="28" t="s">
        <v>245</v>
      </c>
      <c r="E157" s="6">
        <v>2.0</v>
      </c>
      <c r="F157" s="10" t="s">
        <v>34</v>
      </c>
      <c r="G157" s="6" t="s">
        <v>11</v>
      </c>
      <c r="H157" s="10" t="s">
        <v>29</v>
      </c>
    </row>
    <row r="158" ht="15.0" customHeight="1">
      <c r="A158" s="5">
        <v>7.0</v>
      </c>
      <c r="B158" s="6" t="s">
        <v>170</v>
      </c>
      <c r="C158" s="6" t="s">
        <v>88</v>
      </c>
      <c r="D158" s="28" t="s">
        <v>290</v>
      </c>
      <c r="E158" s="6">
        <v>4.0</v>
      </c>
      <c r="F158" s="10" t="s">
        <v>34</v>
      </c>
      <c r="G158" s="6" t="s">
        <v>28</v>
      </c>
      <c r="H158" s="10" t="s">
        <v>110</v>
      </c>
    </row>
    <row r="159" ht="15.0" customHeight="1">
      <c r="A159" s="5">
        <v>8.0</v>
      </c>
      <c r="B159" s="6" t="s">
        <v>170</v>
      </c>
      <c r="C159" s="6" t="s">
        <v>88</v>
      </c>
      <c r="D159" s="28" t="s">
        <v>310</v>
      </c>
      <c r="E159" s="6">
        <v>5.0</v>
      </c>
      <c r="F159" s="10" t="s">
        <v>311</v>
      </c>
      <c r="G159" s="6" t="s">
        <v>37</v>
      </c>
      <c r="H159" s="10" t="s">
        <v>312</v>
      </c>
    </row>
    <row r="160" ht="15.0" customHeight="1">
      <c r="A160" s="5">
        <v>9.0</v>
      </c>
      <c r="B160" s="6" t="s">
        <v>170</v>
      </c>
      <c r="C160" s="6" t="s">
        <v>88</v>
      </c>
      <c r="D160" s="28" t="s">
        <v>177</v>
      </c>
      <c r="E160" s="6">
        <v>5.0</v>
      </c>
      <c r="F160" s="10" t="s">
        <v>34</v>
      </c>
      <c r="G160" s="6" t="s">
        <v>37</v>
      </c>
      <c r="H160" s="10" t="s">
        <v>15</v>
      </c>
    </row>
    <row r="161" ht="15.0" customHeight="1">
      <c r="A161" s="5">
        <v>10.0</v>
      </c>
      <c r="B161" s="6" t="s">
        <v>170</v>
      </c>
      <c r="C161" s="6" t="s">
        <v>88</v>
      </c>
      <c r="D161" s="28" t="s">
        <v>185</v>
      </c>
      <c r="E161" s="6">
        <v>5.0</v>
      </c>
      <c r="F161" s="10" t="s">
        <v>76</v>
      </c>
      <c r="G161" s="6" t="s">
        <v>37</v>
      </c>
      <c r="H161" s="10" t="s">
        <v>15</v>
      </c>
    </row>
    <row r="162" ht="15.0" customHeight="1">
      <c r="A162" s="5">
        <v>11.0</v>
      </c>
      <c r="B162" s="6" t="s">
        <v>170</v>
      </c>
      <c r="C162" s="6" t="s">
        <v>88</v>
      </c>
      <c r="D162" s="28" t="s">
        <v>178</v>
      </c>
      <c r="E162" s="6">
        <v>5.0</v>
      </c>
      <c r="F162" s="10" t="s">
        <v>34</v>
      </c>
      <c r="G162" s="6" t="s">
        <v>37</v>
      </c>
      <c r="H162" s="10" t="s">
        <v>15</v>
      </c>
    </row>
    <row r="163" ht="15.0" customHeight="1">
      <c r="A163" s="5">
        <v>12.0</v>
      </c>
      <c r="B163" s="6" t="s">
        <v>170</v>
      </c>
      <c r="C163" s="6" t="s">
        <v>88</v>
      </c>
      <c r="D163" s="28" t="s">
        <v>179</v>
      </c>
      <c r="E163" s="6">
        <v>5.0</v>
      </c>
      <c r="F163" s="10" t="s">
        <v>34</v>
      </c>
      <c r="G163" s="6" t="s">
        <v>37</v>
      </c>
      <c r="H163" s="10" t="s">
        <v>15</v>
      </c>
    </row>
    <row r="164" ht="15.0" customHeight="1">
      <c r="A164" s="5">
        <v>13.0</v>
      </c>
      <c r="B164" s="6" t="s">
        <v>170</v>
      </c>
      <c r="C164" s="6" t="s">
        <v>88</v>
      </c>
      <c r="D164" s="28" t="s">
        <v>191</v>
      </c>
      <c r="E164" s="6">
        <v>5.0</v>
      </c>
      <c r="F164" s="10" t="s">
        <v>14</v>
      </c>
      <c r="G164" s="6" t="s">
        <v>37</v>
      </c>
      <c r="H164" s="10" t="s">
        <v>15</v>
      </c>
    </row>
    <row r="165" ht="15.0" customHeight="1">
      <c r="A165" s="5">
        <v>14.0</v>
      </c>
      <c r="B165" s="6" t="s">
        <v>170</v>
      </c>
      <c r="C165" s="6" t="s">
        <v>88</v>
      </c>
      <c r="D165" s="28" t="s">
        <v>246</v>
      </c>
      <c r="E165" s="6">
        <v>1.0</v>
      </c>
      <c r="F165" s="10" t="s">
        <v>34</v>
      </c>
      <c r="G165" s="6" t="s">
        <v>11</v>
      </c>
      <c r="H165" s="10" t="s">
        <v>29</v>
      </c>
    </row>
    <row r="166" ht="15.0" customHeight="1">
      <c r="A166" s="5">
        <v>15.0</v>
      </c>
      <c r="B166" s="6" t="s">
        <v>170</v>
      </c>
      <c r="C166" s="6" t="s">
        <v>88</v>
      </c>
      <c r="D166" s="28" t="s">
        <v>180</v>
      </c>
      <c r="E166" s="6">
        <v>4.0</v>
      </c>
      <c r="F166" s="10" t="s">
        <v>34</v>
      </c>
      <c r="G166" s="6" t="s">
        <v>37</v>
      </c>
      <c r="H166" s="10" t="s">
        <v>15</v>
      </c>
    </row>
    <row r="167" ht="15.0" customHeight="1">
      <c r="A167" s="5">
        <v>16.0</v>
      </c>
      <c r="B167" s="6" t="s">
        <v>170</v>
      </c>
      <c r="C167" s="6" t="s">
        <v>88</v>
      </c>
      <c r="D167" s="28" t="s">
        <v>237</v>
      </c>
      <c r="E167" s="6">
        <v>3.0</v>
      </c>
      <c r="F167" s="10" t="s">
        <v>34</v>
      </c>
      <c r="G167" s="6" t="s">
        <v>28</v>
      </c>
      <c r="H167" s="10" t="s">
        <v>238</v>
      </c>
    </row>
    <row r="168" ht="15.0" customHeight="1">
      <c r="A168" s="5">
        <v>17.0</v>
      </c>
      <c r="B168" s="6" t="s">
        <v>170</v>
      </c>
      <c r="C168" s="6" t="s">
        <v>88</v>
      </c>
      <c r="D168" s="28" t="s">
        <v>171</v>
      </c>
      <c r="E168" s="6">
        <v>5.0</v>
      </c>
      <c r="F168" s="10" t="s">
        <v>27</v>
      </c>
      <c r="G168" s="6" t="s">
        <v>28</v>
      </c>
      <c r="H168" s="10" t="s">
        <v>172</v>
      </c>
    </row>
    <row r="169" ht="15.0" customHeight="1">
      <c r="A169" s="5">
        <v>18.0</v>
      </c>
      <c r="B169" s="6" t="s">
        <v>170</v>
      </c>
      <c r="C169" s="6" t="s">
        <v>88</v>
      </c>
      <c r="D169" s="28" t="s">
        <v>256</v>
      </c>
      <c r="E169" s="6">
        <v>2.0</v>
      </c>
      <c r="F169" s="10" t="s">
        <v>14</v>
      </c>
      <c r="G169" s="6" t="s">
        <v>11</v>
      </c>
      <c r="H169" s="10" t="s">
        <v>29</v>
      </c>
    </row>
    <row r="170" ht="15.0" customHeight="1">
      <c r="A170" s="5">
        <v>19.0</v>
      </c>
      <c r="B170" s="6" t="s">
        <v>170</v>
      </c>
      <c r="C170" s="6" t="s">
        <v>88</v>
      </c>
      <c r="D170" s="28" t="s">
        <v>181</v>
      </c>
      <c r="E170" s="6">
        <v>5.0</v>
      </c>
      <c r="F170" s="10" t="s">
        <v>34</v>
      </c>
      <c r="G170" s="6" t="s">
        <v>37</v>
      </c>
      <c r="H170" s="10" t="s">
        <v>15</v>
      </c>
    </row>
    <row r="171" ht="15.0" customHeight="1">
      <c r="A171" s="5">
        <v>20.0</v>
      </c>
      <c r="B171" s="6" t="s">
        <v>170</v>
      </c>
      <c r="C171" s="6" t="s">
        <v>88</v>
      </c>
      <c r="D171" s="28" t="s">
        <v>322</v>
      </c>
      <c r="E171" s="6">
        <v>1.0</v>
      </c>
      <c r="F171" s="10" t="s">
        <v>34</v>
      </c>
      <c r="G171" s="6" t="s">
        <v>11</v>
      </c>
      <c r="H171" s="10" t="s">
        <v>281</v>
      </c>
    </row>
    <row r="172" ht="15.0" customHeight="1">
      <c r="A172" s="5">
        <v>21.0</v>
      </c>
      <c r="B172" s="6" t="s">
        <v>170</v>
      </c>
      <c r="C172" s="6" t="s">
        <v>88</v>
      </c>
      <c r="D172" s="28" t="s">
        <v>253</v>
      </c>
      <c r="E172" s="6">
        <v>2.0</v>
      </c>
      <c r="F172" s="10" t="s">
        <v>18</v>
      </c>
      <c r="G172" s="6" t="s">
        <v>11</v>
      </c>
      <c r="H172" s="10" t="s">
        <v>29</v>
      </c>
    </row>
    <row r="173" ht="15.0" customHeight="1">
      <c r="A173" s="5">
        <v>22.0</v>
      </c>
      <c r="B173" s="6" t="s">
        <v>170</v>
      </c>
      <c r="C173" s="6" t="s">
        <v>88</v>
      </c>
      <c r="D173" s="28" t="s">
        <v>241</v>
      </c>
      <c r="E173" s="6">
        <v>5.0</v>
      </c>
      <c r="F173" s="10" t="s">
        <v>114</v>
      </c>
      <c r="G173" s="6" t="s">
        <v>37</v>
      </c>
      <c r="H173" s="10" t="s">
        <v>242</v>
      </c>
    </row>
    <row r="174" ht="15.0" customHeight="1">
      <c r="A174" s="5">
        <v>23.0</v>
      </c>
      <c r="B174" s="6" t="s">
        <v>170</v>
      </c>
      <c r="C174" s="6" t="s">
        <v>88</v>
      </c>
      <c r="D174" s="28" t="s">
        <v>223</v>
      </c>
      <c r="E174" s="6">
        <v>1.0</v>
      </c>
      <c r="F174" s="10" t="s">
        <v>34</v>
      </c>
      <c r="G174" s="6" t="s">
        <v>11</v>
      </c>
      <c r="H174" s="10" t="s">
        <v>35</v>
      </c>
    </row>
    <row r="175" ht="15.0" customHeight="1">
      <c r="A175" s="5">
        <v>24.0</v>
      </c>
      <c r="B175" s="6" t="s">
        <v>170</v>
      </c>
      <c r="C175" s="6" t="s">
        <v>88</v>
      </c>
      <c r="D175" s="28" t="s">
        <v>292</v>
      </c>
      <c r="E175" s="6">
        <v>5.0</v>
      </c>
      <c r="F175" s="10" t="s">
        <v>34</v>
      </c>
      <c r="G175" s="6" t="s">
        <v>37</v>
      </c>
      <c r="H175" s="10" t="s">
        <v>110</v>
      </c>
    </row>
    <row r="176" ht="15.0" customHeight="1">
      <c r="A176" s="5">
        <v>25.0</v>
      </c>
      <c r="B176" s="6" t="s">
        <v>170</v>
      </c>
      <c r="C176" s="6" t="s">
        <v>88</v>
      </c>
      <c r="D176" s="28" t="s">
        <v>192</v>
      </c>
      <c r="E176" s="6">
        <v>5.0</v>
      </c>
      <c r="F176" s="10" t="s">
        <v>14</v>
      </c>
      <c r="G176" s="6" t="s">
        <v>37</v>
      </c>
      <c r="H176" s="10" t="s">
        <v>15</v>
      </c>
    </row>
    <row r="177" ht="15.0" customHeight="1">
      <c r="A177" s="5">
        <v>26.0</v>
      </c>
      <c r="B177" s="6" t="s">
        <v>170</v>
      </c>
      <c r="C177" s="6" t="s">
        <v>88</v>
      </c>
      <c r="D177" s="28" t="s">
        <v>218</v>
      </c>
      <c r="E177" s="6">
        <v>5.0</v>
      </c>
      <c r="F177" s="10" t="s">
        <v>190</v>
      </c>
      <c r="G177" s="6" t="s">
        <v>37</v>
      </c>
      <c r="H177" s="10" t="s">
        <v>217</v>
      </c>
    </row>
    <row r="178" ht="15.0" customHeight="1">
      <c r="A178" s="5">
        <v>27.0</v>
      </c>
      <c r="B178" s="6" t="s">
        <v>170</v>
      </c>
      <c r="C178" s="6" t="s">
        <v>88</v>
      </c>
      <c r="D178" s="28" t="s">
        <v>214</v>
      </c>
      <c r="E178" s="6">
        <v>1.0</v>
      </c>
      <c r="F178" s="10" t="s">
        <v>18</v>
      </c>
      <c r="G178" s="6" t="s">
        <v>11</v>
      </c>
      <c r="H178" s="112" t="s">
        <v>215</v>
      </c>
    </row>
    <row r="179" ht="15.0" customHeight="1">
      <c r="A179" s="5">
        <v>28.0</v>
      </c>
      <c r="B179" s="6" t="s">
        <v>170</v>
      </c>
      <c r="C179" s="6" t="s">
        <v>88</v>
      </c>
      <c r="D179" s="28" t="s">
        <v>182</v>
      </c>
      <c r="E179" s="6">
        <v>5.0</v>
      </c>
      <c r="F179" s="10" t="s">
        <v>34</v>
      </c>
      <c r="G179" s="6" t="s">
        <v>37</v>
      </c>
      <c r="H179" s="10" t="s">
        <v>15</v>
      </c>
    </row>
    <row r="180" ht="15.0" customHeight="1">
      <c r="A180" s="5">
        <v>29.0</v>
      </c>
      <c r="B180" s="6" t="s">
        <v>170</v>
      </c>
      <c r="C180" s="6" t="s">
        <v>88</v>
      </c>
      <c r="D180" s="28" t="s">
        <v>183</v>
      </c>
      <c r="E180" s="6">
        <v>3.0</v>
      </c>
      <c r="F180" s="10" t="s">
        <v>34</v>
      </c>
      <c r="G180" s="6" t="s">
        <v>28</v>
      </c>
      <c r="H180" s="10" t="s">
        <v>15</v>
      </c>
    </row>
    <row r="181" ht="15.0" customHeight="1">
      <c r="A181" s="5">
        <v>30.0</v>
      </c>
      <c r="B181" s="6" t="s">
        <v>170</v>
      </c>
      <c r="C181" s="6" t="s">
        <v>88</v>
      </c>
      <c r="D181" s="28" t="s">
        <v>186</v>
      </c>
      <c r="E181" s="6">
        <v>5.0</v>
      </c>
      <c r="F181" s="10" t="s">
        <v>18</v>
      </c>
      <c r="G181" s="6" t="s">
        <v>37</v>
      </c>
      <c r="H181" s="10" t="s">
        <v>15</v>
      </c>
    </row>
    <row r="182" ht="15.0" customHeight="1">
      <c r="A182" s="5">
        <v>31.0</v>
      </c>
      <c r="B182" s="6" t="s">
        <v>170</v>
      </c>
      <c r="C182" s="6" t="s">
        <v>88</v>
      </c>
      <c r="D182" s="28" t="s">
        <v>226</v>
      </c>
      <c r="E182" s="6">
        <v>4.0</v>
      </c>
      <c r="F182" s="10" t="s">
        <v>18</v>
      </c>
      <c r="G182" s="6" t="s">
        <v>28</v>
      </c>
      <c r="H182" s="10" t="s">
        <v>35</v>
      </c>
    </row>
    <row r="183" ht="15.0" customHeight="1">
      <c r="A183" s="5">
        <v>32.0</v>
      </c>
      <c r="B183" s="6" t="s">
        <v>170</v>
      </c>
      <c r="C183" s="6" t="s">
        <v>88</v>
      </c>
      <c r="D183" s="28" t="s">
        <v>187</v>
      </c>
      <c r="E183" s="6">
        <v>5.0</v>
      </c>
      <c r="F183" s="10" t="s">
        <v>18</v>
      </c>
      <c r="G183" s="6" t="s">
        <v>37</v>
      </c>
      <c r="H183" s="10" t="s">
        <v>15</v>
      </c>
    </row>
    <row r="184" ht="15.0" customHeight="1">
      <c r="A184" s="5">
        <v>33.0</v>
      </c>
      <c r="B184" s="6" t="s">
        <v>170</v>
      </c>
      <c r="C184" s="6" t="s">
        <v>88</v>
      </c>
      <c r="D184" s="28" t="s">
        <v>189</v>
      </c>
      <c r="E184" s="6">
        <v>5.0</v>
      </c>
      <c r="F184" s="10" t="s">
        <v>190</v>
      </c>
      <c r="G184" s="6" t="s">
        <v>37</v>
      </c>
      <c r="H184" s="10" t="s">
        <v>15</v>
      </c>
    </row>
    <row r="185" ht="15.0" customHeight="1">
      <c r="A185" s="5">
        <v>34.0</v>
      </c>
      <c r="B185" s="6" t="s">
        <v>170</v>
      </c>
      <c r="C185" s="6" t="s">
        <v>88</v>
      </c>
      <c r="D185" s="28" t="s">
        <v>288</v>
      </c>
      <c r="E185" s="6">
        <v>1.0</v>
      </c>
      <c r="F185" s="10" t="s">
        <v>34</v>
      </c>
      <c r="G185" s="6" t="s">
        <v>11</v>
      </c>
      <c r="H185" s="10" t="s">
        <v>286</v>
      </c>
    </row>
    <row r="186" ht="15.0" customHeight="1">
      <c r="A186" s="5">
        <v>35.0</v>
      </c>
      <c r="B186" s="6" t="s">
        <v>170</v>
      </c>
      <c r="C186" s="6" t="s">
        <v>88</v>
      </c>
      <c r="D186" s="28" t="s">
        <v>184</v>
      </c>
      <c r="E186" s="6">
        <v>5.0</v>
      </c>
      <c r="F186" s="10" t="s">
        <v>34</v>
      </c>
      <c r="G186" s="6" t="s">
        <v>37</v>
      </c>
      <c r="H186" s="10" t="s">
        <v>15</v>
      </c>
    </row>
    <row r="187" ht="15.0" customHeight="1">
      <c r="A187" s="5">
        <v>36.0</v>
      </c>
      <c r="B187" s="6" t="s">
        <v>170</v>
      </c>
      <c r="C187" s="6" t="s">
        <v>88</v>
      </c>
      <c r="D187" s="28" t="s">
        <v>257</v>
      </c>
      <c r="E187" s="6">
        <v>2.0</v>
      </c>
      <c r="F187" s="10" t="s">
        <v>18</v>
      </c>
      <c r="G187" s="6" t="s">
        <v>11</v>
      </c>
      <c r="H187" s="10" t="s">
        <v>258</v>
      </c>
    </row>
    <row r="188" ht="15.0" customHeight="1">
      <c r="A188" s="5">
        <v>37.0</v>
      </c>
      <c r="B188" s="6" t="s">
        <v>170</v>
      </c>
      <c r="C188" s="6" t="s">
        <v>88</v>
      </c>
      <c r="D188" s="28" t="s">
        <v>224</v>
      </c>
      <c r="E188" s="6">
        <v>3.0</v>
      </c>
      <c r="F188" s="10" t="s">
        <v>34</v>
      </c>
      <c r="G188" s="6" t="s">
        <v>28</v>
      </c>
      <c r="H188" s="10" t="s">
        <v>35</v>
      </c>
    </row>
    <row r="189" ht="15.0" customHeight="1">
      <c r="A189" s="5">
        <v>38.0</v>
      </c>
      <c r="B189" s="6" t="s">
        <v>170</v>
      </c>
      <c r="C189" s="6" t="s">
        <v>88</v>
      </c>
      <c r="D189" s="28" t="s">
        <v>188</v>
      </c>
      <c r="E189" s="6">
        <v>5.0</v>
      </c>
      <c r="F189" s="10" t="s">
        <v>18</v>
      </c>
      <c r="G189" s="6" t="s">
        <v>37</v>
      </c>
      <c r="H189" s="10" t="s">
        <v>15</v>
      </c>
    </row>
    <row r="190" ht="15.0" customHeight="1">
      <c r="A190" s="5">
        <v>39.0</v>
      </c>
      <c r="B190" s="6" t="s">
        <v>170</v>
      </c>
      <c r="C190" s="6" t="s">
        <v>88</v>
      </c>
      <c r="D190" s="28" t="s">
        <v>264</v>
      </c>
      <c r="E190" s="6">
        <v>5.0</v>
      </c>
      <c r="F190" s="10" t="s">
        <v>14</v>
      </c>
      <c r="G190" s="6" t="s">
        <v>37</v>
      </c>
      <c r="H190" s="10" t="s">
        <v>260</v>
      </c>
    </row>
    <row r="191" ht="15.0" customHeight="1">
      <c r="A191" s="5">
        <v>40.0</v>
      </c>
      <c r="B191" s="6" t="s">
        <v>170</v>
      </c>
      <c r="C191" s="6" t="s">
        <v>88</v>
      </c>
      <c r="D191" s="28" t="s">
        <v>254</v>
      </c>
      <c r="E191" s="6">
        <v>3.0</v>
      </c>
      <c r="F191" s="10" t="s">
        <v>18</v>
      </c>
      <c r="G191" s="6" t="s">
        <v>28</v>
      </c>
      <c r="H191" s="10" t="s">
        <v>29</v>
      </c>
    </row>
    <row r="192" ht="15.0" customHeight="1">
      <c r="A192" s="5">
        <v>41.0</v>
      </c>
      <c r="B192" s="6" t="s">
        <v>170</v>
      </c>
      <c r="C192" s="6" t="s">
        <v>88</v>
      </c>
      <c r="D192" s="28" t="s">
        <v>233</v>
      </c>
      <c r="E192" s="6">
        <v>5.0</v>
      </c>
      <c r="F192" s="10" t="s">
        <v>34</v>
      </c>
      <c r="G192" s="6" t="s">
        <v>37</v>
      </c>
      <c r="H192" s="10" t="s">
        <v>234</v>
      </c>
    </row>
    <row r="193" ht="15.0" customHeight="1">
      <c r="A193" s="5">
        <v>42.0</v>
      </c>
      <c r="B193" s="6" t="s">
        <v>170</v>
      </c>
      <c r="C193" s="6" t="s">
        <v>88</v>
      </c>
      <c r="D193" s="28" t="s">
        <v>230</v>
      </c>
      <c r="E193" s="6">
        <v>3.0</v>
      </c>
      <c r="F193" s="10" t="s">
        <v>231</v>
      </c>
      <c r="G193" s="6" t="s">
        <v>28</v>
      </c>
      <c r="H193" s="112" t="s">
        <v>232</v>
      </c>
    </row>
    <row r="194" ht="15.0" customHeight="1">
      <c r="A194" s="5">
        <v>43.0</v>
      </c>
      <c r="B194" s="6" t="s">
        <v>170</v>
      </c>
      <c r="C194" s="6" t="s">
        <v>88</v>
      </c>
      <c r="D194" s="28" t="s">
        <v>225</v>
      </c>
      <c r="E194" s="6">
        <v>3.0</v>
      </c>
      <c r="F194" s="10" t="s">
        <v>34</v>
      </c>
      <c r="G194" s="6" t="s">
        <v>28</v>
      </c>
      <c r="H194" s="10" t="s">
        <v>35</v>
      </c>
    </row>
    <row r="195" ht="15.0" customHeight="1">
      <c r="A195" s="5">
        <v>44.0</v>
      </c>
      <c r="B195" s="6" t="s">
        <v>170</v>
      </c>
      <c r="C195" s="6" t="s">
        <v>88</v>
      </c>
      <c r="D195" s="28" t="s">
        <v>280</v>
      </c>
      <c r="E195" s="6">
        <v>5.0</v>
      </c>
      <c r="F195" s="10" t="s">
        <v>34</v>
      </c>
      <c r="G195" s="6" t="s">
        <v>37</v>
      </c>
      <c r="H195" s="10" t="s">
        <v>282</v>
      </c>
    </row>
    <row r="196" ht="15.0" customHeight="1">
      <c r="A196" s="5">
        <v>45.0</v>
      </c>
      <c r="B196" s="6" t="s">
        <v>170</v>
      </c>
      <c r="C196" s="6" t="s">
        <v>88</v>
      </c>
      <c r="D196" s="28" t="s">
        <v>247</v>
      </c>
      <c r="E196" s="6">
        <v>4.0</v>
      </c>
      <c r="F196" s="10" t="s">
        <v>34</v>
      </c>
      <c r="G196" s="6" t="s">
        <v>28</v>
      </c>
      <c r="H196" s="10" t="s">
        <v>29</v>
      </c>
    </row>
    <row r="197" ht="15.0" customHeight="1">
      <c r="A197" s="5">
        <v>46.0</v>
      </c>
      <c r="B197" s="6" t="s">
        <v>170</v>
      </c>
      <c r="C197" s="6" t="s">
        <v>88</v>
      </c>
      <c r="D197" s="28" t="s">
        <v>259</v>
      </c>
      <c r="E197" s="6">
        <v>5.0</v>
      </c>
      <c r="F197" s="10" t="s">
        <v>18</v>
      </c>
      <c r="G197" s="6" t="s">
        <v>37</v>
      </c>
      <c r="H197" s="10" t="s">
        <v>260</v>
      </c>
    </row>
    <row r="198" ht="15.0" customHeight="1">
      <c r="A198" s="5">
        <v>47.0</v>
      </c>
      <c r="B198" s="6" t="s">
        <v>170</v>
      </c>
      <c r="C198" s="6" t="s">
        <v>88</v>
      </c>
      <c r="D198" s="28" t="s">
        <v>216</v>
      </c>
      <c r="E198" s="6">
        <v>5.0</v>
      </c>
      <c r="F198" s="10" t="s">
        <v>34</v>
      </c>
      <c r="G198" s="6" t="s">
        <v>37</v>
      </c>
      <c r="H198" s="10" t="s">
        <v>217</v>
      </c>
    </row>
    <row r="199" ht="15.0" customHeight="1">
      <c r="A199" s="5">
        <v>48.0</v>
      </c>
      <c r="B199" s="6" t="s">
        <v>170</v>
      </c>
      <c r="C199" s="6" t="s">
        <v>88</v>
      </c>
      <c r="D199" s="28" t="s">
        <v>255</v>
      </c>
      <c r="E199" s="6">
        <v>3.0</v>
      </c>
      <c r="F199" s="10" t="s">
        <v>18</v>
      </c>
      <c r="G199" s="6" t="s">
        <v>28</v>
      </c>
      <c r="H199" s="10" t="s">
        <v>29</v>
      </c>
    </row>
    <row r="200" ht="15.0" customHeight="1">
      <c r="A200" s="5">
        <v>49.0</v>
      </c>
      <c r="B200" s="6" t="s">
        <v>170</v>
      </c>
      <c r="C200" s="6" t="s">
        <v>88</v>
      </c>
      <c r="D200" s="28" t="s">
        <v>276</v>
      </c>
      <c r="E200" s="6">
        <v>5.0</v>
      </c>
      <c r="F200" s="10" t="s">
        <v>34</v>
      </c>
      <c r="G200" s="6" t="s">
        <v>37</v>
      </c>
      <c r="H200" s="10" t="s">
        <v>278</v>
      </c>
    </row>
    <row r="201" ht="15.0" customHeight="1">
      <c r="A201" s="5">
        <v>50.0</v>
      </c>
      <c r="B201" s="6" t="s">
        <v>170</v>
      </c>
      <c r="C201" s="6" t="s">
        <v>88</v>
      </c>
      <c r="D201" s="28" t="s">
        <v>235</v>
      </c>
      <c r="E201" s="6">
        <v>1.0</v>
      </c>
      <c r="F201" s="10" t="s">
        <v>21</v>
      </c>
      <c r="G201" s="6" t="s">
        <v>11</v>
      </c>
      <c r="H201" s="10" t="s">
        <v>22</v>
      </c>
    </row>
    <row r="202" ht="15.0" customHeight="1">
      <c r="A202" s="5">
        <v>1.0</v>
      </c>
      <c r="B202" s="6" t="s">
        <v>7</v>
      </c>
      <c r="C202" s="6" t="s">
        <v>8</v>
      </c>
      <c r="D202" s="27" t="s">
        <v>9</v>
      </c>
      <c r="E202" s="6">
        <v>3.0</v>
      </c>
      <c r="F202" s="8" t="s">
        <v>10</v>
      </c>
      <c r="G202" s="6" t="s">
        <v>11</v>
      </c>
      <c r="H202" s="9" t="s">
        <v>12</v>
      </c>
    </row>
    <row r="203" ht="15.0" customHeight="1">
      <c r="A203" s="5">
        <v>2.0</v>
      </c>
      <c r="B203" s="6" t="s">
        <v>7</v>
      </c>
      <c r="C203" s="6" t="s">
        <v>8</v>
      </c>
      <c r="D203" s="27" t="s">
        <v>13</v>
      </c>
      <c r="E203" s="6">
        <v>2.0</v>
      </c>
      <c r="F203" s="10" t="s">
        <v>14</v>
      </c>
      <c r="G203" s="6" t="s">
        <v>11</v>
      </c>
      <c r="H203" s="9" t="s">
        <v>15</v>
      </c>
    </row>
    <row r="204" ht="15.0" customHeight="1">
      <c r="A204" s="5">
        <v>3.0</v>
      </c>
      <c r="B204" s="6" t="s">
        <v>7</v>
      </c>
      <c r="C204" s="6" t="s">
        <v>8</v>
      </c>
      <c r="D204" s="27" t="s">
        <v>16</v>
      </c>
      <c r="E204" s="6">
        <v>1.0</v>
      </c>
      <c r="F204" s="10" t="s">
        <v>14</v>
      </c>
      <c r="G204" s="6" t="s">
        <v>11</v>
      </c>
      <c r="H204" s="9" t="s">
        <v>15</v>
      </c>
    </row>
    <row r="205" ht="15.0" customHeight="1">
      <c r="A205" s="5">
        <v>4.0</v>
      </c>
      <c r="B205" s="6" t="s">
        <v>7</v>
      </c>
      <c r="C205" s="6" t="s">
        <v>8</v>
      </c>
      <c r="D205" s="27" t="s">
        <v>17</v>
      </c>
      <c r="E205" s="6">
        <v>5.0</v>
      </c>
      <c r="F205" s="10" t="s">
        <v>18</v>
      </c>
      <c r="G205" s="6" t="s">
        <v>19</v>
      </c>
      <c r="H205" s="9" t="s">
        <v>15</v>
      </c>
    </row>
    <row r="206" ht="15.0" customHeight="1">
      <c r="A206" s="5">
        <v>5.0</v>
      </c>
      <c r="B206" s="6" t="s">
        <v>7</v>
      </c>
      <c r="C206" s="6" t="s">
        <v>8</v>
      </c>
      <c r="D206" s="27" t="s">
        <v>20</v>
      </c>
      <c r="E206" s="6">
        <v>5.0</v>
      </c>
      <c r="F206" s="10" t="s">
        <v>21</v>
      </c>
      <c r="G206" s="6" t="s">
        <v>19</v>
      </c>
      <c r="H206" s="10" t="s">
        <v>22</v>
      </c>
    </row>
    <row r="207" ht="15.0" customHeight="1">
      <c r="A207" s="5">
        <v>6.0</v>
      </c>
      <c r="B207" s="6" t="s">
        <v>7</v>
      </c>
      <c r="C207" s="6" t="s">
        <v>8</v>
      </c>
      <c r="D207" s="27" t="s">
        <v>23</v>
      </c>
      <c r="E207" s="6">
        <v>1.0</v>
      </c>
      <c r="F207" s="10" t="s">
        <v>24</v>
      </c>
      <c r="G207" s="6" t="s">
        <v>11</v>
      </c>
      <c r="H207" s="10" t="s">
        <v>22</v>
      </c>
    </row>
    <row r="208" ht="15.0" customHeight="1">
      <c r="A208" s="5">
        <v>7.0</v>
      </c>
      <c r="B208" s="6" t="s">
        <v>7</v>
      </c>
      <c r="C208" s="6" t="s">
        <v>8</v>
      </c>
      <c r="D208" s="27" t="s">
        <v>25</v>
      </c>
      <c r="E208" s="6">
        <v>1.0</v>
      </c>
      <c r="F208" s="10" t="s">
        <v>18</v>
      </c>
      <c r="G208" s="6" t="s">
        <v>11</v>
      </c>
      <c r="H208" s="10" t="s">
        <v>15</v>
      </c>
    </row>
    <row r="209" ht="15.0" customHeight="1">
      <c r="A209" s="5">
        <v>8.0</v>
      </c>
      <c r="B209" s="6" t="s">
        <v>7</v>
      </c>
      <c r="C209" s="6" t="s">
        <v>8</v>
      </c>
      <c r="D209" s="27" t="s">
        <v>26</v>
      </c>
      <c r="E209" s="6">
        <v>4.0</v>
      </c>
      <c r="F209" s="10" t="s">
        <v>27</v>
      </c>
      <c r="G209" s="6" t="s">
        <v>28</v>
      </c>
      <c r="H209" s="10" t="s">
        <v>29</v>
      </c>
    </row>
    <row r="210" ht="15.0" customHeight="1">
      <c r="A210" s="5">
        <v>9.0</v>
      </c>
      <c r="B210" s="6" t="s">
        <v>7</v>
      </c>
      <c r="C210" s="6" t="s">
        <v>8</v>
      </c>
      <c r="D210" s="27" t="s">
        <v>30</v>
      </c>
      <c r="E210" s="6">
        <v>3.0</v>
      </c>
      <c r="F210" s="10" t="s">
        <v>14</v>
      </c>
      <c r="G210" s="6" t="s">
        <v>11</v>
      </c>
      <c r="H210" s="10" t="s">
        <v>15</v>
      </c>
    </row>
    <row r="211" ht="15.0" customHeight="1">
      <c r="A211" s="5">
        <v>10.0</v>
      </c>
      <c r="B211" s="6" t="s">
        <v>7</v>
      </c>
      <c r="C211" s="6" t="s">
        <v>8</v>
      </c>
      <c r="D211" s="27" t="s">
        <v>31</v>
      </c>
      <c r="E211" s="6">
        <v>3.0</v>
      </c>
      <c r="F211" s="10" t="s">
        <v>18</v>
      </c>
      <c r="G211" s="6" t="s">
        <v>28</v>
      </c>
      <c r="H211" s="10" t="s">
        <v>15</v>
      </c>
    </row>
    <row r="212" ht="15.0" customHeight="1">
      <c r="A212" s="5">
        <v>11.0</v>
      </c>
      <c r="B212" s="6" t="s">
        <v>7</v>
      </c>
      <c r="C212" s="6" t="s">
        <v>8</v>
      </c>
      <c r="D212" s="27" t="s">
        <v>32</v>
      </c>
      <c r="E212" s="6">
        <v>4.0</v>
      </c>
      <c r="F212" s="10" t="s">
        <v>14</v>
      </c>
      <c r="G212" s="6" t="s">
        <v>19</v>
      </c>
      <c r="H212" s="10" t="s">
        <v>15</v>
      </c>
    </row>
    <row r="213" ht="15.0" customHeight="1">
      <c r="A213" s="5">
        <v>12.0</v>
      </c>
      <c r="B213" s="6" t="s">
        <v>7</v>
      </c>
      <c r="C213" s="6" t="s">
        <v>8</v>
      </c>
      <c r="D213" s="27" t="s">
        <v>33</v>
      </c>
      <c r="E213" s="6">
        <v>4.0</v>
      </c>
      <c r="F213" s="10" t="s">
        <v>34</v>
      </c>
      <c r="G213" s="6" t="s">
        <v>19</v>
      </c>
      <c r="H213" s="10" t="s">
        <v>35</v>
      </c>
    </row>
    <row r="214" ht="15.0" customHeight="1">
      <c r="A214" s="5">
        <v>13.0</v>
      </c>
      <c r="B214" s="6" t="s">
        <v>7</v>
      </c>
      <c r="C214" s="6" t="s">
        <v>8</v>
      </c>
      <c r="D214" s="27" t="s">
        <v>36</v>
      </c>
      <c r="E214" s="6">
        <v>5.0</v>
      </c>
      <c r="F214" s="10" t="s">
        <v>14</v>
      </c>
      <c r="G214" s="6" t="s">
        <v>37</v>
      </c>
      <c r="H214" s="10" t="s">
        <v>15</v>
      </c>
    </row>
    <row r="215" ht="15.0" customHeight="1">
      <c r="A215" s="5">
        <v>14.0</v>
      </c>
      <c r="B215" s="6" t="s">
        <v>7</v>
      </c>
      <c r="C215" s="6" t="s">
        <v>8</v>
      </c>
      <c r="D215" s="27" t="s">
        <v>38</v>
      </c>
      <c r="E215" s="6">
        <v>4.0</v>
      </c>
      <c r="F215" s="10" t="s">
        <v>18</v>
      </c>
      <c r="G215" s="6" t="s">
        <v>19</v>
      </c>
      <c r="H215" s="10" t="s">
        <v>15</v>
      </c>
    </row>
    <row r="216" ht="15.0" customHeight="1">
      <c r="A216" s="5">
        <v>15.0</v>
      </c>
      <c r="B216" s="6" t="s">
        <v>7</v>
      </c>
      <c r="C216" s="6" t="s">
        <v>8</v>
      </c>
      <c r="D216" s="27" t="s">
        <v>39</v>
      </c>
      <c r="E216" s="6">
        <v>3.0</v>
      </c>
      <c r="F216" s="10" t="s">
        <v>27</v>
      </c>
      <c r="G216" s="6" t="s">
        <v>28</v>
      </c>
      <c r="H216" s="10" t="s">
        <v>40</v>
      </c>
    </row>
    <row r="217" ht="15.0" customHeight="1">
      <c r="A217" s="5">
        <v>16.0</v>
      </c>
      <c r="B217" s="6" t="s">
        <v>7</v>
      </c>
      <c r="C217" s="6" t="s">
        <v>8</v>
      </c>
      <c r="D217" s="27" t="s">
        <v>41</v>
      </c>
      <c r="E217" s="6">
        <v>4.0</v>
      </c>
      <c r="F217" s="10" t="s">
        <v>27</v>
      </c>
      <c r="G217" s="6" t="s">
        <v>28</v>
      </c>
      <c r="H217" s="10" t="s">
        <v>40</v>
      </c>
    </row>
    <row r="218" ht="15.0" customHeight="1">
      <c r="A218" s="5">
        <v>17.0</v>
      </c>
      <c r="B218" s="6" t="s">
        <v>7</v>
      </c>
      <c r="C218" s="6" t="s">
        <v>8</v>
      </c>
      <c r="D218" s="29" t="s">
        <v>42</v>
      </c>
      <c r="E218" s="6">
        <v>4.0</v>
      </c>
      <c r="F218" s="10" t="s">
        <v>14</v>
      </c>
      <c r="G218" s="6" t="s">
        <v>28</v>
      </c>
      <c r="H218" s="10" t="s">
        <v>35</v>
      </c>
    </row>
    <row r="219" ht="15.0" customHeight="1">
      <c r="A219" s="5">
        <v>18.0</v>
      </c>
      <c r="B219" s="6" t="s">
        <v>7</v>
      </c>
      <c r="C219" s="6" t="s">
        <v>8</v>
      </c>
      <c r="D219" s="27" t="s">
        <v>43</v>
      </c>
      <c r="E219" s="6">
        <v>4.0</v>
      </c>
      <c r="F219" s="10" t="s">
        <v>18</v>
      </c>
      <c r="G219" s="6" t="s">
        <v>19</v>
      </c>
      <c r="H219" s="10" t="s">
        <v>15</v>
      </c>
    </row>
    <row r="220" ht="15.0" customHeight="1">
      <c r="A220" s="5">
        <v>19.0</v>
      </c>
      <c r="B220" s="6" t="s">
        <v>7</v>
      </c>
      <c r="C220" s="6" t="s">
        <v>8</v>
      </c>
      <c r="D220" s="27" t="s">
        <v>44</v>
      </c>
      <c r="E220" s="6">
        <v>5.0</v>
      </c>
      <c r="F220" s="10" t="s">
        <v>14</v>
      </c>
      <c r="G220" s="6" t="s">
        <v>37</v>
      </c>
      <c r="H220" s="10" t="s">
        <v>15</v>
      </c>
    </row>
    <row r="221" ht="15.0" customHeight="1">
      <c r="A221" s="5">
        <v>20.0</v>
      </c>
      <c r="B221" s="6" t="s">
        <v>7</v>
      </c>
      <c r="C221" s="6" t="s">
        <v>8</v>
      </c>
      <c r="D221" s="27" t="s">
        <v>45</v>
      </c>
      <c r="E221" s="6">
        <v>5.0</v>
      </c>
      <c r="F221" s="10" t="s">
        <v>34</v>
      </c>
      <c r="G221" s="6" t="s">
        <v>19</v>
      </c>
      <c r="H221" s="10" t="s">
        <v>35</v>
      </c>
    </row>
    <row r="222" ht="15.0" customHeight="1">
      <c r="A222" s="5">
        <v>21.0</v>
      </c>
      <c r="B222" s="6" t="s">
        <v>7</v>
      </c>
      <c r="C222" s="6" t="s">
        <v>8</v>
      </c>
      <c r="D222" s="27" t="s">
        <v>46</v>
      </c>
      <c r="E222" s="6">
        <v>4.0</v>
      </c>
      <c r="F222" s="10" t="s">
        <v>14</v>
      </c>
      <c r="G222" s="6" t="s">
        <v>19</v>
      </c>
      <c r="H222" s="10" t="s">
        <v>15</v>
      </c>
    </row>
    <row r="223" ht="15.0" customHeight="1">
      <c r="A223" s="5">
        <v>22.0</v>
      </c>
      <c r="B223" s="6" t="s">
        <v>7</v>
      </c>
      <c r="C223" s="6" t="s">
        <v>8</v>
      </c>
      <c r="D223" s="27" t="s">
        <v>47</v>
      </c>
      <c r="E223" s="6">
        <v>4.0</v>
      </c>
      <c r="F223" s="10" t="s">
        <v>27</v>
      </c>
      <c r="G223" s="6" t="s">
        <v>28</v>
      </c>
      <c r="H223" s="10" t="s">
        <v>40</v>
      </c>
    </row>
    <row r="224" ht="15.0" customHeight="1">
      <c r="A224" s="5">
        <v>23.0</v>
      </c>
      <c r="B224" s="6" t="s">
        <v>7</v>
      </c>
      <c r="C224" s="6" t="s">
        <v>8</v>
      </c>
      <c r="D224" s="27" t="s">
        <v>48</v>
      </c>
      <c r="E224" s="6">
        <v>1.0</v>
      </c>
      <c r="F224" s="10" t="s">
        <v>49</v>
      </c>
      <c r="G224" s="6" t="s">
        <v>11</v>
      </c>
      <c r="H224" s="10" t="s">
        <v>50</v>
      </c>
    </row>
    <row r="225" ht="15.0" customHeight="1">
      <c r="A225" s="5">
        <v>24.0</v>
      </c>
      <c r="B225" s="6" t="s">
        <v>7</v>
      </c>
      <c r="C225" s="6" t="s">
        <v>8</v>
      </c>
      <c r="D225" s="27" t="s">
        <v>51</v>
      </c>
      <c r="E225" s="6">
        <v>3.0</v>
      </c>
      <c r="F225" s="10" t="s">
        <v>34</v>
      </c>
      <c r="G225" s="6" t="s">
        <v>11</v>
      </c>
      <c r="H225" s="10" t="s">
        <v>52</v>
      </c>
    </row>
    <row r="226" ht="15.0" customHeight="1">
      <c r="A226" s="5">
        <v>25.0</v>
      </c>
      <c r="B226" s="6" t="s">
        <v>7</v>
      </c>
      <c r="C226" s="6" t="s">
        <v>8</v>
      </c>
      <c r="D226" s="27" t="s">
        <v>53</v>
      </c>
      <c r="E226" s="6">
        <v>5.0</v>
      </c>
      <c r="F226" s="10" t="s">
        <v>14</v>
      </c>
      <c r="G226" s="6" t="s">
        <v>19</v>
      </c>
      <c r="H226" s="10" t="s">
        <v>15</v>
      </c>
    </row>
    <row r="227" ht="15.0" customHeight="1">
      <c r="A227" s="5">
        <v>26.0</v>
      </c>
      <c r="B227" s="6" t="s">
        <v>7</v>
      </c>
      <c r="C227" s="6" t="s">
        <v>8</v>
      </c>
      <c r="D227" s="27" t="s">
        <v>54</v>
      </c>
      <c r="E227" s="6">
        <v>5.0</v>
      </c>
      <c r="F227" s="10" t="s">
        <v>14</v>
      </c>
      <c r="G227" s="6" t="s">
        <v>37</v>
      </c>
      <c r="H227" s="10" t="s">
        <v>15</v>
      </c>
    </row>
    <row r="228" ht="15.0" customHeight="1">
      <c r="A228" s="5">
        <v>27.0</v>
      </c>
      <c r="B228" s="6" t="s">
        <v>7</v>
      </c>
      <c r="C228" s="6" t="s">
        <v>8</v>
      </c>
      <c r="D228" s="27" t="s">
        <v>55</v>
      </c>
      <c r="E228" s="6">
        <v>5.0</v>
      </c>
      <c r="F228" s="10" t="s">
        <v>34</v>
      </c>
      <c r="G228" s="6" t="s">
        <v>19</v>
      </c>
      <c r="H228" s="10" t="s">
        <v>56</v>
      </c>
    </row>
    <row r="229" ht="15.0" customHeight="1">
      <c r="A229" s="5">
        <v>28.0</v>
      </c>
      <c r="B229" s="6" t="s">
        <v>7</v>
      </c>
      <c r="C229" s="6" t="s">
        <v>8</v>
      </c>
      <c r="D229" s="27" t="s">
        <v>57</v>
      </c>
      <c r="E229" s="6">
        <v>5.0</v>
      </c>
      <c r="F229" s="10" t="s">
        <v>14</v>
      </c>
      <c r="G229" s="6" t="s">
        <v>37</v>
      </c>
      <c r="H229" s="10" t="s">
        <v>15</v>
      </c>
    </row>
    <row r="230" ht="15.0" customHeight="1">
      <c r="A230" s="5">
        <v>29.0</v>
      </c>
      <c r="B230" s="6" t="s">
        <v>7</v>
      </c>
      <c r="C230" s="6" t="s">
        <v>8</v>
      </c>
      <c r="D230" s="27" t="s">
        <v>58</v>
      </c>
      <c r="E230" s="6">
        <v>2.0</v>
      </c>
      <c r="F230" s="10" t="s">
        <v>24</v>
      </c>
      <c r="G230" s="6" t="s">
        <v>11</v>
      </c>
      <c r="H230" s="10" t="s">
        <v>35</v>
      </c>
    </row>
    <row r="231" ht="15.0" customHeight="1">
      <c r="A231" s="5">
        <v>30.0</v>
      </c>
      <c r="B231" s="6" t="s">
        <v>7</v>
      </c>
      <c r="C231" s="6" t="s">
        <v>8</v>
      </c>
      <c r="D231" s="27" t="s">
        <v>59</v>
      </c>
      <c r="E231" s="6">
        <v>1.0</v>
      </c>
      <c r="F231" s="10" t="s">
        <v>60</v>
      </c>
      <c r="G231" s="6" t="s">
        <v>11</v>
      </c>
      <c r="H231" s="10" t="s">
        <v>61</v>
      </c>
    </row>
    <row r="232" ht="15.0" customHeight="1">
      <c r="A232" s="5">
        <v>31.0</v>
      </c>
      <c r="B232" s="6" t="s">
        <v>7</v>
      </c>
      <c r="C232" s="6" t="s">
        <v>8</v>
      </c>
      <c r="D232" s="27" t="s">
        <v>62</v>
      </c>
      <c r="E232" s="6">
        <v>1.0</v>
      </c>
      <c r="F232" s="10" t="s">
        <v>34</v>
      </c>
      <c r="G232" s="6" t="s">
        <v>11</v>
      </c>
      <c r="H232" s="10" t="s">
        <v>63</v>
      </c>
    </row>
    <row r="233" ht="15.0" customHeight="1">
      <c r="A233" s="5">
        <v>32.0</v>
      </c>
      <c r="B233" s="6" t="s">
        <v>7</v>
      </c>
      <c r="C233" s="6" t="s">
        <v>8</v>
      </c>
      <c r="D233" s="27" t="s">
        <v>64</v>
      </c>
      <c r="E233" s="6">
        <v>1.0</v>
      </c>
      <c r="F233" s="10" t="s">
        <v>14</v>
      </c>
      <c r="G233" s="6" t="s">
        <v>11</v>
      </c>
      <c r="H233" s="10" t="s">
        <v>15</v>
      </c>
    </row>
    <row r="234" ht="15.0" customHeight="1">
      <c r="A234" s="5">
        <v>33.0</v>
      </c>
      <c r="B234" s="6" t="s">
        <v>7</v>
      </c>
      <c r="C234" s="6" t="s">
        <v>8</v>
      </c>
      <c r="D234" s="27" t="s">
        <v>65</v>
      </c>
      <c r="E234" s="6">
        <v>1.0</v>
      </c>
      <c r="F234" s="10" t="s">
        <v>21</v>
      </c>
      <c r="G234" s="6" t="s">
        <v>11</v>
      </c>
      <c r="H234" s="10" t="s">
        <v>22</v>
      </c>
    </row>
    <row r="235" ht="15.0" customHeight="1">
      <c r="A235" s="5">
        <v>34.0</v>
      </c>
      <c r="B235" s="6" t="s">
        <v>7</v>
      </c>
      <c r="C235" s="6" t="s">
        <v>8</v>
      </c>
      <c r="D235" s="27" t="s">
        <v>66</v>
      </c>
      <c r="E235" s="6">
        <v>3.0</v>
      </c>
      <c r="F235" s="10" t="s">
        <v>34</v>
      </c>
      <c r="G235" s="6" t="s">
        <v>28</v>
      </c>
      <c r="H235" s="10" t="s">
        <v>63</v>
      </c>
    </row>
    <row r="236" ht="15.0" customHeight="1">
      <c r="A236" s="5">
        <v>35.0</v>
      </c>
      <c r="B236" s="6" t="s">
        <v>7</v>
      </c>
      <c r="C236" s="6" t="s">
        <v>8</v>
      </c>
      <c r="D236" s="27" t="s">
        <v>67</v>
      </c>
      <c r="E236" s="6">
        <v>5.0</v>
      </c>
      <c r="F236" s="10" t="s">
        <v>34</v>
      </c>
      <c r="G236" s="6" t="s">
        <v>28</v>
      </c>
      <c r="H236" s="10" t="s">
        <v>68</v>
      </c>
    </row>
    <row r="237" ht="15.0" customHeight="1">
      <c r="A237" s="5">
        <v>36.0</v>
      </c>
      <c r="B237" s="6" t="s">
        <v>7</v>
      </c>
      <c r="C237" s="6" t="s">
        <v>8</v>
      </c>
      <c r="D237" s="27" t="s">
        <v>69</v>
      </c>
      <c r="E237" s="6">
        <v>3.0</v>
      </c>
      <c r="F237" s="10" t="s">
        <v>34</v>
      </c>
      <c r="G237" s="6" t="s">
        <v>28</v>
      </c>
      <c r="H237" s="10" t="s">
        <v>56</v>
      </c>
    </row>
    <row r="238" ht="15.0" customHeight="1">
      <c r="A238" s="5">
        <v>37.0</v>
      </c>
      <c r="B238" s="6" t="s">
        <v>7</v>
      </c>
      <c r="C238" s="6" t="s">
        <v>8</v>
      </c>
      <c r="D238" s="27" t="s">
        <v>70</v>
      </c>
      <c r="E238" s="6">
        <v>5.0</v>
      </c>
      <c r="F238" s="10" t="s">
        <v>71</v>
      </c>
      <c r="G238" s="6" t="s">
        <v>37</v>
      </c>
      <c r="H238" s="10" t="s">
        <v>15</v>
      </c>
    </row>
    <row r="239" ht="15.0" customHeight="1">
      <c r="A239" s="5">
        <v>38.0</v>
      </c>
      <c r="B239" s="6" t="s">
        <v>7</v>
      </c>
      <c r="C239" s="6" t="s">
        <v>8</v>
      </c>
      <c r="D239" s="27" t="s">
        <v>72</v>
      </c>
      <c r="E239" s="6">
        <v>4.0</v>
      </c>
      <c r="F239" s="10" t="s">
        <v>73</v>
      </c>
      <c r="G239" s="6" t="s">
        <v>19</v>
      </c>
      <c r="H239" s="10" t="s">
        <v>74</v>
      </c>
    </row>
    <row r="240" ht="15.0" customHeight="1">
      <c r="A240" s="5">
        <v>39.0</v>
      </c>
      <c r="B240" s="6" t="s">
        <v>7</v>
      </c>
      <c r="C240" s="6" t="s">
        <v>8</v>
      </c>
      <c r="D240" s="27" t="s">
        <v>75</v>
      </c>
      <c r="E240" s="6">
        <v>2.0</v>
      </c>
      <c r="F240" s="10" t="s">
        <v>76</v>
      </c>
      <c r="G240" s="6" t="s">
        <v>28</v>
      </c>
      <c r="H240" s="8" t="s">
        <v>35</v>
      </c>
    </row>
    <row r="241" ht="15.0" customHeight="1">
      <c r="A241" s="5">
        <v>40.0</v>
      </c>
      <c r="B241" s="6" t="s">
        <v>7</v>
      </c>
      <c r="C241" s="6" t="s">
        <v>8</v>
      </c>
      <c r="D241" s="27" t="s">
        <v>77</v>
      </c>
      <c r="E241" s="6">
        <v>5.0</v>
      </c>
      <c r="F241" s="10" t="s">
        <v>27</v>
      </c>
      <c r="G241" s="6" t="s">
        <v>19</v>
      </c>
      <c r="H241" s="10" t="s">
        <v>40</v>
      </c>
    </row>
    <row r="242" ht="15.0" customHeight="1">
      <c r="A242" s="5">
        <v>41.0</v>
      </c>
      <c r="B242" s="6" t="s">
        <v>7</v>
      </c>
      <c r="C242" s="6" t="s">
        <v>8</v>
      </c>
      <c r="D242" s="27" t="s">
        <v>78</v>
      </c>
      <c r="E242" s="6">
        <v>2.0</v>
      </c>
      <c r="F242" s="10" t="s">
        <v>49</v>
      </c>
      <c r="G242" s="6" t="s">
        <v>11</v>
      </c>
      <c r="H242" s="10" t="s">
        <v>50</v>
      </c>
    </row>
    <row r="243" ht="15.0" customHeight="1">
      <c r="A243" s="5">
        <v>42.0</v>
      </c>
      <c r="B243" s="6" t="s">
        <v>7</v>
      </c>
      <c r="C243" s="6" t="s">
        <v>8</v>
      </c>
      <c r="D243" s="27" t="s">
        <v>79</v>
      </c>
      <c r="E243" s="6">
        <v>4.0</v>
      </c>
      <c r="F243" s="10" t="s">
        <v>14</v>
      </c>
      <c r="G243" s="6" t="s">
        <v>19</v>
      </c>
      <c r="H243" s="10" t="s">
        <v>15</v>
      </c>
    </row>
    <row r="244" ht="15.0" customHeight="1">
      <c r="A244" s="5">
        <v>43.0</v>
      </c>
      <c r="B244" s="6" t="s">
        <v>7</v>
      </c>
      <c r="C244" s="6" t="s">
        <v>8</v>
      </c>
      <c r="D244" s="27" t="s">
        <v>80</v>
      </c>
      <c r="E244" s="6">
        <v>1.0</v>
      </c>
      <c r="F244" s="10" t="s">
        <v>34</v>
      </c>
      <c r="G244" s="6" t="s">
        <v>11</v>
      </c>
      <c r="H244" s="8" t="s">
        <v>35</v>
      </c>
    </row>
    <row r="245" ht="15.0" customHeight="1">
      <c r="A245" s="5">
        <v>44.0</v>
      </c>
      <c r="B245" s="6" t="s">
        <v>7</v>
      </c>
      <c r="C245" s="6" t="s">
        <v>8</v>
      </c>
      <c r="D245" s="27" t="s">
        <v>81</v>
      </c>
      <c r="E245" s="6">
        <v>1.0</v>
      </c>
      <c r="F245" s="10" t="s">
        <v>82</v>
      </c>
      <c r="G245" s="6" t="s">
        <v>11</v>
      </c>
      <c r="H245" s="8" t="s">
        <v>12</v>
      </c>
    </row>
    <row r="246" ht="15.0" customHeight="1">
      <c r="A246" s="5">
        <v>45.0</v>
      </c>
      <c r="B246" s="6" t="s">
        <v>7</v>
      </c>
      <c r="C246" s="6" t="s">
        <v>8</v>
      </c>
      <c r="D246" s="27" t="s">
        <v>83</v>
      </c>
      <c r="E246" s="6">
        <v>3.0</v>
      </c>
      <c r="F246" s="10" t="s">
        <v>34</v>
      </c>
      <c r="G246" s="6" t="s">
        <v>28</v>
      </c>
      <c r="H246" s="8" t="s">
        <v>52</v>
      </c>
    </row>
    <row r="247" ht="15.0" customHeight="1">
      <c r="A247" s="5">
        <v>46.0</v>
      </c>
      <c r="B247" s="6" t="s">
        <v>7</v>
      </c>
      <c r="C247" s="6" t="s">
        <v>8</v>
      </c>
      <c r="D247" s="27" t="s">
        <v>84</v>
      </c>
      <c r="E247" s="6">
        <v>1.0</v>
      </c>
      <c r="F247" s="10" t="s">
        <v>34</v>
      </c>
      <c r="G247" s="6" t="s">
        <v>11</v>
      </c>
      <c r="H247" s="8" t="s">
        <v>29</v>
      </c>
    </row>
    <row r="248" ht="15.0" customHeight="1">
      <c r="A248" s="5">
        <v>47.0</v>
      </c>
      <c r="B248" s="6" t="s">
        <v>7</v>
      </c>
      <c r="C248" s="6" t="s">
        <v>8</v>
      </c>
      <c r="D248" s="27" t="s">
        <v>85</v>
      </c>
      <c r="E248" s="6">
        <v>3.0</v>
      </c>
      <c r="F248" s="10" t="s">
        <v>18</v>
      </c>
      <c r="G248" s="6" t="s">
        <v>28</v>
      </c>
      <c r="H248" s="10" t="s">
        <v>15</v>
      </c>
    </row>
    <row r="249" ht="15.0" customHeight="1">
      <c r="A249" s="5">
        <v>48.0</v>
      </c>
      <c r="B249" s="6" t="s">
        <v>7</v>
      </c>
      <c r="C249" s="6" t="s">
        <v>8</v>
      </c>
      <c r="D249" s="27" t="s">
        <v>86</v>
      </c>
      <c r="E249" s="6">
        <v>1.0</v>
      </c>
      <c r="F249" s="10" t="s">
        <v>34</v>
      </c>
      <c r="G249" s="6" t="s">
        <v>11</v>
      </c>
      <c r="H249" s="10" t="s">
        <v>56</v>
      </c>
    </row>
    <row r="250" ht="15.0" customHeight="1">
      <c r="A250" s="5">
        <v>49.0</v>
      </c>
      <c r="B250" s="6" t="s">
        <v>7</v>
      </c>
      <c r="C250" s="6" t="s">
        <v>8</v>
      </c>
      <c r="D250" s="29" t="s">
        <v>87</v>
      </c>
      <c r="E250" s="6">
        <v>5.0</v>
      </c>
      <c r="F250" s="10" t="s">
        <v>14</v>
      </c>
      <c r="G250" s="6" t="s">
        <v>37</v>
      </c>
      <c r="H250" s="10" t="s">
        <v>15</v>
      </c>
    </row>
    <row r="251" ht="15.0" customHeight="1">
      <c r="A251" s="5">
        <v>1.0</v>
      </c>
      <c r="B251" s="6" t="s">
        <v>7</v>
      </c>
      <c r="C251" s="6" t="s">
        <v>88</v>
      </c>
      <c r="D251" s="28" t="s">
        <v>89</v>
      </c>
      <c r="E251" s="6">
        <v>5.0</v>
      </c>
      <c r="F251" s="10" t="s">
        <v>90</v>
      </c>
      <c r="G251" s="6" t="s">
        <v>28</v>
      </c>
      <c r="H251" s="10" t="s">
        <v>35</v>
      </c>
    </row>
    <row r="252" ht="15.0" customHeight="1">
      <c r="A252" s="5">
        <v>2.0</v>
      </c>
      <c r="B252" s="6" t="s">
        <v>7</v>
      </c>
      <c r="C252" s="6" t="s">
        <v>88</v>
      </c>
      <c r="D252" s="28" t="s">
        <v>91</v>
      </c>
      <c r="E252" s="6">
        <v>3.0</v>
      </c>
      <c r="F252" s="10" t="s">
        <v>18</v>
      </c>
      <c r="G252" s="6" t="s">
        <v>28</v>
      </c>
      <c r="H252" s="10" t="s">
        <v>92</v>
      </c>
    </row>
    <row r="253" ht="15.0" customHeight="1">
      <c r="A253" s="5">
        <v>3.0</v>
      </c>
      <c r="B253" s="6" t="s">
        <v>7</v>
      </c>
      <c r="C253" s="6" t="s">
        <v>88</v>
      </c>
      <c r="D253" s="28" t="s">
        <v>93</v>
      </c>
      <c r="E253" s="6">
        <v>4.0</v>
      </c>
      <c r="F253" s="10" t="s">
        <v>18</v>
      </c>
      <c r="G253" s="6" t="s">
        <v>28</v>
      </c>
      <c r="H253" s="10" t="s">
        <v>94</v>
      </c>
    </row>
    <row r="254" ht="15.0" customHeight="1">
      <c r="A254" s="5">
        <v>4.0</v>
      </c>
      <c r="B254" s="6" t="s">
        <v>7</v>
      </c>
      <c r="C254" s="6" t="s">
        <v>88</v>
      </c>
      <c r="D254" s="28" t="s">
        <v>95</v>
      </c>
      <c r="E254" s="6">
        <v>2.0</v>
      </c>
      <c r="F254" s="10" t="s">
        <v>14</v>
      </c>
      <c r="G254" s="6" t="s">
        <v>11</v>
      </c>
      <c r="H254" s="10" t="s">
        <v>35</v>
      </c>
    </row>
    <row r="255" ht="15.0" customHeight="1">
      <c r="A255" s="5">
        <v>5.0</v>
      </c>
      <c r="B255" s="6" t="s">
        <v>7</v>
      </c>
      <c r="C255" s="6" t="s">
        <v>88</v>
      </c>
      <c r="D255" s="28" t="s">
        <v>96</v>
      </c>
      <c r="E255" s="6">
        <v>3.0</v>
      </c>
      <c r="F255" s="10" t="s">
        <v>82</v>
      </c>
      <c r="G255" s="6" t="s">
        <v>28</v>
      </c>
      <c r="H255" s="10" t="s">
        <v>12</v>
      </c>
    </row>
    <row r="256" ht="15.0" customHeight="1">
      <c r="A256" s="5">
        <v>6.0</v>
      </c>
      <c r="B256" s="6" t="s">
        <v>7</v>
      </c>
      <c r="C256" s="6" t="s">
        <v>88</v>
      </c>
      <c r="D256" s="28" t="s">
        <v>97</v>
      </c>
      <c r="E256" s="6">
        <v>2.0</v>
      </c>
      <c r="F256" s="10" t="s">
        <v>34</v>
      </c>
      <c r="G256" s="6" t="s">
        <v>11</v>
      </c>
      <c r="H256" s="10" t="s">
        <v>98</v>
      </c>
    </row>
    <row r="257" ht="15.0" customHeight="1">
      <c r="A257" s="5">
        <v>7.0</v>
      </c>
      <c r="B257" s="6" t="s">
        <v>7</v>
      </c>
      <c r="C257" s="6" t="s">
        <v>88</v>
      </c>
      <c r="D257" s="28" t="s">
        <v>99</v>
      </c>
      <c r="E257" s="6">
        <v>5.0</v>
      </c>
      <c r="F257" s="10" t="s">
        <v>18</v>
      </c>
      <c r="G257" s="6" t="s">
        <v>28</v>
      </c>
      <c r="H257" s="10" t="s">
        <v>92</v>
      </c>
    </row>
    <row r="258" ht="15.0" customHeight="1">
      <c r="A258" s="5">
        <v>8.0</v>
      </c>
      <c r="B258" s="6" t="s">
        <v>7</v>
      </c>
      <c r="C258" s="6" t="s">
        <v>88</v>
      </c>
      <c r="D258" s="28" t="s">
        <v>100</v>
      </c>
      <c r="E258" s="6">
        <v>5.0</v>
      </c>
      <c r="F258" s="10" t="s">
        <v>14</v>
      </c>
      <c r="G258" s="6" t="s">
        <v>37</v>
      </c>
      <c r="H258" s="10" t="s">
        <v>15</v>
      </c>
    </row>
    <row r="259" ht="15.0" customHeight="1">
      <c r="A259" s="5">
        <v>9.0</v>
      </c>
      <c r="B259" s="6" t="s">
        <v>7</v>
      </c>
      <c r="C259" s="6" t="s">
        <v>88</v>
      </c>
      <c r="D259" s="28" t="s">
        <v>101</v>
      </c>
      <c r="E259" s="6">
        <v>1.0</v>
      </c>
      <c r="F259" s="10" t="s">
        <v>102</v>
      </c>
      <c r="G259" s="6" t="s">
        <v>11</v>
      </c>
      <c r="H259" s="10" t="s">
        <v>103</v>
      </c>
    </row>
    <row r="260" ht="15.0" customHeight="1">
      <c r="A260" s="5">
        <v>10.0</v>
      </c>
      <c r="B260" s="6" t="s">
        <v>7</v>
      </c>
      <c r="C260" s="6" t="s">
        <v>88</v>
      </c>
      <c r="D260" s="28" t="s">
        <v>104</v>
      </c>
      <c r="E260" s="6">
        <v>4.0</v>
      </c>
      <c r="F260" s="10" t="s">
        <v>18</v>
      </c>
      <c r="G260" s="6" t="s">
        <v>28</v>
      </c>
      <c r="H260" s="10" t="s">
        <v>35</v>
      </c>
    </row>
    <row r="261" ht="15.0" customHeight="1">
      <c r="A261" s="5">
        <v>11.0</v>
      </c>
      <c r="B261" s="6" t="s">
        <v>7</v>
      </c>
      <c r="C261" s="6" t="s">
        <v>88</v>
      </c>
      <c r="D261" s="28" t="s">
        <v>105</v>
      </c>
      <c r="E261" s="6">
        <v>5.0</v>
      </c>
      <c r="F261" s="10" t="s">
        <v>18</v>
      </c>
      <c r="G261" s="6" t="s">
        <v>28</v>
      </c>
      <c r="H261" s="10" t="s">
        <v>106</v>
      </c>
    </row>
    <row r="262" ht="15.0" customHeight="1">
      <c r="A262" s="5">
        <v>12.0</v>
      </c>
      <c r="B262" s="6" t="s">
        <v>7</v>
      </c>
      <c r="C262" s="6" t="s">
        <v>88</v>
      </c>
      <c r="D262" s="28" t="s">
        <v>107</v>
      </c>
      <c r="E262" s="6">
        <v>1.0</v>
      </c>
      <c r="F262" s="10" t="s">
        <v>14</v>
      </c>
      <c r="G262" s="6" t="s">
        <v>11</v>
      </c>
      <c r="H262" s="10" t="s">
        <v>108</v>
      </c>
    </row>
    <row r="263" ht="15.0" customHeight="1">
      <c r="A263" s="5">
        <v>13.0</v>
      </c>
      <c r="B263" s="6" t="s">
        <v>7</v>
      </c>
      <c r="C263" s="6" t="s">
        <v>88</v>
      </c>
      <c r="D263" s="28" t="s">
        <v>109</v>
      </c>
      <c r="E263" s="6">
        <v>4.0</v>
      </c>
      <c r="F263" s="10" t="s">
        <v>82</v>
      </c>
      <c r="G263" s="6" t="s">
        <v>28</v>
      </c>
      <c r="H263" s="10" t="s">
        <v>110</v>
      </c>
    </row>
    <row r="264" ht="15.0" customHeight="1">
      <c r="A264" s="5">
        <v>14.0</v>
      </c>
      <c r="B264" s="6" t="s">
        <v>7</v>
      </c>
      <c r="C264" s="6" t="s">
        <v>88</v>
      </c>
      <c r="D264" s="28" t="s">
        <v>111</v>
      </c>
      <c r="E264" s="6">
        <v>5.0</v>
      </c>
      <c r="F264" s="10" t="s">
        <v>34</v>
      </c>
      <c r="G264" s="6" t="s">
        <v>37</v>
      </c>
      <c r="H264" s="10" t="s">
        <v>110</v>
      </c>
    </row>
    <row r="265" ht="15.0" customHeight="1">
      <c r="A265" s="5">
        <v>15.0</v>
      </c>
      <c r="B265" s="6" t="s">
        <v>7</v>
      </c>
      <c r="C265" s="6" t="s">
        <v>88</v>
      </c>
      <c r="D265" s="28" t="s">
        <v>112</v>
      </c>
      <c r="E265" s="6">
        <v>1.0</v>
      </c>
      <c r="F265" s="10" t="s">
        <v>34</v>
      </c>
      <c r="G265" s="6" t="s">
        <v>11</v>
      </c>
      <c r="H265" s="10" t="s">
        <v>98</v>
      </c>
    </row>
    <row r="266" ht="15.0" customHeight="1">
      <c r="A266" s="5">
        <v>16.0</v>
      </c>
      <c r="B266" s="6" t="s">
        <v>7</v>
      </c>
      <c r="C266" s="6" t="s">
        <v>88</v>
      </c>
      <c r="D266" s="28" t="s">
        <v>113</v>
      </c>
      <c r="E266" s="6">
        <v>5.0</v>
      </c>
      <c r="F266" s="10" t="s">
        <v>114</v>
      </c>
      <c r="G266" s="6" t="s">
        <v>28</v>
      </c>
      <c r="H266" s="10" t="s">
        <v>35</v>
      </c>
    </row>
    <row r="267" ht="15.0" customHeight="1">
      <c r="A267" s="5">
        <v>17.0</v>
      </c>
      <c r="B267" s="6" t="s">
        <v>7</v>
      </c>
      <c r="C267" s="6" t="s">
        <v>88</v>
      </c>
      <c r="D267" s="28" t="s">
        <v>115</v>
      </c>
      <c r="E267" s="6">
        <v>4.0</v>
      </c>
      <c r="F267" s="10" t="s">
        <v>116</v>
      </c>
      <c r="G267" s="6" t="s">
        <v>28</v>
      </c>
      <c r="H267" s="10" t="s">
        <v>117</v>
      </c>
    </row>
    <row r="268" ht="15.0" customHeight="1">
      <c r="A268" s="5">
        <v>18.0</v>
      </c>
      <c r="B268" s="6" t="s">
        <v>7</v>
      </c>
      <c r="C268" s="6" t="s">
        <v>88</v>
      </c>
      <c r="D268" s="28" t="s">
        <v>118</v>
      </c>
      <c r="E268" s="6">
        <v>4.0</v>
      </c>
      <c r="F268" s="10" t="s">
        <v>82</v>
      </c>
      <c r="G268" s="6" t="s">
        <v>28</v>
      </c>
      <c r="H268" s="10" t="s">
        <v>22</v>
      </c>
    </row>
    <row r="269" ht="15.0" customHeight="1">
      <c r="A269" s="5">
        <v>19.0</v>
      </c>
      <c r="B269" s="6" t="s">
        <v>7</v>
      </c>
      <c r="C269" s="6" t="s">
        <v>88</v>
      </c>
      <c r="D269" s="28" t="s">
        <v>119</v>
      </c>
      <c r="E269" s="6">
        <v>4.0</v>
      </c>
      <c r="F269" s="10" t="s">
        <v>120</v>
      </c>
      <c r="G269" s="6" t="s">
        <v>28</v>
      </c>
      <c r="H269" s="10" t="s">
        <v>29</v>
      </c>
    </row>
    <row r="270" ht="15.0" customHeight="1">
      <c r="A270" s="5">
        <v>20.0</v>
      </c>
      <c r="B270" s="6" t="s">
        <v>7</v>
      </c>
      <c r="C270" s="6" t="s">
        <v>88</v>
      </c>
      <c r="D270" s="28" t="s">
        <v>121</v>
      </c>
      <c r="E270" s="6">
        <v>3.0</v>
      </c>
      <c r="F270" s="10" t="s">
        <v>114</v>
      </c>
      <c r="G270" s="6" t="s">
        <v>11</v>
      </c>
      <c r="H270" s="10" t="s">
        <v>35</v>
      </c>
    </row>
    <row r="271" ht="15.0" customHeight="1">
      <c r="A271" s="5">
        <v>21.0</v>
      </c>
      <c r="B271" s="6" t="s">
        <v>7</v>
      </c>
      <c r="C271" s="6" t="s">
        <v>88</v>
      </c>
      <c r="D271" s="28" t="s">
        <v>122</v>
      </c>
      <c r="E271" s="6">
        <v>5.0</v>
      </c>
      <c r="F271" s="10" t="s">
        <v>14</v>
      </c>
      <c r="G271" s="6" t="s">
        <v>28</v>
      </c>
      <c r="H271" s="10" t="s">
        <v>108</v>
      </c>
    </row>
    <row r="272" ht="15.0" customHeight="1">
      <c r="A272" s="5">
        <v>22.0</v>
      </c>
      <c r="B272" s="6" t="s">
        <v>7</v>
      </c>
      <c r="C272" s="6" t="s">
        <v>88</v>
      </c>
      <c r="D272" s="28" t="s">
        <v>123</v>
      </c>
      <c r="E272" s="6">
        <v>5.0</v>
      </c>
      <c r="F272" s="10" t="s">
        <v>14</v>
      </c>
      <c r="G272" s="6" t="s">
        <v>37</v>
      </c>
      <c r="H272" s="10" t="s">
        <v>108</v>
      </c>
    </row>
    <row r="273" ht="15.0" customHeight="1">
      <c r="A273" s="5">
        <v>23.0</v>
      </c>
      <c r="B273" s="6" t="s">
        <v>7</v>
      </c>
      <c r="C273" s="6" t="s">
        <v>88</v>
      </c>
      <c r="D273" s="28" t="s">
        <v>124</v>
      </c>
      <c r="E273" s="6">
        <v>1.0</v>
      </c>
      <c r="F273" s="10" t="s">
        <v>18</v>
      </c>
      <c r="G273" s="6" t="s">
        <v>11</v>
      </c>
      <c r="H273" s="10" t="s">
        <v>29</v>
      </c>
    </row>
    <row r="274" ht="15.0" customHeight="1">
      <c r="A274" s="5">
        <v>24.0</v>
      </c>
      <c r="B274" s="6" t="s">
        <v>7</v>
      </c>
      <c r="C274" s="6" t="s">
        <v>88</v>
      </c>
      <c r="D274" s="113" t="s">
        <v>125</v>
      </c>
      <c r="E274" s="6">
        <v>5.0</v>
      </c>
      <c r="F274" s="10" t="s">
        <v>34</v>
      </c>
      <c r="G274" s="6" t="s">
        <v>28</v>
      </c>
      <c r="H274" s="10" t="s">
        <v>106</v>
      </c>
    </row>
    <row r="275" ht="15.0" customHeight="1">
      <c r="A275" s="5">
        <v>25.0</v>
      </c>
      <c r="B275" s="6" t="s">
        <v>7</v>
      </c>
      <c r="C275" s="6" t="s">
        <v>88</v>
      </c>
      <c r="D275" s="113" t="s">
        <v>126</v>
      </c>
      <c r="E275" s="6">
        <v>5.0</v>
      </c>
      <c r="F275" s="10" t="s">
        <v>14</v>
      </c>
      <c r="G275" s="6" t="s">
        <v>37</v>
      </c>
      <c r="H275" s="10" t="s">
        <v>108</v>
      </c>
    </row>
    <row r="276" ht="15.0" customHeight="1">
      <c r="A276" s="5">
        <v>26.0</v>
      </c>
      <c r="B276" s="6" t="s">
        <v>7</v>
      </c>
      <c r="C276" s="6" t="s">
        <v>88</v>
      </c>
      <c r="D276" s="113" t="s">
        <v>127</v>
      </c>
      <c r="E276" s="6">
        <v>2.0</v>
      </c>
      <c r="F276" s="10" t="s">
        <v>128</v>
      </c>
      <c r="G276" s="6" t="s">
        <v>11</v>
      </c>
      <c r="H276" s="10" t="s">
        <v>129</v>
      </c>
    </row>
    <row r="277" ht="15.0" customHeight="1">
      <c r="A277" s="5">
        <v>27.0</v>
      </c>
      <c r="B277" s="6" t="s">
        <v>7</v>
      </c>
      <c r="C277" s="6" t="s">
        <v>88</v>
      </c>
      <c r="D277" s="113" t="s">
        <v>130</v>
      </c>
      <c r="E277" s="6">
        <v>5.0</v>
      </c>
      <c r="F277" s="10" t="s">
        <v>131</v>
      </c>
      <c r="G277" s="6" t="s">
        <v>28</v>
      </c>
      <c r="H277" s="10" t="s">
        <v>132</v>
      </c>
    </row>
    <row r="278" ht="15.0" customHeight="1">
      <c r="A278" s="5">
        <v>28.0</v>
      </c>
      <c r="B278" s="6" t="s">
        <v>7</v>
      </c>
      <c r="C278" s="6" t="s">
        <v>88</v>
      </c>
      <c r="D278" s="113" t="s">
        <v>133</v>
      </c>
      <c r="E278" s="6">
        <v>5.0</v>
      </c>
      <c r="F278" s="10" t="s">
        <v>128</v>
      </c>
      <c r="G278" s="6" t="s">
        <v>28</v>
      </c>
      <c r="H278" s="10" t="s">
        <v>134</v>
      </c>
    </row>
    <row r="279" ht="15.0" customHeight="1">
      <c r="A279" s="5">
        <v>29.0</v>
      </c>
      <c r="B279" s="6" t="s">
        <v>7</v>
      </c>
      <c r="C279" s="6" t="s">
        <v>88</v>
      </c>
      <c r="D279" s="113" t="s">
        <v>135</v>
      </c>
      <c r="E279" s="6">
        <v>1.0</v>
      </c>
      <c r="F279" s="10" t="s">
        <v>34</v>
      </c>
      <c r="G279" s="6" t="s">
        <v>11</v>
      </c>
      <c r="H279" s="10" t="s">
        <v>136</v>
      </c>
    </row>
    <row r="280" ht="15.0" customHeight="1">
      <c r="A280" s="5">
        <v>30.0</v>
      </c>
      <c r="B280" s="6" t="s">
        <v>7</v>
      </c>
      <c r="C280" s="6" t="s">
        <v>88</v>
      </c>
      <c r="D280" s="113" t="s">
        <v>137</v>
      </c>
      <c r="E280" s="6">
        <v>5.0</v>
      </c>
      <c r="F280" s="10" t="s">
        <v>116</v>
      </c>
      <c r="G280" s="6" t="s">
        <v>28</v>
      </c>
      <c r="H280" s="10" t="s">
        <v>110</v>
      </c>
    </row>
    <row r="281" ht="15.0" customHeight="1">
      <c r="A281" s="5">
        <v>31.0</v>
      </c>
      <c r="B281" s="6" t="s">
        <v>7</v>
      </c>
      <c r="C281" s="6" t="s">
        <v>88</v>
      </c>
      <c r="D281" s="113" t="s">
        <v>138</v>
      </c>
      <c r="E281" s="6">
        <v>5.0</v>
      </c>
      <c r="F281" s="10" t="s">
        <v>34</v>
      </c>
      <c r="G281" s="6" t="s">
        <v>37</v>
      </c>
      <c r="H281" s="10" t="s">
        <v>139</v>
      </c>
    </row>
    <row r="282" ht="15.0" customHeight="1">
      <c r="A282" s="5">
        <v>32.0</v>
      </c>
      <c r="B282" s="6" t="s">
        <v>7</v>
      </c>
      <c r="C282" s="6" t="s">
        <v>88</v>
      </c>
      <c r="D282" s="113" t="s">
        <v>140</v>
      </c>
      <c r="E282" s="6">
        <v>1.0</v>
      </c>
      <c r="F282" s="10" t="s">
        <v>14</v>
      </c>
      <c r="G282" s="6" t="s">
        <v>11</v>
      </c>
      <c r="H282" s="10" t="s">
        <v>139</v>
      </c>
    </row>
    <row r="283" ht="15.0" customHeight="1">
      <c r="A283" s="5">
        <v>33.0</v>
      </c>
      <c r="B283" s="6" t="s">
        <v>7</v>
      </c>
      <c r="C283" s="6" t="s">
        <v>88</v>
      </c>
      <c r="D283" s="113" t="s">
        <v>141</v>
      </c>
      <c r="E283" s="6">
        <v>2.0</v>
      </c>
      <c r="F283" s="10" t="s">
        <v>102</v>
      </c>
      <c r="G283" s="6" t="s">
        <v>11</v>
      </c>
      <c r="H283" s="10" t="s">
        <v>136</v>
      </c>
    </row>
    <row r="284" ht="15.0" customHeight="1">
      <c r="A284" s="5">
        <v>34.0</v>
      </c>
      <c r="B284" s="6" t="s">
        <v>7</v>
      </c>
      <c r="C284" s="6" t="s">
        <v>88</v>
      </c>
      <c r="D284" s="113" t="s">
        <v>142</v>
      </c>
      <c r="E284" s="6">
        <v>1.0</v>
      </c>
      <c r="F284" s="10" t="s">
        <v>34</v>
      </c>
      <c r="G284" s="6" t="s">
        <v>11</v>
      </c>
      <c r="H284" s="10" t="s">
        <v>136</v>
      </c>
    </row>
    <row r="285" ht="15.0" customHeight="1">
      <c r="A285" s="5">
        <v>35.0</v>
      </c>
      <c r="B285" s="6" t="s">
        <v>7</v>
      </c>
      <c r="C285" s="6" t="s">
        <v>88</v>
      </c>
      <c r="D285" s="113" t="s">
        <v>143</v>
      </c>
      <c r="E285" s="6">
        <v>1.0</v>
      </c>
      <c r="F285" s="10" t="s">
        <v>34</v>
      </c>
      <c r="G285" s="6" t="s">
        <v>11</v>
      </c>
      <c r="H285" s="10" t="s">
        <v>136</v>
      </c>
    </row>
    <row r="286" ht="15.0" customHeight="1">
      <c r="A286" s="5">
        <v>36.0</v>
      </c>
      <c r="B286" s="6" t="s">
        <v>7</v>
      </c>
      <c r="C286" s="6" t="s">
        <v>88</v>
      </c>
      <c r="D286" s="113" t="s">
        <v>144</v>
      </c>
      <c r="E286" s="6">
        <v>4.0</v>
      </c>
      <c r="F286" s="10" t="s">
        <v>14</v>
      </c>
      <c r="G286" s="6" t="s">
        <v>28</v>
      </c>
      <c r="H286" s="17" t="s">
        <v>106</v>
      </c>
    </row>
    <row r="287" ht="15.0" customHeight="1">
      <c r="A287" s="5">
        <v>37.0</v>
      </c>
      <c r="B287" s="6" t="s">
        <v>7</v>
      </c>
      <c r="C287" s="6" t="s">
        <v>88</v>
      </c>
      <c r="D287" s="113" t="s">
        <v>145</v>
      </c>
      <c r="E287" s="6">
        <v>5.0</v>
      </c>
      <c r="F287" s="10" t="s">
        <v>14</v>
      </c>
      <c r="G287" s="18" t="s">
        <v>28</v>
      </c>
      <c r="H287" s="10" t="s">
        <v>35</v>
      </c>
    </row>
    <row r="288" ht="15.0" customHeight="1">
      <c r="A288" s="5">
        <v>38.0</v>
      </c>
      <c r="B288" s="6" t="s">
        <v>7</v>
      </c>
      <c r="C288" s="6" t="s">
        <v>88</v>
      </c>
      <c r="D288" s="113" t="s">
        <v>146</v>
      </c>
      <c r="E288" s="6">
        <v>4.0</v>
      </c>
      <c r="F288" s="10" t="s">
        <v>18</v>
      </c>
      <c r="G288" s="19" t="s">
        <v>28</v>
      </c>
      <c r="H288" s="17" t="s">
        <v>106</v>
      </c>
    </row>
    <row r="289" ht="15.0" customHeight="1">
      <c r="A289" s="5">
        <v>39.0</v>
      </c>
      <c r="B289" s="6" t="s">
        <v>7</v>
      </c>
      <c r="C289" s="6" t="s">
        <v>88</v>
      </c>
      <c r="D289" s="113" t="s">
        <v>147</v>
      </c>
      <c r="E289" s="6">
        <v>1.0</v>
      </c>
      <c r="F289" s="10" t="s">
        <v>14</v>
      </c>
      <c r="G289" s="20" t="s">
        <v>11</v>
      </c>
      <c r="H289" s="10" t="s">
        <v>136</v>
      </c>
    </row>
    <row r="290" ht="15.0" customHeight="1">
      <c r="A290" s="5">
        <v>40.0</v>
      </c>
      <c r="B290" s="6" t="s">
        <v>7</v>
      </c>
      <c r="C290" s="6" t="s">
        <v>88</v>
      </c>
      <c r="D290" s="113" t="s">
        <v>148</v>
      </c>
      <c r="E290" s="6">
        <v>5.0</v>
      </c>
      <c r="F290" s="10" t="s">
        <v>14</v>
      </c>
      <c r="G290" s="6" t="s">
        <v>37</v>
      </c>
      <c r="H290" s="10" t="s">
        <v>139</v>
      </c>
    </row>
    <row r="291" ht="15.0" customHeight="1">
      <c r="A291" s="5">
        <v>41.0</v>
      </c>
      <c r="B291" s="6" t="s">
        <v>7</v>
      </c>
      <c r="C291" s="6" t="s">
        <v>88</v>
      </c>
      <c r="D291" s="113" t="s">
        <v>149</v>
      </c>
      <c r="E291" s="6">
        <v>1.0</v>
      </c>
      <c r="F291" s="10" t="s">
        <v>14</v>
      </c>
      <c r="G291" s="18" t="s">
        <v>11</v>
      </c>
      <c r="H291" s="10" t="s">
        <v>136</v>
      </c>
    </row>
    <row r="292" ht="15.0" customHeight="1">
      <c r="A292" s="5">
        <v>42.0</v>
      </c>
      <c r="B292" s="6" t="s">
        <v>7</v>
      </c>
      <c r="C292" s="6" t="s">
        <v>88</v>
      </c>
      <c r="D292" s="113" t="s">
        <v>150</v>
      </c>
      <c r="E292" s="6">
        <v>1.0</v>
      </c>
      <c r="F292" s="10" t="s">
        <v>34</v>
      </c>
      <c r="G292" s="18" t="s">
        <v>11</v>
      </c>
      <c r="H292" s="10" t="s">
        <v>136</v>
      </c>
    </row>
    <row r="293" ht="15.0" customHeight="1">
      <c r="A293" s="5">
        <v>43.0</v>
      </c>
      <c r="B293" s="6" t="s">
        <v>7</v>
      </c>
      <c r="C293" s="6" t="s">
        <v>88</v>
      </c>
      <c r="D293" s="113" t="s">
        <v>151</v>
      </c>
      <c r="E293" s="6">
        <v>3.0</v>
      </c>
      <c r="F293" s="10" t="s">
        <v>14</v>
      </c>
      <c r="G293" s="18" t="s">
        <v>11</v>
      </c>
      <c r="H293" s="10" t="s">
        <v>136</v>
      </c>
    </row>
    <row r="294" ht="15.0" customHeight="1">
      <c r="A294" s="5">
        <v>44.0</v>
      </c>
      <c r="B294" s="6" t="s">
        <v>7</v>
      </c>
      <c r="C294" s="6" t="s">
        <v>88</v>
      </c>
      <c r="D294" s="113" t="s">
        <v>152</v>
      </c>
      <c r="E294" s="6">
        <v>1.0</v>
      </c>
      <c r="F294" s="10" t="s">
        <v>34</v>
      </c>
      <c r="G294" s="18" t="s">
        <v>11</v>
      </c>
      <c r="H294" s="10" t="s">
        <v>136</v>
      </c>
    </row>
    <row r="295" ht="15.0" customHeight="1">
      <c r="A295" s="5">
        <v>45.0</v>
      </c>
      <c r="B295" s="6" t="s">
        <v>7</v>
      </c>
      <c r="C295" s="6" t="s">
        <v>88</v>
      </c>
      <c r="D295" s="113" t="s">
        <v>153</v>
      </c>
      <c r="E295" s="6">
        <v>4.0</v>
      </c>
      <c r="F295" s="10" t="s">
        <v>34</v>
      </c>
      <c r="G295" s="18" t="s">
        <v>28</v>
      </c>
      <c r="H295" s="10" t="s">
        <v>40</v>
      </c>
    </row>
    <row r="296" ht="15.0" customHeight="1">
      <c r="A296" s="5">
        <v>46.0</v>
      </c>
      <c r="B296" s="6" t="s">
        <v>7</v>
      </c>
      <c r="C296" s="6" t="s">
        <v>88</v>
      </c>
      <c r="D296" s="113" t="s">
        <v>154</v>
      </c>
      <c r="E296" s="6">
        <v>1.0</v>
      </c>
      <c r="F296" s="10" t="s">
        <v>34</v>
      </c>
      <c r="G296" s="18" t="s">
        <v>11</v>
      </c>
      <c r="H296" s="10" t="s">
        <v>136</v>
      </c>
    </row>
    <row r="297" ht="15.0" customHeight="1">
      <c r="A297" s="5">
        <v>47.0</v>
      </c>
      <c r="B297" s="6" t="s">
        <v>7</v>
      </c>
      <c r="C297" s="6" t="s">
        <v>88</v>
      </c>
      <c r="D297" s="113" t="s">
        <v>155</v>
      </c>
      <c r="E297" s="6">
        <v>1.0</v>
      </c>
      <c r="F297" s="10" t="s">
        <v>156</v>
      </c>
      <c r="G297" s="18" t="s">
        <v>11</v>
      </c>
      <c r="H297" s="10" t="s">
        <v>136</v>
      </c>
    </row>
    <row r="298" ht="15.0" customHeight="1">
      <c r="A298" s="5">
        <v>48.0</v>
      </c>
      <c r="B298" s="6" t="s">
        <v>7</v>
      </c>
      <c r="C298" s="6" t="s">
        <v>88</v>
      </c>
      <c r="D298" s="113" t="s">
        <v>157</v>
      </c>
      <c r="E298" s="6">
        <v>1.0</v>
      </c>
      <c r="F298" s="10" t="s">
        <v>34</v>
      </c>
      <c r="G298" s="18" t="s">
        <v>11</v>
      </c>
      <c r="H298" s="10" t="s">
        <v>35</v>
      </c>
    </row>
    <row r="299" ht="15.0" customHeight="1">
      <c r="A299" s="5">
        <v>49.0</v>
      </c>
      <c r="B299" s="6" t="s">
        <v>7</v>
      </c>
      <c r="C299" s="6" t="s">
        <v>88</v>
      </c>
      <c r="D299" s="113" t="s">
        <v>158</v>
      </c>
      <c r="E299" s="6">
        <v>1.0</v>
      </c>
      <c r="F299" s="10" t="s">
        <v>14</v>
      </c>
      <c r="G299" s="18" t="s">
        <v>11</v>
      </c>
      <c r="H299" s="10" t="s">
        <v>136</v>
      </c>
    </row>
    <row r="300" ht="15.0" customHeight="1">
      <c r="A300" s="5">
        <v>50.0</v>
      </c>
      <c r="B300" s="6" t="s">
        <v>7</v>
      </c>
      <c r="C300" s="6" t="s">
        <v>88</v>
      </c>
      <c r="D300" s="113" t="s">
        <v>159</v>
      </c>
      <c r="E300" s="6">
        <v>4.0</v>
      </c>
      <c r="F300" s="10" t="s">
        <v>34</v>
      </c>
      <c r="G300" s="18" t="s">
        <v>28</v>
      </c>
      <c r="H300" s="10" t="s">
        <v>160</v>
      </c>
    </row>
    <row r="302">
      <c r="B302" s="114" t="s">
        <v>479</v>
      </c>
    </row>
    <row r="304">
      <c r="B304" s="22" t="s">
        <v>480</v>
      </c>
      <c r="C304">
        <f>COUNT(A2:A300)</f>
        <v>299</v>
      </c>
    </row>
    <row r="308">
      <c r="A308" s="115"/>
      <c r="B308" s="50" t="s">
        <v>362</v>
      </c>
      <c r="C308" s="50" t="s">
        <v>468</v>
      </c>
      <c r="D308" s="50" t="s">
        <v>469</v>
      </c>
      <c r="E308" s="50" t="s">
        <v>470</v>
      </c>
      <c r="F308" s="115"/>
      <c r="G308" s="91" t="s">
        <v>481</v>
      </c>
      <c r="H308" s="115"/>
      <c r="I308" s="115"/>
      <c r="J308" s="115"/>
      <c r="K308" s="115"/>
      <c r="L308" s="115"/>
      <c r="M308" s="115"/>
      <c r="N308" s="115"/>
      <c r="O308" s="115"/>
      <c r="P308" s="115"/>
      <c r="Q308" s="115"/>
      <c r="R308" s="115"/>
      <c r="S308" s="115"/>
      <c r="T308" s="115"/>
      <c r="U308" s="115"/>
      <c r="V308" s="115"/>
      <c r="W308" s="115"/>
      <c r="X308" s="115"/>
      <c r="Y308" s="115"/>
      <c r="Z308" s="115"/>
      <c r="AA308" s="115"/>
      <c r="AB308" s="115"/>
    </row>
    <row r="309">
      <c r="B309" s="51">
        <v>1.0</v>
      </c>
      <c r="C309">
        <f>COUNTIFs($E$2:$E$300,1,$C$2:$C$300, "Apple Store")</f>
        <v>28</v>
      </c>
      <c r="D309">
        <f>COUNTIFs($E$2:$E$300,1,$C$2:$C$300, "Android store")</f>
        <v>40</v>
      </c>
      <c r="E309" s="116">
        <f t="shared" ref="E309:E313" si="1">SUM(C309,D309)</f>
        <v>68</v>
      </c>
      <c r="G309">
        <f> sum(E309:E313)</f>
        <v>299</v>
      </c>
    </row>
    <row r="310">
      <c r="B310" s="51">
        <v>2.0</v>
      </c>
      <c r="C310">
        <f>COUNTIFs($E$2:$E$300,2,$C$2:$C$300, "Apple Store")</f>
        <v>16</v>
      </c>
      <c r="D310">
        <f>COUNTIFs($E$2:$E$300,2,$C$2:$C$300, "Android store")</f>
        <v>15</v>
      </c>
      <c r="E310" s="116">
        <f t="shared" si="1"/>
        <v>31</v>
      </c>
    </row>
    <row r="311">
      <c r="B311" s="51">
        <v>3.0</v>
      </c>
      <c r="C311">
        <f>COUNTIFs($E$2:$E$300,3,$C$2:$C$300, "Apple Store")</f>
        <v>20</v>
      </c>
      <c r="D311">
        <f>COUNTIFs($E$2:$E$300,3,$C$2:$C$300, "Android store")</f>
        <v>15</v>
      </c>
      <c r="E311" s="116">
        <f t="shared" si="1"/>
        <v>35</v>
      </c>
    </row>
    <row r="312">
      <c r="B312" s="51">
        <v>4.0</v>
      </c>
      <c r="C312">
        <f>COUNTIFs($E$2:$E$300,4,$C$2:$C$300, "Apple Store")</f>
        <v>27</v>
      </c>
      <c r="D312">
        <f>COUNTIFs($E$2:$E$300,4,$C$2:$C$300, "Android store")</f>
        <v>21</v>
      </c>
      <c r="E312" s="116">
        <f t="shared" si="1"/>
        <v>48</v>
      </c>
    </row>
    <row r="313">
      <c r="B313" s="52">
        <v>5.0</v>
      </c>
      <c r="C313" s="35">
        <f>COUNTIFs($E$2:$E$300,5,$C$2:$C$300, "Apple Store")</f>
        <v>58</v>
      </c>
      <c r="D313" s="35">
        <f>COUNTIFs($E$2:$E$300,5,$C$2:$C$300, "Android store")</f>
        <v>59</v>
      </c>
      <c r="E313" s="116">
        <f t="shared" si="1"/>
        <v>117</v>
      </c>
    </row>
    <row r="314">
      <c r="A314" s="115"/>
      <c r="B314" s="50" t="s">
        <v>471</v>
      </c>
      <c r="C314" s="116">
        <f>IFERROR(__xludf.DUMMYFUNCTION("AVERAGE.WEIGHTED(B309, C309,B310,C310,B311,C311,B312,C312,B313,C313  )"),3.476510067114094)</f>
        <v>3.476510067</v>
      </c>
      <c r="D314" s="116">
        <f>IFERROR(__xludf.DUMMYFUNCTION("AVERAGE.WEIGHTED(B309, D309,B310,D310,B311,D311,B312,D312,B313,D313  )"),3.2933333333333334)</f>
        <v>3.293333333</v>
      </c>
      <c r="E314" s="116">
        <f>AVERAGE(C314,D314)</f>
        <v>3.3849217</v>
      </c>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row>
    <row r="323">
      <c r="C323" s="117" t="s">
        <v>6</v>
      </c>
      <c r="D323" s="50" t="s">
        <v>37</v>
      </c>
      <c r="E323" s="50" t="s">
        <v>19</v>
      </c>
      <c r="F323" s="50" t="s">
        <v>28</v>
      </c>
      <c r="G323" s="50" t="s">
        <v>11</v>
      </c>
      <c r="H323" s="50" t="s">
        <v>475</v>
      </c>
      <c r="J323" s="22" t="s">
        <v>482</v>
      </c>
      <c r="L323" s="22" t="s">
        <v>481</v>
      </c>
    </row>
    <row r="324">
      <c r="C324" s="74" t="s">
        <v>164</v>
      </c>
      <c r="D324">
        <f>COUNTIFS($H$2:$H$300, "*Usability*", $G$2:$G$300,"*Makes(++)*")</f>
        <v>24</v>
      </c>
      <c r="E324">
        <f>COUNTIFS($H$2:$H$300, "*Usability*", $G$2:$G$300,"*Makes(+)*")</f>
        <v>1</v>
      </c>
      <c r="F324">
        <f>COUNTIFS($H$2:$H$300, "*Usability*", $G$2:$G$300,"*Breaks(-)*")</f>
        <v>11</v>
      </c>
      <c r="G324">
        <f>COUNTIFS($H$2:$H$300, "*Usability*", $G$2:$G$300,"*Breaks(--)*")</f>
        <v>16</v>
      </c>
      <c r="H324" s="118">
        <f t="shared" ref="H324:H330" si="3">((F324+G324)/(D324+E324+F324+G324))</f>
        <v>0.5192307692</v>
      </c>
      <c r="J324">
        <f t="shared" ref="J324:J330" si="4">sum(D324:G324)</f>
        <v>52</v>
      </c>
      <c r="L324">
        <f>sum(J324:J330)</f>
        <v>323</v>
      </c>
    </row>
    <row r="325">
      <c r="C325" s="74" t="s">
        <v>165</v>
      </c>
      <c r="D325">
        <f>COUNTIFS($H$2:$H$300, "*Reliability*", $G$2:$G$300,"*Makes(++)*")</f>
        <v>7</v>
      </c>
      <c r="E325">
        <f>COUNTIFS($H$2:$H$300, "*Reliability*", $G$2:$G$300,"*Makes(+)*")</f>
        <v>2</v>
      </c>
      <c r="F325">
        <f t="shared" ref="F325:G325" si="2">COUNTIFS($H$2:$H$300, "*Reliability*", $G$2:$G$300,"*Breaks(-)*")</f>
        <v>26</v>
      </c>
      <c r="G325">
        <f t="shared" si="2"/>
        <v>26</v>
      </c>
      <c r="H325" s="118">
        <f t="shared" si="3"/>
        <v>0.8524590164</v>
      </c>
      <c r="J325">
        <f t="shared" si="4"/>
        <v>61</v>
      </c>
    </row>
    <row r="326">
      <c r="C326" s="74" t="s">
        <v>163</v>
      </c>
      <c r="D326">
        <f>COUNTIFS($H$2:$H$300, "*Personalisation*", $G$2:$G$300,"*Makes(++)*")</f>
        <v>1</v>
      </c>
      <c r="E326">
        <f>COUNTIFS($H$2:$H$300, "*Personalisation*", $G$2:$G$300,"*Makes(+)*")</f>
        <v>0</v>
      </c>
      <c r="F326">
        <f t="shared" ref="F326:G326" si="5">COUNTIFS($H$2:$H$300, "*Personalisation*", $G$2:$G$300,"*Breaks(-)*")</f>
        <v>1</v>
      </c>
      <c r="G326">
        <f t="shared" si="5"/>
        <v>1</v>
      </c>
      <c r="H326" s="118">
        <f t="shared" si="3"/>
        <v>0.6666666667</v>
      </c>
      <c r="J326">
        <f t="shared" si="4"/>
        <v>3</v>
      </c>
    </row>
    <row r="327">
      <c r="C327" s="74" t="s">
        <v>166</v>
      </c>
      <c r="D327">
        <f>COUNTIFS($H$2:$H$300, "*Safety*", $G$2:$G$300,"*Makes(++)*")</f>
        <v>0</v>
      </c>
      <c r="E327">
        <f>COUNTIFS($H$2:$H$300, "*Safety*", $G$2:$G$300,"*Makes(+)*")</f>
        <v>0</v>
      </c>
      <c r="F327">
        <f t="shared" ref="F327:G327" si="6">COUNTIFS($H$2:$H$300, "*Safety*", $G$2:$G$300,"*Breaks(-)*")</f>
        <v>2</v>
      </c>
      <c r="G327">
        <f t="shared" si="6"/>
        <v>2</v>
      </c>
      <c r="H327" s="118">
        <f t="shared" si="3"/>
        <v>1</v>
      </c>
      <c r="J327">
        <f t="shared" si="4"/>
        <v>4</v>
      </c>
    </row>
    <row r="328">
      <c r="C328" s="74" t="s">
        <v>167</v>
      </c>
      <c r="D328">
        <f>COUNTIFS($H$2:$H$300, "*Performance Efficiency*", $G$2:$G$300,"*Makes(++)*")</f>
        <v>0</v>
      </c>
      <c r="E328">
        <f>COUNTIFS($H$2:$H$300, "*Performance Efficiency*", $G$2:$G$300,"*Makes(+)*")</f>
        <v>1</v>
      </c>
      <c r="F328">
        <f t="shared" ref="F328:G328" si="7">COUNTIFS($H$2:$H$300, "*Performance Efficiency*", $G$2:$G$300,"*Breaks(-)*")</f>
        <v>9</v>
      </c>
      <c r="G328">
        <f t="shared" si="7"/>
        <v>9</v>
      </c>
      <c r="H328" s="118">
        <f t="shared" si="3"/>
        <v>0.9473684211</v>
      </c>
      <c r="J328">
        <f t="shared" si="4"/>
        <v>19</v>
      </c>
    </row>
    <row r="329">
      <c r="C329" s="74" t="s">
        <v>27</v>
      </c>
      <c r="D329">
        <f>COUNTIFS($H$2:$H$300, "*Compatibility*", $G$2:$G$300,"*Makes(++)*")</f>
        <v>0</v>
      </c>
      <c r="E329">
        <f>COUNTIFS($H$2:$H$300, "*Compatibility*", $G$2:$G$300,"*Makes(+)*")</f>
        <v>1</v>
      </c>
      <c r="F329">
        <f t="shared" ref="F329:G329" si="8">COUNTIFS($H$2:$H$300, "*Compatibility*", $G$2:$G$300,"*Breaks(-)*")</f>
        <v>13</v>
      </c>
      <c r="G329">
        <f t="shared" si="8"/>
        <v>13</v>
      </c>
      <c r="H329" s="118">
        <f t="shared" si="3"/>
        <v>0.962962963</v>
      </c>
      <c r="J329">
        <f t="shared" si="4"/>
        <v>27</v>
      </c>
    </row>
    <row r="330">
      <c r="C330" s="84" t="s">
        <v>168</v>
      </c>
      <c r="D330" s="35">
        <f>COUNTIFS($H$2:$H$300, "*Functional Suitability*", $G$2:$G$300,"*Makes(++)*")</f>
        <v>64</v>
      </c>
      <c r="E330" s="35">
        <f>COUNTIFS($H$2:$H$300, "*Functional Suitability*", $G$2:$G$300,"*Makes(+)*")</f>
        <v>15</v>
      </c>
      <c r="F330" s="35">
        <f t="shared" ref="F330:G330" si="9">COUNTIFS($H$2:$H$300, "*Functional Suitability*", $G$2:$G$300,"*Breaks(-)*")</f>
        <v>39</v>
      </c>
      <c r="G330" s="35">
        <f t="shared" si="9"/>
        <v>39</v>
      </c>
      <c r="H330" s="118">
        <f t="shared" si="3"/>
        <v>0.4968152866</v>
      </c>
      <c r="J330">
        <f t="shared" si="4"/>
        <v>157</v>
      </c>
    </row>
    <row r="331">
      <c r="H331" s="119"/>
    </row>
    <row r="332">
      <c r="H332" s="119"/>
    </row>
    <row r="333">
      <c r="H333" s="119"/>
    </row>
    <row r="334">
      <c r="H334" s="119"/>
    </row>
    <row r="335">
      <c r="H335" s="119"/>
    </row>
    <row r="336">
      <c r="H336" s="119"/>
    </row>
    <row r="337">
      <c r="H337" s="119"/>
    </row>
    <row r="338">
      <c r="H338" s="119"/>
    </row>
    <row r="339">
      <c r="C339" s="117" t="s">
        <v>4</v>
      </c>
      <c r="D339" s="50" t="s">
        <v>37</v>
      </c>
      <c r="E339" s="50" t="s">
        <v>19</v>
      </c>
      <c r="F339" s="50" t="s">
        <v>28</v>
      </c>
      <c r="G339" s="50" t="s">
        <v>11</v>
      </c>
      <c r="H339" s="120" t="s">
        <v>475</v>
      </c>
      <c r="J339" s="22" t="s">
        <v>482</v>
      </c>
      <c r="L339" s="22" t="s">
        <v>481</v>
      </c>
    </row>
    <row r="340">
      <c r="C340" s="74" t="s">
        <v>162</v>
      </c>
      <c r="D340">
        <f>COUNTIFS($F$2:$F$300, "*Discoverability*", $G$2:$G$300, "*Makes(++)*")</f>
        <v>4</v>
      </c>
      <c r="E340">
        <f>COUNTIFS($F$2:$F$300, "*Discoverability*", $G$2:$G$300, "*Makes(+)*")</f>
        <v>0</v>
      </c>
      <c r="F340">
        <f>COUNTIFS($F$2:$F$300, "*Discoverability*", $G$2:$G$300, "*Breaks(-)*")</f>
        <v>4</v>
      </c>
      <c r="G340">
        <f>COUNTIFS($F$2:$F$300, "*Discoverability*", $G$2:$G$300, "*Breaks(--)*")</f>
        <v>3</v>
      </c>
      <c r="H340" s="118">
        <f t="shared" ref="H340:H349" si="10">((F340+G340)/(D340+E340+F340+G340))</f>
        <v>0.6363636364</v>
      </c>
      <c r="J340">
        <f t="shared" ref="J340:J349" si="11">sum(D340:G340)</f>
        <v>11</v>
      </c>
      <c r="L340">
        <f>sum(J340:J349)</f>
        <v>368</v>
      </c>
    </row>
    <row r="341">
      <c r="C341" s="74" t="s">
        <v>14</v>
      </c>
      <c r="D341">
        <f>COUNTIFS($F$2:$F$300, "*Transport Route*", $G$2:$G$300, "*Makes(++)*")</f>
        <v>56</v>
      </c>
      <c r="E341">
        <f>COUNTIFS($F$2:$F$300, "*Transport Route*", $G$2:$G$300, "*Makes(+)*")</f>
        <v>10</v>
      </c>
      <c r="F341">
        <f>COUNTIFS($F$2:$F$300, "*Transport Route*", $G$2:$G$300, "*Breaks(-)*")</f>
        <v>25</v>
      </c>
      <c r="G341">
        <f>COUNTIFS($F$2:$F$300, "*Transport Route*", $G$2:$G$300, "*Breaks(--)*")</f>
        <v>35</v>
      </c>
      <c r="H341" s="118">
        <f t="shared" si="10"/>
        <v>0.4761904762</v>
      </c>
      <c r="J341">
        <f t="shared" si="11"/>
        <v>126</v>
      </c>
    </row>
    <row r="342">
      <c r="C342" s="74" t="s">
        <v>82</v>
      </c>
      <c r="D342">
        <f>COUNTIFS($F$2:$F$300, "*Graphic Representation*", $G$2:$G$300, "*Makes(++)*")</f>
        <v>5</v>
      </c>
      <c r="E342">
        <f>COUNTIFS($F$2:$F$300, "*Graphic Representation*", $G$2:$G$300, "*Makes(+)*")</f>
        <v>1</v>
      </c>
      <c r="F342">
        <f>COUNTIFS($F$2:$F$300, "*Graphic Representation*", $G$2:$G$300, "*Breaks(-)*")</f>
        <v>19</v>
      </c>
      <c r="G342">
        <f>COUNTIFS($F$2:$F$300, "*Graphic Representation*", $G$2:$G$300, "*Breaks(--)*")</f>
        <v>22</v>
      </c>
      <c r="H342" s="118">
        <f t="shared" si="10"/>
        <v>0.8723404255</v>
      </c>
      <c r="J342">
        <f t="shared" si="11"/>
        <v>47</v>
      </c>
    </row>
    <row r="343">
      <c r="C343" s="74" t="s">
        <v>163</v>
      </c>
      <c r="D343">
        <f>COUNTIFS($F$2:$F$300, "*Personalisation*", $G$2:$G$300,"*Makes(++)*")</f>
        <v>3</v>
      </c>
      <c r="E343">
        <f>COUNTIFS($F$2:$F$300, "*Personalisation*", $G$2:$G$300,"*Makes(+)*")</f>
        <v>0</v>
      </c>
      <c r="F343">
        <f>COUNTIFS($F$2:$F$300, "*Personalisation*", $G$2:$G$300,"*Breaks(-)*")</f>
        <v>4</v>
      </c>
      <c r="G343">
        <f>COUNTIFS($F$2:$F$300, "*Personalisation*", $G$2:$G$300,"*Breaks(--)*")</f>
        <v>4</v>
      </c>
      <c r="H343" s="118">
        <f t="shared" si="10"/>
        <v>0.7272727273</v>
      </c>
      <c r="J343">
        <f t="shared" si="11"/>
        <v>11</v>
      </c>
    </row>
    <row r="344">
      <c r="C344" s="74" t="s">
        <v>34</v>
      </c>
      <c r="D344">
        <f>COUNTIFS($F$2:$F$300, "*General*", $G$2:$G$300, "*Makes(++)*")</f>
        <v>17</v>
      </c>
      <c r="E344">
        <f>COUNTIFS($F$2:$F$300, "*General*", $G$2:$G$300, "*Makes(+)*")</f>
        <v>4</v>
      </c>
      <c r="F344">
        <f>COUNTIFS($F$2:$F$300, "*General*", $G$2:$G$300, "*Breaks(-)*")</f>
        <v>25</v>
      </c>
      <c r="G344">
        <f>COUNTIFS($F$2:$F$300, "*General*", $G$2:$G$300, "*Breaks(--)*")</f>
        <v>30</v>
      </c>
      <c r="H344" s="118">
        <f t="shared" si="10"/>
        <v>0.7236842105</v>
      </c>
      <c r="J344">
        <f t="shared" si="11"/>
        <v>76</v>
      </c>
    </row>
    <row r="345">
      <c r="C345" s="74" t="s">
        <v>27</v>
      </c>
      <c r="D345">
        <f>COUNTIFS($F$2:$F$300, "*Compatibility*", $G$2:$G$300,"*Makes(++)*")</f>
        <v>0</v>
      </c>
      <c r="E345">
        <f>COUNTIFS($F$2:$F$300, "*Compatibility*", $G$2:$G$300,"*Makes(+)*")</f>
        <v>1</v>
      </c>
      <c r="F345">
        <f>COUNTIFS($F$2:$F$300, "*Compatibility*", $G$2:$G$300,"*Breaks(-)*")</f>
        <v>12</v>
      </c>
      <c r="G345">
        <f>COUNTIFS($F$2:$F$300, "*Compatibility*", $G$2:$G$300,"*Breaks(--)*")</f>
        <v>6</v>
      </c>
      <c r="H345" s="118">
        <f t="shared" si="10"/>
        <v>0.9473684211</v>
      </c>
      <c r="J345">
        <f t="shared" si="11"/>
        <v>19</v>
      </c>
    </row>
    <row r="346">
      <c r="C346" s="74" t="s">
        <v>18</v>
      </c>
      <c r="D346">
        <f>COUNTIFS($F$2:$F$300, "*Real Time Data*", $G$2:$G$300, "*Makes(++)*")</f>
        <v>13</v>
      </c>
      <c r="E346">
        <f>COUNTIFS($F$2:$F$300, "*Real Time Data*", $G$2:$G$300, "*Makes(+)*")</f>
        <v>4</v>
      </c>
      <c r="F346">
        <f>COUNTIFS($F$2:$F$300, "*Real Time Data*", $G$2:$G$300, "*Breaks(-)*")</f>
        <v>23</v>
      </c>
      <c r="G346">
        <f>COUNTIFS($F$2:$F$300, "*Real Time Data*", $G$2:$G$300, "*Breaks(--)*")</f>
        <v>14</v>
      </c>
      <c r="H346" s="118">
        <f t="shared" si="10"/>
        <v>0.6851851852</v>
      </c>
      <c r="J346">
        <f t="shared" si="11"/>
        <v>54</v>
      </c>
    </row>
    <row r="347">
      <c r="C347" s="74" t="s">
        <v>24</v>
      </c>
      <c r="D347">
        <f>COUNTIFS($F$2:$F$300, "*Social Features*", $G$2:$G$300, "*Makes(++)*")</f>
        <v>2</v>
      </c>
      <c r="E347">
        <f>COUNTIFS($F$2:$F$300, "*Social Features*", $G$2:$G$300, "*Makes(+)*")</f>
        <v>0</v>
      </c>
      <c r="F347">
        <f>COUNTIFS($F$2:$F$300, "*Social Features*", $G$2:$G$300, "*Breaks(-)*")</f>
        <v>1</v>
      </c>
      <c r="G347">
        <f>COUNTIFS($F$2:$F$300, "*Social Features*", $G$2:$G$300, "*Breaks(--)*")</f>
        <v>4</v>
      </c>
      <c r="H347" s="118">
        <f t="shared" si="10"/>
        <v>0.7142857143</v>
      </c>
      <c r="J347">
        <f t="shared" si="11"/>
        <v>7</v>
      </c>
    </row>
    <row r="348">
      <c r="C348" s="77" t="s">
        <v>21</v>
      </c>
      <c r="D348">
        <f>COUNTIFS($F$2:$F$300, "*Notifications*", $G$2:$G$300, "*Makes(++)*")</f>
        <v>1</v>
      </c>
      <c r="E348">
        <f>COUNTIFS($F$2:$F$300, "*Notifications*", $G$2:$G$300, "*Makes(+)*")</f>
        <v>1</v>
      </c>
      <c r="F348">
        <f>COUNTIFS($F$2:$F$300, "*Notifications*", $G$2:$G$300, "*Breaks(-)*")</f>
        <v>2</v>
      </c>
      <c r="G348">
        <f>COUNTIFS($F$2:$F$300, "*Notifications*", $G$2:$G$300, "*Breaks(--)*")</f>
        <v>4</v>
      </c>
      <c r="H348" s="118">
        <f t="shared" si="10"/>
        <v>0.75</v>
      </c>
      <c r="J348">
        <f t="shared" si="11"/>
        <v>8</v>
      </c>
    </row>
    <row r="349">
      <c r="C349" s="84" t="s">
        <v>76</v>
      </c>
      <c r="D349" s="35">
        <f>COUNTIFS($F$2:$F$300, "*Offline Functionality*", $G$2:$G$300, "*Makes(++)*")</f>
        <v>3</v>
      </c>
      <c r="E349" s="35">
        <f>COUNTIFS($F$2:$F$300, "*Offline Functionality*", $G$2:$G$300, "*Makes(+)*")</f>
        <v>2</v>
      </c>
      <c r="F349" s="35">
        <f>COUNTIFS($F$2:$F$300, "*Offline Functionality*", $G$2:$G$300, "*Breaks(-)*")</f>
        <v>2</v>
      </c>
      <c r="G349" s="35">
        <f>COUNTIFS($F$2:$F$300, "*Offline Functionality*", $G$2:$G$300, "*Breaks(--)*")</f>
        <v>2</v>
      </c>
      <c r="H349" s="118">
        <f t="shared" si="10"/>
        <v>0.4444444444</v>
      </c>
      <c r="J349">
        <f t="shared" si="11"/>
        <v>9</v>
      </c>
    </row>
    <row r="358">
      <c r="C358" s="121" t="s">
        <v>4</v>
      </c>
      <c r="D358" s="50" t="s">
        <v>6</v>
      </c>
      <c r="E358" s="50" t="s">
        <v>19</v>
      </c>
      <c r="F358" s="50" t="s">
        <v>37</v>
      </c>
      <c r="G358" s="50" t="s">
        <v>28</v>
      </c>
      <c r="H358" s="122" t="s">
        <v>11</v>
      </c>
      <c r="I358" s="58" t="s">
        <v>476</v>
      </c>
      <c r="J358" s="58" t="s">
        <v>477</v>
      </c>
    </row>
    <row r="359">
      <c r="C359" s="123" t="s">
        <v>14</v>
      </c>
      <c r="D359" s="124" t="s">
        <v>164</v>
      </c>
      <c r="E359" s="58">
        <f t="shared" ref="E359:H359" si="12">COUNTIFS($F$2:$F$300,"*"&amp;$C$359&amp;"*", $H$2:$H$300,"*"&amp;$D359&amp;"*",$G$2:$G$300,"*"&amp;E$358&amp;"*")</f>
        <v>1</v>
      </c>
      <c r="F359" s="58">
        <f t="shared" si="12"/>
        <v>12</v>
      </c>
      <c r="G359" s="58">
        <f t="shared" si="12"/>
        <v>3</v>
      </c>
      <c r="H359" s="58">
        <f t="shared" si="12"/>
        <v>3</v>
      </c>
      <c r="I359" s="118">
        <f t="shared" ref="I359:I449" si="14">((E359+F359)/(E359+F359+G359+H359))</f>
        <v>0.6842105263</v>
      </c>
      <c r="J359" s="118">
        <f t="shared" ref="J359:J449" si="15">((G359+H359)/(E359+F359+G359+H359))</f>
        <v>0.3157894737</v>
      </c>
    </row>
    <row r="360">
      <c r="C360" s="125"/>
      <c r="D360" s="58" t="s">
        <v>165</v>
      </c>
      <c r="E360" s="58">
        <f t="shared" ref="E360:H360" si="13">COUNTIFS($F$2:$F$300,"*"&amp;$C$359&amp;"*", $H$2:$H$300,"*"&amp;$D360&amp;"*",$G$2:$G$300,"*"&amp;E$358&amp;"*")</f>
        <v>1</v>
      </c>
      <c r="F360" s="58">
        <f t="shared" si="13"/>
        <v>4</v>
      </c>
      <c r="G360" s="58">
        <f t="shared" si="13"/>
        <v>7</v>
      </c>
      <c r="H360" s="58">
        <f t="shared" si="13"/>
        <v>13</v>
      </c>
      <c r="I360" s="118">
        <f t="shared" si="14"/>
        <v>0.2</v>
      </c>
      <c r="J360" s="118">
        <f t="shared" si="15"/>
        <v>0.8</v>
      </c>
    </row>
    <row r="361" hidden="1">
      <c r="C361" s="125"/>
      <c r="D361" s="126" t="s">
        <v>166</v>
      </c>
      <c r="E361" s="58">
        <f t="shared" ref="E361:H361" si="16">COUNTIFS($F$2:$F$300,"*"&amp;$C$359&amp;"*", $H$2:$H$300,"*"&amp;$D361&amp;"*",$G$2:$G$300,"*"&amp;E$358&amp;"*")</f>
        <v>0</v>
      </c>
      <c r="F361" s="58">
        <f t="shared" si="16"/>
        <v>0</v>
      </c>
      <c r="G361" s="58">
        <f t="shared" si="16"/>
        <v>0</v>
      </c>
      <c r="H361" s="58">
        <f t="shared" si="16"/>
        <v>0</v>
      </c>
      <c r="I361" s="118" t="str">
        <f t="shared" si="14"/>
        <v>#DIV/0!</v>
      </c>
      <c r="J361" s="118" t="str">
        <f t="shared" si="15"/>
        <v>#DIV/0!</v>
      </c>
    </row>
    <row r="362" hidden="1">
      <c r="C362" s="125"/>
      <c r="D362" s="126" t="s">
        <v>163</v>
      </c>
      <c r="E362" s="58">
        <f t="shared" ref="E362:H362" si="17">COUNTIFS($F$2:$F$300,"*"&amp;$C$359&amp;"*", $H$2:$H$300,"*"&amp;$D362&amp;"*",$G$2:$G$300,"*"&amp;E$358&amp;"*")</f>
        <v>0</v>
      </c>
      <c r="F362" s="58">
        <f t="shared" si="17"/>
        <v>0</v>
      </c>
      <c r="G362" s="58">
        <f t="shared" si="17"/>
        <v>0</v>
      </c>
      <c r="H362" s="58">
        <f t="shared" si="17"/>
        <v>0</v>
      </c>
      <c r="I362" s="118" t="str">
        <f t="shared" si="14"/>
        <v>#DIV/0!</v>
      </c>
      <c r="J362" s="118" t="str">
        <f t="shared" si="15"/>
        <v>#DIV/0!</v>
      </c>
    </row>
    <row r="363">
      <c r="C363" s="125"/>
      <c r="D363" s="126" t="s">
        <v>167</v>
      </c>
      <c r="E363" s="58">
        <f t="shared" ref="E363:H363" si="18">COUNTIFS($F$2:$F$300,"*"&amp;$C$359&amp;"*", $H$2:$H$300,"*"&amp;$D363&amp;"*",$G$2:$G$300,"*"&amp;E$358&amp;"*")</f>
        <v>0</v>
      </c>
      <c r="F363" s="58">
        <f t="shared" si="18"/>
        <v>0</v>
      </c>
      <c r="G363" s="58">
        <f t="shared" si="18"/>
        <v>1</v>
      </c>
      <c r="H363" s="58">
        <f t="shared" si="18"/>
        <v>2</v>
      </c>
      <c r="I363" s="118">
        <f t="shared" si="14"/>
        <v>0</v>
      </c>
      <c r="J363" s="118">
        <f t="shared" si="15"/>
        <v>1</v>
      </c>
    </row>
    <row r="364" hidden="1">
      <c r="C364" s="125"/>
      <c r="D364" s="126" t="s">
        <v>27</v>
      </c>
      <c r="E364" s="58">
        <f t="shared" ref="E364:H364" si="19">COUNTIFS($F$2:$F$300,"*"&amp;$C$359&amp;"*", $H$2:$H$300,"*"&amp;$D364&amp;"*",$G$2:$G$300,"*"&amp;E$358&amp;"*")</f>
        <v>0</v>
      </c>
      <c r="F364" s="58">
        <f t="shared" si="19"/>
        <v>0</v>
      </c>
      <c r="G364" s="58">
        <f t="shared" si="19"/>
        <v>0</v>
      </c>
      <c r="H364" s="58">
        <f t="shared" si="19"/>
        <v>0</v>
      </c>
      <c r="I364" s="118" t="str">
        <f t="shared" si="14"/>
        <v>#DIV/0!</v>
      </c>
      <c r="J364" s="118" t="str">
        <f t="shared" si="15"/>
        <v>#DIV/0!</v>
      </c>
    </row>
    <row r="365">
      <c r="C365" s="125"/>
      <c r="D365" s="126" t="s">
        <v>168</v>
      </c>
      <c r="E365" s="58">
        <f t="shared" ref="E365:H365" si="20">COUNTIFS($F$2:$F$300,"*"&amp;$C$359&amp;"*", $H$2:$H$300,"*"&amp;$D365&amp;"*",$G$2:$G$300,"*"&amp;E$358&amp;"*")</f>
        <v>9</v>
      </c>
      <c r="F365" s="58">
        <f t="shared" si="20"/>
        <v>42</v>
      </c>
      <c r="G365" s="58">
        <f t="shared" si="20"/>
        <v>16</v>
      </c>
      <c r="H365" s="58">
        <f t="shared" si="20"/>
        <v>22</v>
      </c>
      <c r="I365" s="118">
        <f t="shared" si="14"/>
        <v>0.5730337079</v>
      </c>
      <c r="J365" s="118">
        <f t="shared" si="15"/>
        <v>0.4269662921</v>
      </c>
    </row>
    <row r="366">
      <c r="C366" s="123" t="s">
        <v>18</v>
      </c>
      <c r="D366" s="124" t="s">
        <v>164</v>
      </c>
      <c r="E366" s="58">
        <f t="shared" ref="E366:H366" si="21">COUNTIFS($F$2:$F$300,"*"&amp;$C$366&amp;"*", $H$2:$H$300,"*"&amp;$D366&amp;"*",$G$2:$G$300,"*"&amp;E$358&amp;"*")</f>
        <v>0</v>
      </c>
      <c r="F366" s="58">
        <f t="shared" si="21"/>
        <v>3</v>
      </c>
      <c r="G366" s="58">
        <f t="shared" si="21"/>
        <v>4</v>
      </c>
      <c r="H366" s="58">
        <f t="shared" si="21"/>
        <v>2</v>
      </c>
      <c r="I366" s="118">
        <f t="shared" si="14"/>
        <v>0.3333333333</v>
      </c>
      <c r="J366" s="118">
        <f t="shared" si="15"/>
        <v>0.6666666667</v>
      </c>
    </row>
    <row r="367">
      <c r="C367" s="125"/>
      <c r="D367" s="58" t="s">
        <v>165</v>
      </c>
      <c r="E367" s="58">
        <f t="shared" ref="E367:H367" si="22">COUNTIFS($F$2:$F$300,"*"&amp;$C$366&amp;"*", $H$2:$H$300,"*"&amp;$D367&amp;"*",$G$2:$G$300,"*"&amp;E$358&amp;"*")</f>
        <v>1</v>
      </c>
      <c r="F367" s="58">
        <f t="shared" si="22"/>
        <v>2</v>
      </c>
      <c r="G367" s="58">
        <f t="shared" si="22"/>
        <v>8</v>
      </c>
      <c r="H367" s="58">
        <f t="shared" si="22"/>
        <v>8</v>
      </c>
      <c r="I367" s="118">
        <f t="shared" si="14"/>
        <v>0.1578947368</v>
      </c>
      <c r="J367" s="118">
        <f t="shared" si="15"/>
        <v>0.8421052632</v>
      </c>
    </row>
    <row r="368">
      <c r="C368" s="125"/>
      <c r="D368" s="126" t="s">
        <v>166</v>
      </c>
      <c r="E368" s="58">
        <f t="shared" ref="E368:H368" si="23">COUNTIFS($F$2:$F$300,"*"&amp;$C$366&amp;"*", $H$2:$H$300,"*"&amp;$D368&amp;"*",$G$2:$G$300,"*"&amp;E$358&amp;"*")</f>
        <v>0</v>
      </c>
      <c r="F368" s="58">
        <f t="shared" si="23"/>
        <v>0</v>
      </c>
      <c r="G368" s="58">
        <f t="shared" si="23"/>
        <v>1</v>
      </c>
      <c r="H368" s="58">
        <f t="shared" si="23"/>
        <v>0</v>
      </c>
      <c r="I368" s="118">
        <f t="shared" si="14"/>
        <v>0</v>
      </c>
      <c r="J368" s="118">
        <f t="shared" si="15"/>
        <v>1</v>
      </c>
    </row>
    <row r="369" hidden="1">
      <c r="C369" s="125"/>
      <c r="D369" s="126" t="s">
        <v>163</v>
      </c>
      <c r="E369" s="58">
        <f t="shared" ref="E369:H369" si="24">COUNTIFS($F$2:$F$300,"*"&amp;$C$366&amp;"*", $H$2:$H$300,"*"&amp;$D369&amp;"*",$G$2:$G$300,"*"&amp;E$358&amp;"*")</f>
        <v>0</v>
      </c>
      <c r="F369" s="58">
        <f t="shared" si="24"/>
        <v>0</v>
      </c>
      <c r="G369" s="58">
        <f t="shared" si="24"/>
        <v>0</v>
      </c>
      <c r="H369" s="58">
        <f t="shared" si="24"/>
        <v>0</v>
      </c>
      <c r="I369" s="118" t="str">
        <f t="shared" si="14"/>
        <v>#DIV/0!</v>
      </c>
      <c r="J369" s="118" t="str">
        <f t="shared" si="15"/>
        <v>#DIV/0!</v>
      </c>
    </row>
    <row r="370" hidden="1">
      <c r="C370" s="125"/>
      <c r="D370" s="126" t="s">
        <v>167</v>
      </c>
      <c r="E370" s="58">
        <f t="shared" ref="E370:H370" si="25">COUNTIFS($F$2:$F$300,"*"&amp;$C$366&amp;"*", $H$2:$H$300,"*"&amp;$D370&amp;"*",$G$2:$G$300,"*"&amp;E$358&amp;"*")</f>
        <v>0</v>
      </c>
      <c r="F370" s="58">
        <f t="shared" si="25"/>
        <v>0</v>
      </c>
      <c r="G370" s="58">
        <f t="shared" si="25"/>
        <v>0</v>
      </c>
      <c r="H370" s="58">
        <f t="shared" si="25"/>
        <v>0</v>
      </c>
      <c r="I370" s="118" t="str">
        <f t="shared" si="14"/>
        <v>#DIV/0!</v>
      </c>
      <c r="J370" s="118" t="str">
        <f t="shared" si="15"/>
        <v>#DIV/0!</v>
      </c>
    </row>
    <row r="371" hidden="1">
      <c r="C371" s="125"/>
      <c r="D371" s="126" t="s">
        <v>27</v>
      </c>
      <c r="E371" s="58">
        <f t="shared" ref="E371:H371" si="26">COUNTIFS($F$2:$F$300,"*"&amp;$C$366&amp;"*", $H$2:$H$300,"*"&amp;$D371&amp;"*",$G$2:$G$300,"*"&amp;E$358&amp;"*")</f>
        <v>0</v>
      </c>
      <c r="F371" s="58">
        <f t="shared" si="26"/>
        <v>0</v>
      </c>
      <c r="G371" s="58">
        <f t="shared" si="26"/>
        <v>0</v>
      </c>
      <c r="H371" s="58">
        <f t="shared" si="26"/>
        <v>0</v>
      </c>
      <c r="I371" s="118" t="str">
        <f t="shared" si="14"/>
        <v>#DIV/0!</v>
      </c>
      <c r="J371" s="118" t="str">
        <f t="shared" si="15"/>
        <v>#DIV/0!</v>
      </c>
    </row>
    <row r="372">
      <c r="C372" s="125"/>
      <c r="D372" s="126" t="s">
        <v>168</v>
      </c>
      <c r="E372" s="58">
        <f t="shared" ref="E372:H372" si="27">COUNTIFS($F$2:$F$300,"*"&amp;$C$366&amp;"*", $H$2:$H$300,"*"&amp;$D372&amp;"*",$G$2:$G$300,"*"&amp;E$358&amp;"*")</f>
        <v>4</v>
      </c>
      <c r="F372" s="58">
        <f t="shared" si="27"/>
        <v>10</v>
      </c>
      <c r="G372" s="58">
        <f t="shared" si="27"/>
        <v>11</v>
      </c>
      <c r="H372" s="58">
        <f t="shared" si="27"/>
        <v>8</v>
      </c>
      <c r="I372" s="118">
        <f t="shared" si="14"/>
        <v>0.4242424242</v>
      </c>
      <c r="J372" s="118">
        <f t="shared" si="15"/>
        <v>0.5757575758</v>
      </c>
    </row>
    <row r="373">
      <c r="C373" s="50" t="s">
        <v>163</v>
      </c>
      <c r="D373" s="124" t="s">
        <v>164</v>
      </c>
      <c r="E373" s="58">
        <f t="shared" ref="E373:H373" si="28">COUNTIFS($F$2:$F$300,"*"&amp;$C$373&amp;"*", $H$2:$H$300,"*"&amp;$D373&amp;"*",$G$2:$G$300,"*"&amp;E$358&amp;"*")</f>
        <v>0</v>
      </c>
      <c r="F373" s="58">
        <f t="shared" si="28"/>
        <v>1</v>
      </c>
      <c r="G373" s="58">
        <f t="shared" si="28"/>
        <v>1</v>
      </c>
      <c r="H373" s="58">
        <f t="shared" si="28"/>
        <v>0</v>
      </c>
      <c r="I373" s="118">
        <f t="shared" si="14"/>
        <v>0.5</v>
      </c>
      <c r="J373" s="118">
        <f t="shared" si="15"/>
        <v>0.5</v>
      </c>
    </row>
    <row r="374">
      <c r="C374" s="125"/>
      <c r="D374" s="58" t="s">
        <v>165</v>
      </c>
      <c r="E374" s="58">
        <f t="shared" ref="E374:H374" si="29">COUNTIFS($F$2:$F$300,"*"&amp;$C$373&amp;"*", $H$2:$H$300,"*"&amp;$D374&amp;"*",$G$2:$G$300,"*"&amp;E$358&amp;"*")</f>
        <v>0</v>
      </c>
      <c r="F374" s="58">
        <f t="shared" si="29"/>
        <v>1</v>
      </c>
      <c r="G374" s="58">
        <f t="shared" si="29"/>
        <v>1</v>
      </c>
      <c r="H374" s="58">
        <f t="shared" si="29"/>
        <v>1</v>
      </c>
      <c r="I374" s="118">
        <f t="shared" si="14"/>
        <v>0.3333333333</v>
      </c>
      <c r="J374" s="118">
        <f t="shared" si="15"/>
        <v>0.6666666667</v>
      </c>
    </row>
    <row r="375" hidden="1">
      <c r="C375" s="125"/>
      <c r="D375" s="126" t="s">
        <v>166</v>
      </c>
      <c r="E375" s="58">
        <f t="shared" ref="E375:H375" si="30">COUNTIFS($F$2:$F$300,"*"&amp;$C$373&amp;"*", $H$2:$H$300,"*"&amp;$D375&amp;"*",$G$2:$G$300,"*"&amp;E$358&amp;"*")</f>
        <v>0</v>
      </c>
      <c r="F375" s="58">
        <f t="shared" si="30"/>
        <v>0</v>
      </c>
      <c r="G375" s="58">
        <f t="shared" si="30"/>
        <v>0</v>
      </c>
      <c r="H375" s="58">
        <f t="shared" si="30"/>
        <v>0</v>
      </c>
      <c r="I375" s="118" t="str">
        <f t="shared" si="14"/>
        <v>#DIV/0!</v>
      </c>
      <c r="J375" s="118" t="str">
        <f t="shared" si="15"/>
        <v>#DIV/0!</v>
      </c>
    </row>
    <row r="376">
      <c r="C376" s="125"/>
      <c r="D376" s="126" t="s">
        <v>163</v>
      </c>
      <c r="E376" s="58">
        <f t="shared" ref="E376:H376" si="31">COUNTIFS($F$2:$F$300,"*"&amp;$C$373&amp;"*", $H$2:$H$300,"*"&amp;$D376&amp;"*",$G$2:$G$300,"*"&amp;E$358&amp;"*")</f>
        <v>0</v>
      </c>
      <c r="F376" s="58">
        <f t="shared" si="31"/>
        <v>1</v>
      </c>
      <c r="G376" s="58">
        <f t="shared" si="31"/>
        <v>1</v>
      </c>
      <c r="H376" s="58">
        <f t="shared" si="31"/>
        <v>1</v>
      </c>
      <c r="I376" s="118">
        <f t="shared" si="14"/>
        <v>0.3333333333</v>
      </c>
      <c r="J376" s="118">
        <f t="shared" si="15"/>
        <v>0.6666666667</v>
      </c>
    </row>
    <row r="377" hidden="1">
      <c r="C377" s="125"/>
      <c r="D377" s="126" t="s">
        <v>167</v>
      </c>
      <c r="E377" s="58">
        <f t="shared" ref="E377:H377" si="32">COUNTIFS($F$2:$F$300,"*"&amp;$C$373&amp;"*", $H$2:$H$300,"*"&amp;$D377&amp;"*",$G$2:$G$300,"*"&amp;E$358&amp;"*")</f>
        <v>0</v>
      </c>
      <c r="F377" s="58">
        <f t="shared" si="32"/>
        <v>0</v>
      </c>
      <c r="G377" s="58">
        <f t="shared" si="32"/>
        <v>0</v>
      </c>
      <c r="H377" s="58">
        <f t="shared" si="32"/>
        <v>0</v>
      </c>
      <c r="I377" s="118" t="str">
        <f t="shared" si="14"/>
        <v>#DIV/0!</v>
      </c>
      <c r="J377" s="118" t="str">
        <f t="shared" si="15"/>
        <v>#DIV/0!</v>
      </c>
    </row>
    <row r="378" hidden="1">
      <c r="C378" s="125"/>
      <c r="D378" s="126" t="s">
        <v>27</v>
      </c>
      <c r="E378" s="58">
        <f t="shared" ref="E378:H378" si="33">COUNTIFS($F$2:$F$300,"*"&amp;$C$373&amp;"*", $H$2:$H$300,"*"&amp;$D378&amp;"*",$G$2:$G$300,"*"&amp;E$358&amp;"*")</f>
        <v>0</v>
      </c>
      <c r="F378" s="58">
        <f t="shared" si="33"/>
        <v>0</v>
      </c>
      <c r="G378" s="58">
        <f t="shared" si="33"/>
        <v>0</v>
      </c>
      <c r="H378" s="58">
        <f t="shared" si="33"/>
        <v>0</v>
      </c>
      <c r="I378" s="118" t="str">
        <f t="shared" si="14"/>
        <v>#DIV/0!</v>
      </c>
      <c r="J378" s="118" t="str">
        <f t="shared" si="15"/>
        <v>#DIV/0!</v>
      </c>
    </row>
    <row r="379">
      <c r="C379" s="125"/>
      <c r="D379" s="126" t="s">
        <v>168</v>
      </c>
      <c r="E379" s="58">
        <f t="shared" ref="E379:H379" si="34">COUNTIFS($F$2:$F$300,"*"&amp;$C$373&amp;"*", $H$2:$H$300,"*"&amp;$D379&amp;"*",$G$2:$G$300,"*"&amp;E$358&amp;"*")</f>
        <v>0</v>
      </c>
      <c r="F379" s="58">
        <f t="shared" si="34"/>
        <v>1</v>
      </c>
      <c r="G379" s="58">
        <f t="shared" si="34"/>
        <v>3</v>
      </c>
      <c r="H379" s="58">
        <f t="shared" si="34"/>
        <v>2</v>
      </c>
      <c r="I379" s="118">
        <f t="shared" si="14"/>
        <v>0.1666666667</v>
      </c>
      <c r="J379" s="118">
        <f t="shared" si="15"/>
        <v>0.8333333333</v>
      </c>
    </row>
    <row r="380">
      <c r="C380" s="127" t="s">
        <v>483</v>
      </c>
      <c r="D380" s="124" t="s">
        <v>164</v>
      </c>
      <c r="E380" s="58">
        <f t="shared" ref="E380:H380" si="35">COUNTIFS($F$2:$F$300,"*"&amp;$C$380&amp;"*", $H$2:$H$300,"*"&amp;$D380&amp;"*",$G$2:$G$300,"*"&amp;E$358&amp;"*")</f>
        <v>0</v>
      </c>
      <c r="F380" s="58">
        <f t="shared" si="35"/>
        <v>1</v>
      </c>
      <c r="G380" s="58">
        <f t="shared" si="35"/>
        <v>1</v>
      </c>
      <c r="H380" s="58">
        <f t="shared" si="35"/>
        <v>0</v>
      </c>
      <c r="I380" s="118">
        <f t="shared" si="14"/>
        <v>0.5</v>
      </c>
      <c r="J380" s="118">
        <f t="shared" si="15"/>
        <v>0.5</v>
      </c>
    </row>
    <row r="381" hidden="1">
      <c r="C381" s="125"/>
      <c r="D381" s="58" t="s">
        <v>165</v>
      </c>
      <c r="E381" s="58">
        <f t="shared" ref="E381:H381" si="36">COUNTIFS($F$2:$F$300,"*"&amp;$C$380&amp;"*", $H$2:$H$300,"*"&amp;$D381&amp;"*",$G$2:$G$300,"*"&amp;E$358&amp;"*")</f>
        <v>0</v>
      </c>
      <c r="F381" s="58">
        <f t="shared" si="36"/>
        <v>0</v>
      </c>
      <c r="G381" s="58">
        <f t="shared" si="36"/>
        <v>0</v>
      </c>
      <c r="H381" s="58">
        <f t="shared" si="36"/>
        <v>0</v>
      </c>
      <c r="I381" s="118" t="str">
        <f t="shared" si="14"/>
        <v>#DIV/0!</v>
      </c>
      <c r="J381" s="118" t="str">
        <f t="shared" si="15"/>
        <v>#DIV/0!</v>
      </c>
    </row>
    <row r="382" hidden="1">
      <c r="C382" s="125"/>
      <c r="D382" s="126" t="s">
        <v>166</v>
      </c>
      <c r="E382" s="58">
        <f t="shared" ref="E382:H382" si="37">COUNTIFS($F$2:$F$300,"*"&amp;$C$380&amp;"*", $H$2:$H$300,"*"&amp;$D382&amp;"*",$G$2:$G$300,"*"&amp;E$358&amp;"*")</f>
        <v>0</v>
      </c>
      <c r="F382" s="58">
        <f t="shared" si="37"/>
        <v>0</v>
      </c>
      <c r="G382" s="58">
        <f t="shared" si="37"/>
        <v>0</v>
      </c>
      <c r="H382" s="58">
        <f t="shared" si="37"/>
        <v>0</v>
      </c>
      <c r="I382" s="118" t="str">
        <f t="shared" si="14"/>
        <v>#DIV/0!</v>
      </c>
      <c r="J382" s="118" t="str">
        <f t="shared" si="15"/>
        <v>#DIV/0!</v>
      </c>
    </row>
    <row r="383" hidden="1">
      <c r="C383" s="125"/>
      <c r="D383" s="126" t="s">
        <v>163</v>
      </c>
      <c r="E383" s="58">
        <f t="shared" ref="E383:H383" si="38">COUNTIFS($F$2:$F$300,"*"&amp;$C$380&amp;"*", $H$2:$H$300,"*"&amp;$D383&amp;"*",$G$2:$G$300,"*"&amp;E$358&amp;"*")</f>
        <v>0</v>
      </c>
      <c r="F383" s="58">
        <f t="shared" si="38"/>
        <v>0</v>
      </c>
      <c r="G383" s="58">
        <f t="shared" si="38"/>
        <v>0</v>
      </c>
      <c r="H383" s="58">
        <f t="shared" si="38"/>
        <v>0</v>
      </c>
      <c r="I383" s="118" t="str">
        <f t="shared" si="14"/>
        <v>#DIV/0!</v>
      </c>
      <c r="J383" s="118" t="str">
        <f t="shared" si="15"/>
        <v>#DIV/0!</v>
      </c>
    </row>
    <row r="384">
      <c r="C384" s="125"/>
      <c r="D384" s="126" t="s">
        <v>167</v>
      </c>
      <c r="E384" s="58">
        <f t="shared" ref="E384:H384" si="39">COUNTIFS($F$2:$F$300,"*"&amp;$C$380&amp;"*", $H$2:$H$300,"*"&amp;$D384&amp;"*",$G$2:$G$300,"*"&amp;E$358&amp;"*")</f>
        <v>0</v>
      </c>
      <c r="F384" s="58">
        <f t="shared" si="39"/>
        <v>0</v>
      </c>
      <c r="G384" s="58">
        <f t="shared" si="39"/>
        <v>0</v>
      </c>
      <c r="H384" s="58">
        <f t="shared" si="39"/>
        <v>2</v>
      </c>
      <c r="I384" s="118">
        <f t="shared" si="14"/>
        <v>0</v>
      </c>
      <c r="J384" s="118">
        <f t="shared" si="15"/>
        <v>1</v>
      </c>
    </row>
    <row r="385" hidden="1">
      <c r="C385" s="125"/>
      <c r="D385" s="126" t="s">
        <v>27</v>
      </c>
      <c r="E385" s="58">
        <f t="shared" ref="E385:H385" si="40">COUNTIFS($F$2:$F$300,"*"&amp;$C$380&amp;"*", $H$2:$H$300,"*"&amp;$D385&amp;"*",$G$2:$G$300,"*"&amp;E$358&amp;"*")</f>
        <v>0</v>
      </c>
      <c r="F385" s="58">
        <f t="shared" si="40"/>
        <v>0</v>
      </c>
      <c r="G385" s="58">
        <f t="shared" si="40"/>
        <v>0</v>
      </c>
      <c r="H385" s="58">
        <f t="shared" si="40"/>
        <v>0</v>
      </c>
      <c r="I385" s="118" t="str">
        <f t="shared" si="14"/>
        <v>#DIV/0!</v>
      </c>
      <c r="J385" s="118" t="str">
        <f t="shared" si="15"/>
        <v>#DIV/0!</v>
      </c>
    </row>
    <row r="386">
      <c r="C386" s="125"/>
      <c r="D386" s="126" t="s">
        <v>168</v>
      </c>
      <c r="E386" s="58">
        <f t="shared" ref="E386:H386" si="41">COUNTIFS($F$2:$F$300,"*"&amp;$C$380&amp;"*", $H$2:$H$300,"*"&amp;$D386&amp;"*",$G$2:$G$300,"*"&amp;E$358&amp;"*")</f>
        <v>1</v>
      </c>
      <c r="F386" s="58">
        <f t="shared" si="41"/>
        <v>1</v>
      </c>
      <c r="G386" s="58">
        <f t="shared" si="41"/>
        <v>2</v>
      </c>
      <c r="H386" s="58">
        <f t="shared" si="41"/>
        <v>4</v>
      </c>
      <c r="I386" s="118">
        <f t="shared" si="14"/>
        <v>0.25</v>
      </c>
      <c r="J386" s="118">
        <f t="shared" si="15"/>
        <v>0.75</v>
      </c>
    </row>
    <row r="387" hidden="1">
      <c r="C387" s="128" t="s">
        <v>484</v>
      </c>
      <c r="D387" s="124" t="s">
        <v>164</v>
      </c>
      <c r="E387" s="58">
        <f t="shared" ref="E387:H387" si="42">COUNTIFS($F$2:$F$300,"*"&amp;$C$387&amp;"*", $H$2:$H$300,"*"&amp;$D387&amp;"*",$G$2:$G$300,"*"&amp;E$358&amp;"*")</f>
        <v>0</v>
      </c>
      <c r="F387" s="58">
        <f t="shared" si="42"/>
        <v>0</v>
      </c>
      <c r="G387" s="58">
        <f t="shared" si="42"/>
        <v>0</v>
      </c>
      <c r="H387" s="58">
        <f t="shared" si="42"/>
        <v>0</v>
      </c>
      <c r="I387" s="118" t="str">
        <f t="shared" si="14"/>
        <v>#DIV/0!</v>
      </c>
      <c r="J387" s="118" t="str">
        <f t="shared" si="15"/>
        <v>#DIV/0!</v>
      </c>
    </row>
    <row r="388" hidden="1">
      <c r="C388" s="125"/>
      <c r="D388" s="58" t="s">
        <v>165</v>
      </c>
      <c r="E388" s="58">
        <f t="shared" ref="E388:H388" si="43">COUNTIFS($F$2:$F$300,"*"&amp;$C$387&amp;"*", $H$2:$H$300,"*"&amp;$D388&amp;"*",$G$2:$G$300,"*"&amp;E$358&amp;"*")</f>
        <v>0</v>
      </c>
      <c r="F388" s="58">
        <f t="shared" si="43"/>
        <v>0</v>
      </c>
      <c r="G388" s="58">
        <f t="shared" si="43"/>
        <v>0</v>
      </c>
      <c r="H388" s="58">
        <f t="shared" si="43"/>
        <v>0</v>
      </c>
      <c r="I388" s="118" t="str">
        <f t="shared" si="14"/>
        <v>#DIV/0!</v>
      </c>
      <c r="J388" s="118" t="str">
        <f t="shared" si="15"/>
        <v>#DIV/0!</v>
      </c>
    </row>
    <row r="389" hidden="1">
      <c r="C389" s="125"/>
      <c r="D389" s="126" t="s">
        <v>166</v>
      </c>
      <c r="E389" s="58">
        <f t="shared" ref="E389:H389" si="44">COUNTIFS($F$2:$F$300,"*"&amp;$C$387&amp;"*", $H$2:$H$300,"*"&amp;$D389&amp;"*",$G$2:$G$300,"*"&amp;E$358&amp;"*")</f>
        <v>0</v>
      </c>
      <c r="F389" s="58">
        <f t="shared" si="44"/>
        <v>0</v>
      </c>
      <c r="G389" s="58">
        <f t="shared" si="44"/>
        <v>0</v>
      </c>
      <c r="H389" s="58">
        <f t="shared" si="44"/>
        <v>0</v>
      </c>
      <c r="I389" s="118" t="str">
        <f t="shared" si="14"/>
        <v>#DIV/0!</v>
      </c>
      <c r="J389" s="118" t="str">
        <f t="shared" si="15"/>
        <v>#DIV/0!</v>
      </c>
    </row>
    <row r="390" hidden="1">
      <c r="C390" s="125"/>
      <c r="D390" s="126" t="s">
        <v>163</v>
      </c>
      <c r="E390" s="58">
        <f t="shared" ref="E390:H390" si="45">COUNTIFS($F$2:$F$300,"*"&amp;$C$387&amp;"*", $H$2:$H$300,"*"&amp;$D390&amp;"*",$G$2:$G$300,"*"&amp;E$358&amp;"*")</f>
        <v>0</v>
      </c>
      <c r="F390" s="58">
        <f t="shared" si="45"/>
        <v>0</v>
      </c>
      <c r="G390" s="58">
        <f t="shared" si="45"/>
        <v>0</v>
      </c>
      <c r="H390" s="58">
        <f t="shared" si="45"/>
        <v>0</v>
      </c>
      <c r="I390" s="118" t="str">
        <f t="shared" si="14"/>
        <v>#DIV/0!</v>
      </c>
      <c r="J390" s="118" t="str">
        <f t="shared" si="15"/>
        <v>#DIV/0!</v>
      </c>
    </row>
    <row r="391" hidden="1">
      <c r="C391" s="125"/>
      <c r="D391" s="126" t="s">
        <v>167</v>
      </c>
      <c r="E391" s="58">
        <f t="shared" ref="E391:H391" si="46">COUNTIFS($F$2:$F$300,"*"&amp;$C$387&amp;"*", $H$2:$H$300,"*"&amp;$D391&amp;"*",$G$2:$G$300,"*"&amp;E$358&amp;"*")</f>
        <v>0</v>
      </c>
      <c r="F391" s="58">
        <f t="shared" si="46"/>
        <v>0</v>
      </c>
      <c r="G391" s="58">
        <f t="shared" si="46"/>
        <v>0</v>
      </c>
      <c r="H391" s="58">
        <f t="shared" si="46"/>
        <v>0</v>
      </c>
      <c r="I391" s="118" t="str">
        <f t="shared" si="14"/>
        <v>#DIV/0!</v>
      </c>
      <c r="J391" s="118" t="str">
        <f t="shared" si="15"/>
        <v>#DIV/0!</v>
      </c>
    </row>
    <row r="392" hidden="1">
      <c r="C392" s="125"/>
      <c r="D392" s="126" t="s">
        <v>27</v>
      </c>
      <c r="E392" s="58">
        <f t="shared" ref="E392:H392" si="47">COUNTIFS($F$2:$F$300,"*"&amp;$C$387&amp;"*", $H$2:$H$300,"*"&amp;$D392&amp;"*",$G$2:$G$300,"*"&amp;E$358&amp;"*")</f>
        <v>0</v>
      </c>
      <c r="F392" s="58">
        <f t="shared" si="47"/>
        <v>0</v>
      </c>
      <c r="G392" s="58">
        <f t="shared" si="47"/>
        <v>0</v>
      </c>
      <c r="H392" s="58">
        <f t="shared" si="47"/>
        <v>0</v>
      </c>
      <c r="I392" s="118" t="str">
        <f t="shared" si="14"/>
        <v>#DIV/0!</v>
      </c>
      <c r="J392" s="118" t="str">
        <f t="shared" si="15"/>
        <v>#DIV/0!</v>
      </c>
    </row>
    <row r="393" hidden="1">
      <c r="C393" s="125"/>
      <c r="D393" s="126" t="s">
        <v>168</v>
      </c>
      <c r="E393" s="58">
        <f t="shared" ref="E393:H393" si="48">COUNTIFS($F$2:$F$300,"*"&amp;$C$387&amp;"*", $H$2:$H$300,"*"&amp;$D393&amp;"*",$G$2:$G$300,"*"&amp;E$358&amp;"*")</f>
        <v>0</v>
      </c>
      <c r="F393" s="58">
        <f t="shared" si="48"/>
        <v>0</v>
      </c>
      <c r="G393" s="58">
        <f t="shared" si="48"/>
        <v>0</v>
      </c>
      <c r="H393" s="58">
        <f t="shared" si="48"/>
        <v>0</v>
      </c>
      <c r="I393" s="118" t="str">
        <f t="shared" si="14"/>
        <v>#DIV/0!</v>
      </c>
      <c r="J393" s="118" t="str">
        <f t="shared" si="15"/>
        <v>#DIV/0!</v>
      </c>
    </row>
    <row r="394">
      <c r="C394" s="128" t="s">
        <v>24</v>
      </c>
      <c r="D394" s="58" t="s">
        <v>165</v>
      </c>
      <c r="E394" s="58">
        <f t="shared" ref="E394:H394" si="49">COUNTIFS($F$2:$F$300,"*"&amp;$C$394&amp;"*", $H$2:$H$300,"*"&amp;$D394&amp;"*",$G$2:$G$300,"*"&amp;E$358&amp;"*")</f>
        <v>0</v>
      </c>
      <c r="F394" s="58">
        <f t="shared" si="49"/>
        <v>1</v>
      </c>
      <c r="G394" s="58">
        <f t="shared" si="49"/>
        <v>1</v>
      </c>
      <c r="H394" s="58">
        <f t="shared" si="49"/>
        <v>1</v>
      </c>
      <c r="I394" s="118">
        <f t="shared" si="14"/>
        <v>0.3333333333</v>
      </c>
      <c r="J394" s="118">
        <f t="shared" si="15"/>
        <v>0.6666666667</v>
      </c>
    </row>
    <row r="395" hidden="1">
      <c r="C395" s="125"/>
      <c r="D395" s="124" t="s">
        <v>164</v>
      </c>
      <c r="E395" s="58">
        <f t="shared" ref="E395:H395" si="50">COUNTIFS($F$2:$F$300,"*"&amp;$C$394&amp;"*", $H$2:$H$300,"*"&amp;#REF!&amp;"*",$G$2:$G$300,"*"&amp;E$358&amp;"*")</f>
        <v>0</v>
      </c>
      <c r="F395" s="58">
        <f t="shared" si="50"/>
        <v>0</v>
      </c>
      <c r="G395" s="58">
        <f t="shared" si="50"/>
        <v>0</v>
      </c>
      <c r="H395" s="58">
        <f t="shared" si="50"/>
        <v>0</v>
      </c>
      <c r="I395" s="118" t="str">
        <f t="shared" si="14"/>
        <v>#DIV/0!</v>
      </c>
      <c r="J395" s="118" t="str">
        <f t="shared" si="15"/>
        <v>#DIV/0!</v>
      </c>
    </row>
    <row r="396" hidden="1">
      <c r="C396" s="125"/>
      <c r="D396" s="126" t="s">
        <v>166</v>
      </c>
      <c r="E396" s="58">
        <f t="shared" ref="E396:H396" si="51">COUNTIFS($F$2:$F$300,"*"&amp;$C$394&amp;"*", $H$2:$H$300,"*"&amp;$D396&amp;"*",$G$2:$G$300,"*"&amp;E$358&amp;"*")</f>
        <v>0</v>
      </c>
      <c r="F396" s="58">
        <f t="shared" si="51"/>
        <v>0</v>
      </c>
      <c r="G396" s="58">
        <f t="shared" si="51"/>
        <v>0</v>
      </c>
      <c r="H396" s="58">
        <f t="shared" si="51"/>
        <v>0</v>
      </c>
      <c r="I396" s="118" t="str">
        <f t="shared" si="14"/>
        <v>#DIV/0!</v>
      </c>
      <c r="J396" s="118" t="str">
        <f t="shared" si="15"/>
        <v>#DIV/0!</v>
      </c>
    </row>
    <row r="397" hidden="1">
      <c r="C397" s="125"/>
      <c r="D397" s="126" t="s">
        <v>163</v>
      </c>
      <c r="E397" s="58">
        <f t="shared" ref="E397:H397" si="52">COUNTIFS($F$2:$F$300,"*"&amp;$C$394&amp;"*", $H$2:$H$300,"*"&amp;$D397&amp;"*",$G$2:$G$300,"*"&amp;E$358&amp;"*")</f>
        <v>0</v>
      </c>
      <c r="F397" s="58">
        <f t="shared" si="52"/>
        <v>0</v>
      </c>
      <c r="G397" s="58">
        <f t="shared" si="52"/>
        <v>0</v>
      </c>
      <c r="H397" s="58">
        <f t="shared" si="52"/>
        <v>0</v>
      </c>
      <c r="I397" s="118" t="str">
        <f t="shared" si="14"/>
        <v>#DIV/0!</v>
      </c>
      <c r="J397" s="118" t="str">
        <f t="shared" si="15"/>
        <v>#DIV/0!</v>
      </c>
    </row>
    <row r="398" hidden="1">
      <c r="C398" s="125"/>
      <c r="D398" s="126" t="s">
        <v>167</v>
      </c>
      <c r="E398" s="58">
        <f t="shared" ref="E398:H398" si="53">COUNTIFS($F$2:$F$300,"*"&amp;$C$394&amp;"*", $H$2:$H$300,"*"&amp;$D398&amp;"*",$G$2:$G$300,"*"&amp;E$358&amp;"*")</f>
        <v>0</v>
      </c>
      <c r="F398" s="58">
        <f t="shared" si="53"/>
        <v>0</v>
      </c>
      <c r="G398" s="58">
        <f t="shared" si="53"/>
        <v>0</v>
      </c>
      <c r="H398" s="58">
        <f t="shared" si="53"/>
        <v>0</v>
      </c>
      <c r="I398" s="118" t="str">
        <f t="shared" si="14"/>
        <v>#DIV/0!</v>
      </c>
      <c r="J398" s="118" t="str">
        <f t="shared" si="15"/>
        <v>#DIV/0!</v>
      </c>
    </row>
    <row r="399" hidden="1">
      <c r="C399" s="125"/>
      <c r="D399" s="126" t="s">
        <v>27</v>
      </c>
      <c r="E399" s="58">
        <f t="shared" ref="E399:H399" si="54">COUNTIFS($F$2:$F$300,"*"&amp;$C$394&amp;"*", $H$2:$H$300,"*"&amp;$D399&amp;"*",$G$2:$G$300,"*"&amp;E$358&amp;"*")</f>
        <v>0</v>
      </c>
      <c r="F399" s="58">
        <f t="shared" si="54"/>
        <v>0</v>
      </c>
      <c r="G399" s="58">
        <f t="shared" si="54"/>
        <v>0</v>
      </c>
      <c r="H399" s="58">
        <f t="shared" si="54"/>
        <v>0</v>
      </c>
      <c r="I399" s="118" t="str">
        <f t="shared" si="14"/>
        <v>#DIV/0!</v>
      </c>
      <c r="J399" s="118" t="str">
        <f t="shared" si="15"/>
        <v>#DIV/0!</v>
      </c>
    </row>
    <row r="400">
      <c r="C400" s="125"/>
      <c r="D400" s="126" t="s">
        <v>168</v>
      </c>
      <c r="E400" s="58">
        <f t="shared" ref="E400:H400" si="55">COUNTIFS($F$2:$F$300,"*"&amp;$C$394&amp;"*", $H$2:$H$300,"*"&amp;$D400&amp;"*",$G$2:$G$300,"*"&amp;E$358&amp;"*")</f>
        <v>0</v>
      </c>
      <c r="F400" s="58">
        <f t="shared" si="55"/>
        <v>1</v>
      </c>
      <c r="G400" s="58">
        <f t="shared" si="55"/>
        <v>0</v>
      </c>
      <c r="H400" s="58">
        <f t="shared" si="55"/>
        <v>3</v>
      </c>
      <c r="I400" s="118">
        <f t="shared" si="14"/>
        <v>0.25</v>
      </c>
      <c r="J400" s="118">
        <f t="shared" si="15"/>
        <v>0.75</v>
      </c>
    </row>
    <row r="401">
      <c r="C401" s="128" t="s">
        <v>27</v>
      </c>
      <c r="D401" s="124" t="s">
        <v>164</v>
      </c>
      <c r="E401" s="58">
        <f t="shared" ref="E401:H401" si="56">COUNTIFS($F$2:$F$300,"*"&amp;$C$401&amp;"*", $H$2:$H$300,"*"&amp;$D401&amp;"*",$G$2:$G$300,"*"&amp;E$358&amp;"*")</f>
        <v>0</v>
      </c>
      <c r="F401" s="58">
        <f t="shared" si="56"/>
        <v>0</v>
      </c>
      <c r="G401" s="58">
        <f t="shared" si="56"/>
        <v>1</v>
      </c>
      <c r="H401" s="58">
        <f t="shared" si="56"/>
        <v>2</v>
      </c>
      <c r="I401" s="118">
        <f t="shared" si="14"/>
        <v>0</v>
      </c>
      <c r="J401" s="118">
        <f t="shared" si="15"/>
        <v>1</v>
      </c>
    </row>
    <row r="402">
      <c r="C402" s="125"/>
      <c r="D402" s="58" t="s">
        <v>165</v>
      </c>
      <c r="E402" s="58">
        <f t="shared" ref="E402:H402" si="57">COUNTIFS($F$2:$F$300,"*"&amp;$C$401&amp;"*", $H$2:$H$300,"*"&amp;$D402&amp;"*",$G$2:$G$300,"*"&amp;E$358&amp;"*")</f>
        <v>0</v>
      </c>
      <c r="F402" s="58">
        <f t="shared" si="57"/>
        <v>0</v>
      </c>
      <c r="G402" s="58">
        <f t="shared" si="57"/>
        <v>2</v>
      </c>
      <c r="H402" s="58">
        <f t="shared" si="57"/>
        <v>1</v>
      </c>
      <c r="I402" s="118">
        <f t="shared" si="14"/>
        <v>0</v>
      </c>
      <c r="J402" s="118">
        <f t="shared" si="15"/>
        <v>1</v>
      </c>
    </row>
    <row r="403" hidden="1">
      <c r="C403" s="125"/>
      <c r="D403" s="126" t="s">
        <v>166</v>
      </c>
      <c r="E403" s="58">
        <f t="shared" ref="E403:H403" si="58">COUNTIFS($F$2:$F$300,"*"&amp;$C$401&amp;"*", $H$2:$H$300,"*"&amp;$D403&amp;"*",$G$2:$G$300,"*"&amp;E$358&amp;"*")</f>
        <v>0</v>
      </c>
      <c r="F403" s="58">
        <f t="shared" si="58"/>
        <v>0</v>
      </c>
      <c r="G403" s="58">
        <f t="shared" si="58"/>
        <v>0</v>
      </c>
      <c r="H403" s="58">
        <f t="shared" si="58"/>
        <v>0</v>
      </c>
      <c r="I403" s="118" t="str">
        <f t="shared" si="14"/>
        <v>#DIV/0!</v>
      </c>
      <c r="J403" s="118" t="str">
        <f t="shared" si="15"/>
        <v>#DIV/0!</v>
      </c>
    </row>
    <row r="404" hidden="1">
      <c r="C404" s="125"/>
      <c r="D404" s="126" t="s">
        <v>163</v>
      </c>
      <c r="E404" s="58">
        <f t="shared" ref="E404:H404" si="59">COUNTIFS($F$2:$F$300,"*"&amp;$C$401&amp;"*", $H$2:$H$300,"*"&amp;$D404&amp;"*",$G$2:$G$300,"*"&amp;E$358&amp;"*")</f>
        <v>0</v>
      </c>
      <c r="F404" s="58">
        <f t="shared" si="59"/>
        <v>0</v>
      </c>
      <c r="G404" s="58">
        <f t="shared" si="59"/>
        <v>0</v>
      </c>
      <c r="H404" s="58">
        <f t="shared" si="59"/>
        <v>0</v>
      </c>
      <c r="I404" s="118" t="str">
        <f t="shared" si="14"/>
        <v>#DIV/0!</v>
      </c>
      <c r="J404" s="118" t="str">
        <f t="shared" si="15"/>
        <v>#DIV/0!</v>
      </c>
    </row>
    <row r="405" hidden="1">
      <c r="C405" s="125"/>
      <c r="D405" s="126" t="s">
        <v>167</v>
      </c>
      <c r="E405" s="58">
        <f t="shared" ref="E405:H405" si="60">COUNTIFS($F$2:$F$300,"*"&amp;$C$401&amp;"*", $H$2:$H$300,"*"&amp;$D405&amp;"*",$G$2:$G$300,"*"&amp;E$358&amp;"*")</f>
        <v>0</v>
      </c>
      <c r="F405" s="58">
        <f t="shared" si="60"/>
        <v>0</v>
      </c>
      <c r="G405" s="58">
        <f t="shared" si="60"/>
        <v>0</v>
      </c>
      <c r="H405" s="58">
        <f t="shared" si="60"/>
        <v>0</v>
      </c>
      <c r="I405" s="118" t="str">
        <f t="shared" si="14"/>
        <v>#DIV/0!</v>
      </c>
      <c r="J405" s="118" t="str">
        <f t="shared" si="15"/>
        <v>#DIV/0!</v>
      </c>
    </row>
    <row r="406">
      <c r="C406" s="125"/>
      <c r="D406" s="126" t="s">
        <v>27</v>
      </c>
      <c r="E406" s="58">
        <f t="shared" ref="E406:H406" si="61">COUNTIFS($F$2:$F$300,"*"&amp;$C$401&amp;"*", $H$2:$H$300,"*"&amp;$D406&amp;"*",$G$2:$G$300,"*"&amp;E$358&amp;"*")</f>
        <v>1</v>
      </c>
      <c r="F406" s="58">
        <f t="shared" si="61"/>
        <v>0</v>
      </c>
      <c r="G406" s="58">
        <f t="shared" si="61"/>
        <v>10</v>
      </c>
      <c r="H406" s="58">
        <f t="shared" si="61"/>
        <v>3</v>
      </c>
      <c r="I406" s="118">
        <f t="shared" si="14"/>
        <v>0.07142857143</v>
      </c>
      <c r="J406" s="118">
        <f t="shared" si="15"/>
        <v>0.9285714286</v>
      </c>
    </row>
    <row r="407" hidden="1">
      <c r="C407" s="125"/>
      <c r="D407" s="126" t="s">
        <v>168</v>
      </c>
      <c r="E407" s="58">
        <f t="shared" ref="E407:H407" si="62">COUNTIFS($F$2:$F$300,"*"&amp;$C$401&amp;"*", $H$2:$H$300,"*"&amp;$D407&amp;"*",$G$2:$G$300,"*"&amp;E$358&amp;"*")</f>
        <v>0</v>
      </c>
      <c r="F407" s="58">
        <f t="shared" si="62"/>
        <v>0</v>
      </c>
      <c r="G407" s="58">
        <f t="shared" si="62"/>
        <v>0</v>
      </c>
      <c r="H407" s="58">
        <f t="shared" si="62"/>
        <v>0</v>
      </c>
      <c r="I407" s="118" t="str">
        <f t="shared" si="14"/>
        <v>#DIV/0!</v>
      </c>
      <c r="J407" s="118" t="str">
        <f t="shared" si="15"/>
        <v>#DIV/0!</v>
      </c>
    </row>
    <row r="408">
      <c r="C408" s="58" t="s">
        <v>162</v>
      </c>
      <c r="D408" s="124" t="s">
        <v>164</v>
      </c>
      <c r="E408" s="58">
        <f t="shared" ref="E408:H408" si="63">COUNTIFS($F$2:$F$300,"*"&amp;$C$408&amp;"*", $H$2:$H$300,"*"&amp;$D408&amp;"*",$G$2:$G$300,"*"&amp;E$358&amp;"*")</f>
        <v>0</v>
      </c>
      <c r="F408" s="58">
        <f t="shared" si="63"/>
        <v>2</v>
      </c>
      <c r="G408" s="58">
        <f t="shared" si="63"/>
        <v>2</v>
      </c>
      <c r="H408" s="58">
        <f t="shared" si="63"/>
        <v>1</v>
      </c>
      <c r="I408" s="118">
        <f t="shared" si="14"/>
        <v>0.4</v>
      </c>
      <c r="J408" s="118">
        <f t="shared" si="15"/>
        <v>0.6</v>
      </c>
    </row>
    <row r="409">
      <c r="C409" s="125"/>
      <c r="D409" s="58" t="s">
        <v>165</v>
      </c>
      <c r="E409" s="58">
        <f t="shared" ref="E409:H409" si="64">COUNTIFS($F$2:$F$300,"*"&amp;$C$408&amp;"*", $H$2:$H$300,"*"&amp;$D409&amp;"*",$G$2:$G$300,"*"&amp;E$358&amp;"*")</f>
        <v>0</v>
      </c>
      <c r="F409" s="58">
        <f t="shared" si="64"/>
        <v>1</v>
      </c>
      <c r="G409" s="58">
        <f t="shared" si="64"/>
        <v>1</v>
      </c>
      <c r="H409" s="58">
        <f t="shared" si="64"/>
        <v>0</v>
      </c>
      <c r="I409" s="118">
        <f t="shared" si="14"/>
        <v>0.5</v>
      </c>
      <c r="J409" s="118">
        <f t="shared" si="15"/>
        <v>0.5</v>
      </c>
    </row>
    <row r="410" hidden="1">
      <c r="C410" s="125"/>
      <c r="D410" s="126" t="s">
        <v>166</v>
      </c>
      <c r="E410" s="58">
        <f t="shared" ref="E410:H410" si="65">COUNTIFS($F$2:$F$300,"*"&amp;$C$408&amp;"*", $H$2:$H$300,"*"&amp;$D410&amp;"*",$G$2:$G$300,"*"&amp;E$358&amp;"*")</f>
        <v>0</v>
      </c>
      <c r="F410" s="58">
        <f t="shared" si="65"/>
        <v>0</v>
      </c>
      <c r="G410" s="58">
        <f t="shared" si="65"/>
        <v>0</v>
      </c>
      <c r="H410" s="58">
        <f t="shared" si="65"/>
        <v>0</v>
      </c>
      <c r="I410" s="118" t="str">
        <f t="shared" si="14"/>
        <v>#DIV/0!</v>
      </c>
      <c r="J410" s="118" t="str">
        <f t="shared" si="15"/>
        <v>#DIV/0!</v>
      </c>
    </row>
    <row r="411" hidden="1">
      <c r="C411" s="125"/>
      <c r="D411" s="126" t="s">
        <v>163</v>
      </c>
      <c r="E411" s="58">
        <f t="shared" ref="E411:H411" si="66">COUNTIFS($F$2:$F$300,"*"&amp;$C$408&amp;"*", $H$2:$H$300,"*"&amp;$D411&amp;"*",$G$2:$G$300,"*"&amp;E$358&amp;"*")</f>
        <v>0</v>
      </c>
      <c r="F411" s="58">
        <f t="shared" si="66"/>
        <v>0</v>
      </c>
      <c r="G411" s="58">
        <f t="shared" si="66"/>
        <v>0</v>
      </c>
      <c r="H411" s="58">
        <f t="shared" si="66"/>
        <v>0</v>
      </c>
      <c r="I411" s="118" t="str">
        <f t="shared" si="14"/>
        <v>#DIV/0!</v>
      </c>
      <c r="J411" s="118" t="str">
        <f t="shared" si="15"/>
        <v>#DIV/0!</v>
      </c>
    </row>
    <row r="412" hidden="1">
      <c r="C412" s="125"/>
      <c r="D412" s="126" t="s">
        <v>167</v>
      </c>
      <c r="E412" s="58">
        <f t="shared" ref="E412:H412" si="67">COUNTIFS($F$2:$F$300,"*"&amp;$C$408&amp;"*", $H$2:$H$300,"*"&amp;$D412&amp;"*",$G$2:$G$300,"*"&amp;E$358&amp;"*")</f>
        <v>0</v>
      </c>
      <c r="F412" s="58">
        <f t="shared" si="67"/>
        <v>0</v>
      </c>
      <c r="G412" s="58">
        <f t="shared" si="67"/>
        <v>0</v>
      </c>
      <c r="H412" s="58">
        <f t="shared" si="67"/>
        <v>0</v>
      </c>
      <c r="I412" s="118" t="str">
        <f t="shared" si="14"/>
        <v>#DIV/0!</v>
      </c>
      <c r="J412" s="118" t="str">
        <f t="shared" si="15"/>
        <v>#DIV/0!</v>
      </c>
    </row>
    <row r="413" hidden="1">
      <c r="C413" s="125"/>
      <c r="D413" s="126" t="s">
        <v>27</v>
      </c>
      <c r="E413" s="58">
        <f t="shared" ref="E413:H413" si="68">COUNTIFS($F$2:$F$300,"*"&amp;$C$408&amp;"*", $H$2:$H$300,"*"&amp;$D413&amp;"*",$G$2:$G$300,"*"&amp;E$358&amp;"*")</f>
        <v>0</v>
      </c>
      <c r="F413" s="58">
        <f t="shared" si="68"/>
        <v>0</v>
      </c>
      <c r="G413" s="58">
        <f t="shared" si="68"/>
        <v>0</v>
      </c>
      <c r="H413" s="58">
        <f t="shared" si="68"/>
        <v>0</v>
      </c>
      <c r="I413" s="118" t="str">
        <f t="shared" si="14"/>
        <v>#DIV/0!</v>
      </c>
      <c r="J413" s="118" t="str">
        <f t="shared" si="15"/>
        <v>#DIV/0!</v>
      </c>
    </row>
    <row r="414">
      <c r="C414" s="125"/>
      <c r="D414" s="126" t="s">
        <v>168</v>
      </c>
      <c r="E414" s="58">
        <f t="shared" ref="E414:H414" si="69">COUNTIFS($F$2:$F$300,"*"&amp;$C$408&amp;"*", $H$2:$H$300,"*"&amp;$D414&amp;"*",$G$2:$G$300,"*"&amp;E$358&amp;"*")</f>
        <v>0</v>
      </c>
      <c r="F414" s="58">
        <f t="shared" si="69"/>
        <v>2</v>
      </c>
      <c r="G414" s="58">
        <f t="shared" si="69"/>
        <v>3</v>
      </c>
      <c r="H414" s="58">
        <f t="shared" si="69"/>
        <v>2</v>
      </c>
      <c r="I414" s="118">
        <f t="shared" si="14"/>
        <v>0.2857142857</v>
      </c>
      <c r="J414" s="118">
        <f t="shared" si="15"/>
        <v>0.7142857143</v>
      </c>
    </row>
    <row r="415">
      <c r="C415" s="58" t="s">
        <v>76</v>
      </c>
      <c r="D415" s="124" t="s">
        <v>164</v>
      </c>
      <c r="E415" s="58">
        <f t="shared" ref="E415:H415" si="70">COUNTIFS($F$2:$F$300,"*"&amp;$C$415&amp;"*", $H$2:$H$300,"*"&amp;$D415&amp;"*",$G$2:$G$300,"*"&amp;E$358&amp;"*")</f>
        <v>1</v>
      </c>
      <c r="F415" s="58">
        <f t="shared" si="70"/>
        <v>1</v>
      </c>
      <c r="G415" s="58">
        <f t="shared" si="70"/>
        <v>0</v>
      </c>
      <c r="H415" s="58">
        <f t="shared" si="70"/>
        <v>0</v>
      </c>
      <c r="I415" s="118">
        <f t="shared" si="14"/>
        <v>1</v>
      </c>
      <c r="J415" s="118">
        <f t="shared" si="15"/>
        <v>0</v>
      </c>
    </row>
    <row r="416" hidden="1">
      <c r="C416" s="125"/>
      <c r="D416" s="58" t="s">
        <v>165</v>
      </c>
      <c r="E416" s="58">
        <f t="shared" ref="E416:H416" si="71">COUNTIFS($F$2:$F$300,"*"&amp;$C$415&amp;"*", $H$2:$H$300,"*"&amp;$D416&amp;"*",$G$2:$G$300,"*"&amp;E$358&amp;"*")</f>
        <v>0</v>
      </c>
      <c r="F416" s="58">
        <f t="shared" si="71"/>
        <v>0</v>
      </c>
      <c r="G416" s="58">
        <f t="shared" si="71"/>
        <v>0</v>
      </c>
      <c r="H416" s="58">
        <f t="shared" si="71"/>
        <v>0</v>
      </c>
      <c r="I416" s="118" t="str">
        <f t="shared" si="14"/>
        <v>#DIV/0!</v>
      </c>
      <c r="J416" s="118" t="str">
        <f t="shared" si="15"/>
        <v>#DIV/0!</v>
      </c>
    </row>
    <row r="417" hidden="1">
      <c r="C417" s="125"/>
      <c r="D417" s="126" t="s">
        <v>166</v>
      </c>
      <c r="E417" s="58">
        <f t="shared" ref="E417:H417" si="72">COUNTIFS($F$2:$F$300,"*"&amp;$C$415&amp;"*", $H$2:$H$300,"*"&amp;$D417&amp;"*",$G$2:$G$300,"*"&amp;E$358&amp;"*")</f>
        <v>0</v>
      </c>
      <c r="F417" s="58">
        <f t="shared" si="72"/>
        <v>0</v>
      </c>
      <c r="G417" s="58">
        <f t="shared" si="72"/>
        <v>0</v>
      </c>
      <c r="H417" s="58">
        <f t="shared" si="72"/>
        <v>0</v>
      </c>
      <c r="I417" s="118" t="str">
        <f t="shared" si="14"/>
        <v>#DIV/0!</v>
      </c>
      <c r="J417" s="118" t="str">
        <f t="shared" si="15"/>
        <v>#DIV/0!</v>
      </c>
    </row>
    <row r="418" hidden="1">
      <c r="C418" s="125"/>
      <c r="D418" s="126" t="s">
        <v>163</v>
      </c>
      <c r="E418" s="58">
        <f t="shared" ref="E418:H418" si="73">COUNTIFS($F$2:$F$300,"*"&amp;$C$415&amp;"*", $H$2:$H$300,"*"&amp;$D418&amp;"*",$G$2:$G$300,"*"&amp;E$358&amp;"*")</f>
        <v>0</v>
      </c>
      <c r="F418" s="58">
        <f t="shared" si="73"/>
        <v>0</v>
      </c>
      <c r="G418" s="58">
        <f t="shared" si="73"/>
        <v>0</v>
      </c>
      <c r="H418" s="58">
        <f t="shared" si="73"/>
        <v>0</v>
      </c>
      <c r="I418" s="118" t="str">
        <f t="shared" si="14"/>
        <v>#DIV/0!</v>
      </c>
      <c r="J418" s="118" t="str">
        <f t="shared" si="15"/>
        <v>#DIV/0!</v>
      </c>
    </row>
    <row r="419" hidden="1">
      <c r="C419" s="125"/>
      <c r="D419" s="126" t="s">
        <v>167</v>
      </c>
      <c r="E419" s="58">
        <f t="shared" ref="E419:H419" si="74">COUNTIFS($F$2:$F$300,"*"&amp;$C$415&amp;"*", $H$2:$H$300,"*"&amp;$D419&amp;"*",$G$2:$G$300,"*"&amp;E$358&amp;"*")</f>
        <v>0</v>
      </c>
      <c r="F419" s="58">
        <f t="shared" si="74"/>
        <v>0</v>
      </c>
      <c r="G419" s="58">
        <f t="shared" si="74"/>
        <v>0</v>
      </c>
      <c r="H419" s="58">
        <f t="shared" si="74"/>
        <v>0</v>
      </c>
      <c r="I419" s="118" t="str">
        <f t="shared" si="14"/>
        <v>#DIV/0!</v>
      </c>
      <c r="J419" s="118" t="str">
        <f t="shared" si="15"/>
        <v>#DIV/0!</v>
      </c>
    </row>
    <row r="420" hidden="1">
      <c r="C420" s="125"/>
      <c r="D420" s="126" t="s">
        <v>27</v>
      </c>
      <c r="E420" s="58">
        <f t="shared" ref="E420:H420" si="75">COUNTIFS($F$2:$F$300,"*"&amp;$C$415&amp;"*", $H$2:$H$300,"*"&amp;$D420&amp;"*",$G$2:$G$300,"*"&amp;E$358&amp;"*")</f>
        <v>0</v>
      </c>
      <c r="F420" s="58">
        <f t="shared" si="75"/>
        <v>0</v>
      </c>
      <c r="G420" s="58">
        <f t="shared" si="75"/>
        <v>0</v>
      </c>
      <c r="H420" s="58">
        <f t="shared" si="75"/>
        <v>0</v>
      </c>
      <c r="I420" s="118" t="str">
        <f t="shared" si="14"/>
        <v>#DIV/0!</v>
      </c>
      <c r="J420" s="118" t="str">
        <f t="shared" si="15"/>
        <v>#DIV/0!</v>
      </c>
    </row>
    <row r="421">
      <c r="C421" s="125"/>
      <c r="D421" s="126" t="s">
        <v>168</v>
      </c>
      <c r="E421" s="58">
        <f t="shared" ref="E421:H421" si="76">COUNTIFS($F$2:$F$300,"*"&amp;$C$415&amp;"*", $H$2:$H$300,"*"&amp;$D421&amp;"*",$G$2:$G$300,"*"&amp;E$358&amp;"*")</f>
        <v>1</v>
      </c>
      <c r="F421" s="58">
        <f t="shared" si="76"/>
        <v>3</v>
      </c>
      <c r="G421" s="58">
        <f t="shared" si="76"/>
        <v>2</v>
      </c>
      <c r="H421" s="58">
        <f t="shared" si="76"/>
        <v>2</v>
      </c>
      <c r="I421" s="118">
        <f t="shared" si="14"/>
        <v>0.5</v>
      </c>
      <c r="J421" s="118">
        <f t="shared" si="15"/>
        <v>0.5</v>
      </c>
    </row>
    <row r="422">
      <c r="C422" s="128" t="s">
        <v>82</v>
      </c>
      <c r="D422" s="124" t="s">
        <v>164</v>
      </c>
      <c r="E422" s="58">
        <f t="shared" ref="E422:H422" si="77">COUNTIFS($F$2:$F$300,"*"&amp;$C$422&amp;"*", $H$2:$H$300,"*"&amp;$D422&amp;"*",$G$2:$G$300,"*"&amp;E$358&amp;"*")</f>
        <v>0</v>
      </c>
      <c r="F422" s="58">
        <f t="shared" si="77"/>
        <v>4</v>
      </c>
      <c r="G422" s="58">
        <f t="shared" si="77"/>
        <v>4</v>
      </c>
      <c r="H422" s="58">
        <f t="shared" si="77"/>
        <v>8</v>
      </c>
      <c r="I422" s="118">
        <f t="shared" si="14"/>
        <v>0.25</v>
      </c>
      <c r="J422" s="118">
        <f t="shared" si="15"/>
        <v>0.75</v>
      </c>
    </row>
    <row r="423">
      <c r="C423" s="125"/>
      <c r="D423" s="58" t="s">
        <v>165</v>
      </c>
      <c r="E423" s="58">
        <f t="shared" ref="E423:H423" si="78">COUNTIFS($F$2:$F$300,"*"&amp;$C$422&amp;"*", $H$2:$H$300,"*"&amp;$D423&amp;"*",$G$2:$G$300,"*"&amp;E$358&amp;"*")</f>
        <v>1</v>
      </c>
      <c r="F423" s="58">
        <f t="shared" si="78"/>
        <v>0</v>
      </c>
      <c r="G423" s="58">
        <f t="shared" si="78"/>
        <v>8</v>
      </c>
      <c r="H423" s="58">
        <f t="shared" si="78"/>
        <v>6</v>
      </c>
      <c r="I423" s="118">
        <f t="shared" si="14"/>
        <v>0.06666666667</v>
      </c>
      <c r="J423" s="118">
        <f t="shared" si="15"/>
        <v>0.9333333333</v>
      </c>
    </row>
    <row r="424">
      <c r="C424" s="125"/>
      <c r="D424" s="126" t="s">
        <v>166</v>
      </c>
      <c r="E424" s="58">
        <f t="shared" ref="E424:H424" si="79">COUNTIFS($F$2:$F$300,"*"&amp;$C$422&amp;"*", $H$2:$H$300,"*"&amp;$D424&amp;"*",$G$2:$G$300,"*"&amp;E$358&amp;"*")</f>
        <v>0</v>
      </c>
      <c r="F424" s="58">
        <f t="shared" si="79"/>
        <v>0</v>
      </c>
      <c r="G424" s="58">
        <f t="shared" si="79"/>
        <v>1</v>
      </c>
      <c r="H424" s="58">
        <f t="shared" si="79"/>
        <v>2</v>
      </c>
      <c r="I424" s="118">
        <f t="shared" si="14"/>
        <v>0</v>
      </c>
      <c r="J424" s="118">
        <f t="shared" si="15"/>
        <v>1</v>
      </c>
    </row>
    <row r="425">
      <c r="C425" s="125"/>
      <c r="D425" s="126" t="s">
        <v>163</v>
      </c>
      <c r="E425" s="58">
        <f t="shared" ref="E425:H425" si="80">COUNTIFS($F$2:$F$300,"*"&amp;$C$422&amp;"*", $H$2:$H$300,"*"&amp;$D425&amp;"*",$G$2:$G$300,"*"&amp;E$358&amp;"*")</f>
        <v>0</v>
      </c>
      <c r="F425" s="58">
        <f t="shared" si="80"/>
        <v>0</v>
      </c>
      <c r="G425" s="58">
        <f t="shared" si="80"/>
        <v>1</v>
      </c>
      <c r="H425" s="58">
        <f t="shared" si="80"/>
        <v>0</v>
      </c>
      <c r="I425" s="118">
        <f t="shared" si="14"/>
        <v>0</v>
      </c>
      <c r="J425" s="118">
        <f t="shared" si="15"/>
        <v>1</v>
      </c>
      <c r="L425" s="22" t="s">
        <v>485</v>
      </c>
    </row>
    <row r="426" hidden="1">
      <c r="C426" s="125"/>
      <c r="D426" s="126" t="s">
        <v>167</v>
      </c>
      <c r="E426" s="58">
        <f t="shared" ref="E426:H426" si="81">COUNTIFS($F$2:$F$300,"*"&amp;$C$422&amp;"*", $H$2:$H$300,"*"&amp;$D426&amp;"*",$G$2:$G$300,"*"&amp;E$358&amp;"*")</f>
        <v>0</v>
      </c>
      <c r="F426" s="58">
        <f t="shared" si="81"/>
        <v>0</v>
      </c>
      <c r="G426" s="58">
        <f t="shared" si="81"/>
        <v>0</v>
      </c>
      <c r="H426" s="58">
        <f t="shared" si="81"/>
        <v>0</v>
      </c>
      <c r="I426" s="118" t="str">
        <f t="shared" si="14"/>
        <v>#DIV/0!</v>
      </c>
      <c r="J426" s="118" t="str">
        <f t="shared" si="15"/>
        <v>#DIV/0!</v>
      </c>
    </row>
    <row r="427">
      <c r="C427" s="125"/>
      <c r="D427" s="126" t="s">
        <v>27</v>
      </c>
      <c r="E427" s="58">
        <f t="shared" ref="E427:H427" si="82">COUNTIFS($F$2:$F$300,"*"&amp;$C$422&amp;"*", $H$2:$H$300,"*"&amp;$D427&amp;"*",$G$2:$G$300,"*"&amp;E$358&amp;"*")</f>
        <v>0</v>
      </c>
      <c r="F427" s="58">
        <f t="shared" si="82"/>
        <v>0</v>
      </c>
      <c r="G427" s="58">
        <f t="shared" si="82"/>
        <v>1</v>
      </c>
      <c r="H427" s="58">
        <f t="shared" si="82"/>
        <v>1</v>
      </c>
      <c r="I427" s="118">
        <f t="shared" si="14"/>
        <v>0</v>
      </c>
      <c r="J427" s="118">
        <f t="shared" si="15"/>
        <v>1</v>
      </c>
      <c r="L427" s="22" t="s">
        <v>486</v>
      </c>
    </row>
    <row r="428">
      <c r="C428" s="125"/>
      <c r="D428" s="126" t="s">
        <v>168</v>
      </c>
      <c r="E428" s="58">
        <f t="shared" ref="E428:H428" si="83">COUNTIFS($F$2:$F$300,"*"&amp;$C$422&amp;"*", $H$2:$H$300,"*"&amp;$D428&amp;"*",$G$2:$G$300,"*"&amp;E$358&amp;"*")</f>
        <v>1</v>
      </c>
      <c r="F428" s="58">
        <f t="shared" si="83"/>
        <v>2</v>
      </c>
      <c r="G428" s="58">
        <f t="shared" si="83"/>
        <v>8</v>
      </c>
      <c r="H428" s="58">
        <f t="shared" si="83"/>
        <v>8</v>
      </c>
      <c r="I428" s="118">
        <f t="shared" si="14"/>
        <v>0.1578947368</v>
      </c>
      <c r="J428" s="118">
        <f t="shared" si="15"/>
        <v>0.8421052632</v>
      </c>
      <c r="L428" s="22" t="s">
        <v>487</v>
      </c>
    </row>
    <row r="429">
      <c r="C429" s="58" t="s">
        <v>488</v>
      </c>
      <c r="D429" s="124" t="s">
        <v>164</v>
      </c>
      <c r="E429" s="58">
        <f t="shared" ref="E429:H429" si="84">COUNTIFS($F$2:$F$300,"*"&amp;$C$429&amp;"*", $H$2:$H$300,"*"&amp;$D429&amp;"*",$G$2:$G$300,"*"&amp;E$358&amp;"*")</f>
        <v>0</v>
      </c>
      <c r="F429" s="58">
        <f t="shared" si="84"/>
        <v>0</v>
      </c>
      <c r="G429" s="58">
        <f t="shared" si="84"/>
        <v>0</v>
      </c>
      <c r="H429" s="58">
        <f t="shared" si="84"/>
        <v>1</v>
      </c>
      <c r="I429" s="118">
        <f t="shared" si="14"/>
        <v>0</v>
      </c>
      <c r="J429" s="118">
        <f t="shared" si="15"/>
        <v>1</v>
      </c>
    </row>
    <row r="430" hidden="1">
      <c r="C430" s="125"/>
      <c r="D430" s="58" t="s">
        <v>165</v>
      </c>
      <c r="E430" s="58">
        <f t="shared" ref="E430:H430" si="85">COUNTIFS($F$2:$F$300,"*"&amp;$C$429&amp;"*", $H$2:$H$300,"*"&amp;$D430&amp;"*",$G$2:$G$300,"*"&amp;E$358&amp;"*")</f>
        <v>0</v>
      </c>
      <c r="F430" s="58">
        <f t="shared" si="85"/>
        <v>0</v>
      </c>
      <c r="G430" s="58">
        <f t="shared" si="85"/>
        <v>0</v>
      </c>
      <c r="H430" s="58">
        <f t="shared" si="85"/>
        <v>0</v>
      </c>
      <c r="I430" s="118" t="str">
        <f t="shared" si="14"/>
        <v>#DIV/0!</v>
      </c>
      <c r="J430" s="118" t="str">
        <f t="shared" si="15"/>
        <v>#DIV/0!</v>
      </c>
    </row>
    <row r="431" hidden="1">
      <c r="C431" s="125"/>
      <c r="D431" s="126" t="s">
        <v>166</v>
      </c>
      <c r="E431" s="58">
        <f t="shared" ref="E431:H431" si="86">COUNTIFS($F$2:$F$300,"*"&amp;$C$429&amp;"*", $H$2:$H$300,"*"&amp;$D431&amp;"*",$G$2:$G$300,"*"&amp;E$358&amp;"*")</f>
        <v>0</v>
      </c>
      <c r="F431" s="58">
        <f t="shared" si="86"/>
        <v>0</v>
      </c>
      <c r="G431" s="58">
        <f t="shared" si="86"/>
        <v>0</v>
      </c>
      <c r="H431" s="58">
        <f t="shared" si="86"/>
        <v>0</v>
      </c>
      <c r="I431" s="118" t="str">
        <f t="shared" si="14"/>
        <v>#DIV/0!</v>
      </c>
      <c r="J431" s="118" t="str">
        <f t="shared" si="15"/>
        <v>#DIV/0!</v>
      </c>
    </row>
    <row r="432" hidden="1">
      <c r="C432" s="125"/>
      <c r="D432" s="126" t="s">
        <v>163</v>
      </c>
      <c r="E432" s="58">
        <f t="shared" ref="E432:H432" si="87">COUNTIFS($F$2:$F$300,"*"&amp;$C$429&amp;"*", $H$2:$H$300,"*"&amp;$D432&amp;"*",$G$2:$G$300,"*"&amp;E$358&amp;"*")</f>
        <v>0</v>
      </c>
      <c r="F432" s="58">
        <f t="shared" si="87"/>
        <v>0</v>
      </c>
      <c r="G432" s="58">
        <f t="shared" si="87"/>
        <v>0</v>
      </c>
      <c r="H432" s="58">
        <f t="shared" si="87"/>
        <v>0</v>
      </c>
      <c r="I432" s="118" t="str">
        <f t="shared" si="14"/>
        <v>#DIV/0!</v>
      </c>
      <c r="J432" s="118" t="str">
        <f t="shared" si="15"/>
        <v>#DIV/0!</v>
      </c>
    </row>
    <row r="433" hidden="1">
      <c r="C433" s="125"/>
      <c r="D433" s="126" t="s">
        <v>167</v>
      </c>
      <c r="E433" s="58">
        <f t="shared" ref="E433:H433" si="88">COUNTIFS($F$2:$F$300,"*"&amp;$C$429&amp;"*", $H$2:$H$300,"*"&amp;$D433&amp;"*",$G$2:$G$300,"*"&amp;E$358&amp;"*")</f>
        <v>0</v>
      </c>
      <c r="F433" s="58">
        <f t="shared" si="88"/>
        <v>0</v>
      </c>
      <c r="G433" s="58">
        <f t="shared" si="88"/>
        <v>0</v>
      </c>
      <c r="H433" s="58">
        <f t="shared" si="88"/>
        <v>0</v>
      </c>
      <c r="I433" s="118" t="str">
        <f t="shared" si="14"/>
        <v>#DIV/0!</v>
      </c>
      <c r="J433" s="118" t="str">
        <f t="shared" si="15"/>
        <v>#DIV/0!</v>
      </c>
    </row>
    <row r="434" hidden="1">
      <c r="C434" s="125"/>
      <c r="D434" s="126" t="s">
        <v>27</v>
      </c>
      <c r="E434" s="58">
        <f t="shared" ref="E434:H434" si="89">COUNTIFS($F$2:$F$300,"*"&amp;$C$429&amp;"*", $H$2:$H$300,"*"&amp;$D434&amp;"*",$G$2:$G$300,"*"&amp;E$358&amp;"*")</f>
        <v>0</v>
      </c>
      <c r="F434" s="58">
        <f t="shared" si="89"/>
        <v>0</v>
      </c>
      <c r="G434" s="58">
        <f t="shared" si="89"/>
        <v>0</v>
      </c>
      <c r="H434" s="58">
        <f t="shared" si="89"/>
        <v>0</v>
      </c>
      <c r="I434" s="118" t="str">
        <f t="shared" si="14"/>
        <v>#DIV/0!</v>
      </c>
      <c r="J434" s="118" t="str">
        <f t="shared" si="15"/>
        <v>#DIV/0!</v>
      </c>
    </row>
    <row r="435" hidden="1">
      <c r="C435" s="125"/>
      <c r="D435" s="126" t="s">
        <v>168</v>
      </c>
      <c r="E435" s="58">
        <f t="shared" ref="E435:H435" si="90">COUNTIFS($F$2:$F$300,"*"&amp;$C$429&amp;"*", $H$2:$H$300,"*"&amp;$D435&amp;"*",$G$2:$G$300,"*"&amp;E$358&amp;"*")</f>
        <v>0</v>
      </c>
      <c r="F435" s="58">
        <f t="shared" si="90"/>
        <v>0</v>
      </c>
      <c r="G435" s="58">
        <f t="shared" si="90"/>
        <v>0</v>
      </c>
      <c r="H435" s="58">
        <f t="shared" si="90"/>
        <v>0</v>
      </c>
      <c r="I435" s="118" t="str">
        <f t="shared" si="14"/>
        <v>#DIV/0!</v>
      </c>
      <c r="J435" s="118" t="str">
        <f t="shared" si="15"/>
        <v>#DIV/0!</v>
      </c>
    </row>
    <row r="436">
      <c r="C436" s="129" t="s">
        <v>34</v>
      </c>
      <c r="D436" s="124" t="s">
        <v>164</v>
      </c>
      <c r="E436" s="58">
        <f t="shared" ref="E436:H436" si="91">COUNTIFS($F$2:$F$300,"*"&amp;$C$436&amp;"*", $H$2:$H$300,"*"&amp;$D436&amp;"*",$G$2:$G$300,"*"&amp;E$358&amp;"*")</f>
        <v>0</v>
      </c>
      <c r="F436" s="58">
        <f t="shared" si="91"/>
        <v>8</v>
      </c>
      <c r="G436" s="58">
        <f t="shared" si="91"/>
        <v>2</v>
      </c>
      <c r="H436" s="58">
        <f t="shared" si="91"/>
        <v>4</v>
      </c>
      <c r="I436" s="118">
        <f t="shared" si="14"/>
        <v>0.5714285714</v>
      </c>
      <c r="J436" s="118">
        <f t="shared" si="15"/>
        <v>0.4285714286</v>
      </c>
    </row>
    <row r="437">
      <c r="C437" s="125"/>
      <c r="D437" s="58" t="s">
        <v>165</v>
      </c>
      <c r="E437" s="58">
        <f t="shared" ref="E437:H437" si="92">COUNTIFS($F$2:$F$300,"*"&amp;$C$436&amp;"*", $H$2:$H$300,"*"&amp;$D437&amp;"*",$G$2:$G$300,"*"&amp;E$358&amp;"*")</f>
        <v>1</v>
      </c>
      <c r="F437" s="58">
        <f t="shared" si="92"/>
        <v>2</v>
      </c>
      <c r="G437" s="58">
        <f t="shared" si="92"/>
        <v>5</v>
      </c>
      <c r="H437" s="58">
        <f t="shared" si="92"/>
        <v>13</v>
      </c>
      <c r="I437" s="118">
        <f t="shared" si="14"/>
        <v>0.1428571429</v>
      </c>
      <c r="J437" s="118">
        <f t="shared" si="15"/>
        <v>0.8571428571</v>
      </c>
    </row>
    <row r="438">
      <c r="C438" s="125"/>
      <c r="D438" s="126" t="s">
        <v>166</v>
      </c>
      <c r="E438" s="58">
        <f t="shared" ref="E438:H438" si="93">COUNTIFS($F$2:$F$300,"*"&amp;$C$436&amp;"*", $H$2:$H$300,"*"&amp;$D438&amp;"*",$G$2:$G$300,"*"&amp;E$358&amp;"*")</f>
        <v>0</v>
      </c>
      <c r="F438" s="58">
        <f t="shared" si="93"/>
        <v>0</v>
      </c>
      <c r="G438" s="58">
        <f t="shared" si="93"/>
        <v>0</v>
      </c>
      <c r="H438" s="58">
        <f t="shared" si="93"/>
        <v>1</v>
      </c>
      <c r="I438" s="118">
        <f t="shared" si="14"/>
        <v>0</v>
      </c>
      <c r="J438" s="118">
        <f t="shared" si="15"/>
        <v>1</v>
      </c>
    </row>
    <row r="439" hidden="1">
      <c r="C439" s="125"/>
      <c r="D439" s="126" t="s">
        <v>163</v>
      </c>
      <c r="E439" s="58">
        <f t="shared" ref="E439:H439" si="94">COUNTIFS($F$2:$F$300,"*"&amp;$C$436&amp;"*", $H$2:$H$300,"*"&amp;$D439&amp;"*",$G$2:$G$300,"*"&amp;E$358&amp;"*")</f>
        <v>0</v>
      </c>
      <c r="F439" s="58">
        <f t="shared" si="94"/>
        <v>0</v>
      </c>
      <c r="G439" s="58">
        <f t="shared" si="94"/>
        <v>0</v>
      </c>
      <c r="H439" s="58">
        <f t="shared" si="94"/>
        <v>0</v>
      </c>
      <c r="I439" s="118" t="str">
        <f t="shared" si="14"/>
        <v>#DIV/0!</v>
      </c>
      <c r="J439" s="118" t="str">
        <f t="shared" si="15"/>
        <v>#DIV/0!</v>
      </c>
    </row>
    <row r="440">
      <c r="C440" s="125"/>
      <c r="D440" s="126" t="s">
        <v>167</v>
      </c>
      <c r="E440" s="58">
        <f t="shared" ref="E440:H440" si="95">COUNTIFS($F$2:$F$300,"*"&amp;$C$436&amp;"*", $H$2:$H$300,"*"&amp;$D440&amp;"*",$G$2:$G$300,"*"&amp;E$358&amp;"*")</f>
        <v>1</v>
      </c>
      <c r="F440" s="58">
        <f t="shared" si="95"/>
        <v>0</v>
      </c>
      <c r="G440" s="58">
        <f t="shared" si="95"/>
        <v>8</v>
      </c>
      <c r="H440" s="58">
        <f t="shared" si="95"/>
        <v>6</v>
      </c>
      <c r="I440" s="118">
        <f t="shared" si="14"/>
        <v>0.06666666667</v>
      </c>
      <c r="J440" s="118">
        <f t="shared" si="15"/>
        <v>0.9333333333</v>
      </c>
    </row>
    <row r="441">
      <c r="C441" s="125"/>
      <c r="D441" s="126" t="s">
        <v>27</v>
      </c>
      <c r="E441" s="58">
        <f t="shared" ref="E441:H441" si="96">COUNTIFS($F$2:$F$300,"*"&amp;$C$436&amp;"*", $H$2:$H$300,"*"&amp;$D441&amp;"*",$G$2:$G$300,"*"&amp;E$358&amp;"*")</f>
        <v>0</v>
      </c>
      <c r="F441" s="58">
        <f t="shared" si="96"/>
        <v>0</v>
      </c>
      <c r="G441" s="58">
        <f t="shared" si="96"/>
        <v>2</v>
      </c>
      <c r="H441" s="58">
        <f t="shared" si="96"/>
        <v>0</v>
      </c>
      <c r="I441" s="118">
        <f t="shared" si="14"/>
        <v>0</v>
      </c>
      <c r="J441" s="118">
        <f t="shared" si="15"/>
        <v>1</v>
      </c>
    </row>
    <row r="442">
      <c r="C442" s="125"/>
      <c r="D442" s="126" t="s">
        <v>168</v>
      </c>
      <c r="E442" s="58">
        <f t="shared" ref="E442:H442" si="97">COUNTIFS($F$2:$F$300,"*"&amp;$C$436&amp;"*", $H$2:$H$300,"*"&amp;$D442&amp;"*",$G$2:$G$300,"*"&amp;E$358&amp;"*")</f>
        <v>2</v>
      </c>
      <c r="F442" s="58">
        <f t="shared" si="97"/>
        <v>10</v>
      </c>
      <c r="G442" s="58">
        <f t="shared" si="97"/>
        <v>8</v>
      </c>
      <c r="H442" s="58">
        <f t="shared" si="97"/>
        <v>8</v>
      </c>
      <c r="I442" s="118">
        <f t="shared" si="14"/>
        <v>0.4285714286</v>
      </c>
      <c r="J442" s="118">
        <f t="shared" si="15"/>
        <v>0.5714285714</v>
      </c>
    </row>
    <row r="443" hidden="1">
      <c r="C443" s="58" t="s">
        <v>166</v>
      </c>
      <c r="D443" s="124" t="s">
        <v>164</v>
      </c>
      <c r="E443" s="58">
        <f t="shared" ref="E443:H443" si="98">COUNTIFS($F$2:$F$300,"*"&amp;$C$443&amp;"*", $H$2:$H$300,"*"&amp;$D443&amp;"*",$G$2:$G$300,"*"&amp;E$358&amp;"*")</f>
        <v>0</v>
      </c>
      <c r="F443" s="58">
        <f t="shared" si="98"/>
        <v>0</v>
      </c>
      <c r="G443" s="58">
        <f t="shared" si="98"/>
        <v>0</v>
      </c>
      <c r="H443" s="58">
        <f t="shared" si="98"/>
        <v>0</v>
      </c>
      <c r="I443" s="118" t="str">
        <f t="shared" si="14"/>
        <v>#DIV/0!</v>
      </c>
      <c r="J443" s="118" t="str">
        <f t="shared" si="15"/>
        <v>#DIV/0!</v>
      </c>
    </row>
    <row r="444" hidden="1">
      <c r="C444" s="125"/>
      <c r="D444" s="58" t="s">
        <v>165</v>
      </c>
      <c r="E444" s="58">
        <f t="shared" ref="E444:H444" si="99">COUNTIFS($F$2:$F$300,"*"&amp;$C$443&amp;"*", $H$2:$H$300,"*"&amp;$D444&amp;"*",$G$2:$G$300,"*"&amp;E$358&amp;"*")</f>
        <v>0</v>
      </c>
      <c r="F444" s="58">
        <f t="shared" si="99"/>
        <v>0</v>
      </c>
      <c r="G444" s="58">
        <f t="shared" si="99"/>
        <v>0</v>
      </c>
      <c r="H444" s="58">
        <f t="shared" si="99"/>
        <v>0</v>
      </c>
      <c r="I444" s="118" t="str">
        <f t="shared" si="14"/>
        <v>#DIV/0!</v>
      </c>
      <c r="J444" s="118" t="str">
        <f t="shared" si="15"/>
        <v>#DIV/0!</v>
      </c>
    </row>
    <row r="445" hidden="1">
      <c r="C445" s="125"/>
      <c r="D445" s="126" t="s">
        <v>166</v>
      </c>
      <c r="E445" s="58">
        <f t="shared" ref="E445:H445" si="100">COUNTIFS($F$2:$F$300,"*"&amp;$C$443&amp;"*", $H$2:$H$300,"*"&amp;$D445&amp;"*",$G$2:$G$300,"*"&amp;E$358&amp;"*")</f>
        <v>0</v>
      </c>
      <c r="F445" s="58">
        <f t="shared" si="100"/>
        <v>0</v>
      </c>
      <c r="G445" s="58">
        <f t="shared" si="100"/>
        <v>0</v>
      </c>
      <c r="H445" s="58">
        <f t="shared" si="100"/>
        <v>0</v>
      </c>
      <c r="I445" s="118" t="str">
        <f t="shared" si="14"/>
        <v>#DIV/0!</v>
      </c>
      <c r="J445" s="118" t="str">
        <f t="shared" si="15"/>
        <v>#DIV/0!</v>
      </c>
    </row>
    <row r="446" hidden="1">
      <c r="C446" s="125"/>
      <c r="D446" s="126" t="s">
        <v>163</v>
      </c>
      <c r="E446" s="58">
        <f t="shared" ref="E446:H446" si="101">COUNTIFS($F$2:$F$300,"*"&amp;$C$443&amp;"*", $H$2:$H$300,"*"&amp;$D446&amp;"*",$G$2:$G$300,"*"&amp;E$358&amp;"*")</f>
        <v>0</v>
      </c>
      <c r="F446" s="58">
        <f t="shared" si="101"/>
        <v>0</v>
      </c>
      <c r="G446" s="58">
        <f t="shared" si="101"/>
        <v>0</v>
      </c>
      <c r="H446" s="58">
        <f t="shared" si="101"/>
        <v>0</v>
      </c>
      <c r="I446" s="118" t="str">
        <f t="shared" si="14"/>
        <v>#DIV/0!</v>
      </c>
      <c r="J446" s="118" t="str">
        <f t="shared" si="15"/>
        <v>#DIV/0!</v>
      </c>
    </row>
    <row r="447" hidden="1">
      <c r="C447" s="125"/>
      <c r="D447" s="126" t="s">
        <v>167</v>
      </c>
      <c r="E447" s="58">
        <f t="shared" ref="E447:H447" si="102">COUNTIFS($F$2:$F$300,"*"&amp;$C$443&amp;"*", $H$2:$H$300,"*"&amp;$D447&amp;"*",$G$2:$G$300,"*"&amp;E$358&amp;"*")</f>
        <v>0</v>
      </c>
      <c r="F447" s="58">
        <f t="shared" si="102"/>
        <v>0</v>
      </c>
      <c r="G447" s="58">
        <f t="shared" si="102"/>
        <v>0</v>
      </c>
      <c r="H447" s="58">
        <f t="shared" si="102"/>
        <v>0</v>
      </c>
      <c r="I447" s="118" t="str">
        <f t="shared" si="14"/>
        <v>#DIV/0!</v>
      </c>
      <c r="J447" s="118" t="str">
        <f t="shared" si="15"/>
        <v>#DIV/0!</v>
      </c>
    </row>
    <row r="448" hidden="1">
      <c r="C448" s="125"/>
      <c r="D448" s="126" t="s">
        <v>27</v>
      </c>
      <c r="E448" s="58">
        <f t="shared" ref="E448:H448" si="103">COUNTIFS($F$2:$F$300,"*"&amp;$C$443&amp;"*", $H$2:$H$300,"*"&amp;$D448&amp;"*",$G$2:$G$300,"*"&amp;E$358&amp;"*")</f>
        <v>0</v>
      </c>
      <c r="F448" s="58">
        <f t="shared" si="103"/>
        <v>0</v>
      </c>
      <c r="G448" s="58">
        <f t="shared" si="103"/>
        <v>0</v>
      </c>
      <c r="H448" s="58">
        <f t="shared" si="103"/>
        <v>0</v>
      </c>
      <c r="I448" s="118" t="str">
        <f t="shared" si="14"/>
        <v>#DIV/0!</v>
      </c>
      <c r="J448" s="118" t="str">
        <f t="shared" si="15"/>
        <v>#DIV/0!</v>
      </c>
    </row>
    <row r="449" hidden="1">
      <c r="C449" s="125"/>
      <c r="D449" s="126" t="s">
        <v>168</v>
      </c>
      <c r="E449" s="58">
        <f t="shared" ref="E449:H449" si="104">COUNTIFS($F$2:$F$300,"*"&amp;$C$443&amp;"*", $H$2:$H$300,"*"&amp;$D449&amp;"*",$G$2:$G$300,"*"&amp;E$358&amp;"*")</f>
        <v>0</v>
      </c>
      <c r="F449" s="58">
        <f t="shared" si="104"/>
        <v>0</v>
      </c>
      <c r="G449" s="58">
        <f t="shared" si="104"/>
        <v>0</v>
      </c>
      <c r="H449" s="58">
        <f t="shared" si="104"/>
        <v>0</v>
      </c>
      <c r="I449" s="118" t="str">
        <f t="shared" si="14"/>
        <v>#DIV/0!</v>
      </c>
      <c r="J449" s="118" t="str">
        <f t="shared" si="15"/>
        <v>#DIV/0!</v>
      </c>
    </row>
    <row r="450">
      <c r="D450" s="22"/>
    </row>
    <row r="451">
      <c r="D451" s="22" t="s">
        <v>482</v>
      </c>
      <c r="E451">
        <f t="shared" ref="E451:H451" si="105">sum(E359:E449)</f>
        <v>26</v>
      </c>
      <c r="F451">
        <f t="shared" si="105"/>
        <v>116</v>
      </c>
      <c r="G451">
        <f t="shared" si="105"/>
        <v>130</v>
      </c>
      <c r="H451">
        <f t="shared" si="105"/>
        <v>141</v>
      </c>
    </row>
    <row r="453">
      <c r="E453" s="91" t="s">
        <v>481</v>
      </c>
      <c r="F453" s="115">
        <f>sum(E451:H451)</f>
        <v>413</v>
      </c>
    </row>
  </sheetData>
  <conditionalFormatting sqref="H324:H330 H340:H349">
    <cfRule type="cellIs" dxfId="0" priority="1" operator="greaterThan">
      <formula>"75%"</formula>
    </cfRule>
  </conditionalFormatting>
  <conditionalFormatting sqref="H324:H330 H340:H349">
    <cfRule type="cellIs" dxfId="1" priority="2" operator="lessThan">
      <formula>"45%"</formula>
    </cfRule>
  </conditionalFormatting>
  <conditionalFormatting sqref="I359:I449">
    <cfRule type="cellIs" dxfId="2" priority="3" operator="equal">
      <formula>"0%"</formula>
    </cfRule>
  </conditionalFormatting>
  <conditionalFormatting sqref="I359:I449">
    <cfRule type="cellIs" dxfId="1" priority="4" operator="greaterThan">
      <formula>"55%"</formula>
    </cfRule>
  </conditionalFormatting>
  <conditionalFormatting sqref="I359:I449">
    <cfRule type="cellIs" dxfId="0" priority="5" operator="lessThan">
      <formula>"25%"</formula>
    </cfRule>
  </conditionalFormatting>
  <conditionalFormatting sqref="J359:J449">
    <cfRule type="cellIs" dxfId="2" priority="6" operator="equal">
      <formula>"100%"</formula>
    </cfRule>
  </conditionalFormatting>
  <conditionalFormatting sqref="J359:J449">
    <cfRule type="cellIs" dxfId="0" priority="7" operator="greaterThan">
      <formula>"75%"</formula>
    </cfRule>
  </conditionalFormatting>
  <conditionalFormatting sqref="J359:J449">
    <cfRule type="cellIs" dxfId="1" priority="8" operator="lessThan">
      <formula>"45%"</formula>
    </cfRule>
  </conditionalFormatting>
  <drawing r:id="rId1"/>
</worksheet>
</file>