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tyapadia/Documents/Personal/Aditya/Equity Research/DELL/"/>
    </mc:Choice>
  </mc:AlternateContent>
  <xr:revisionPtr revIDLastSave="0" documentId="13_ncr:1_{AB898516-615D-E24C-870D-5B7B42105A10}" xr6:coauthVersionLast="47" xr6:coauthVersionMax="47" xr10:uidLastSave="{00000000-0000-0000-0000-000000000000}"/>
  <bookViews>
    <workbookView xWindow="0" yWindow="500" windowWidth="28800" windowHeight="16280" activeTab="2" xr2:uid="{D8B62200-9563-4841-9C02-4899C8F86486}"/>
  </bookViews>
  <sheets>
    <sheet name="DELL" sheetId="1" r:id="rId1"/>
    <sheet name="Multiples" sheetId="2" r:id="rId2"/>
    <sheet name="DCF Valu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4" l="1"/>
  <c r="H25" i="4"/>
  <c r="G25" i="4"/>
  <c r="F25" i="4"/>
  <c r="E25" i="4"/>
  <c r="D25" i="4"/>
  <c r="C25" i="4"/>
  <c r="B25" i="4"/>
  <c r="E8" i="4"/>
  <c r="F8" i="4" s="1"/>
  <c r="G8" i="4" s="1"/>
  <c r="H8" i="4" s="1"/>
  <c r="I8" i="4" s="1"/>
  <c r="D36" i="4"/>
  <c r="C36" i="4"/>
  <c r="B36" i="4"/>
  <c r="D21" i="4"/>
  <c r="C21" i="4"/>
  <c r="D10" i="4"/>
  <c r="C10" i="4"/>
  <c r="B10" i="4"/>
  <c r="D9" i="4"/>
  <c r="C9" i="4"/>
  <c r="B9" i="4"/>
  <c r="E6" i="4"/>
  <c r="D7" i="4"/>
  <c r="C7" i="4"/>
  <c r="D5" i="4"/>
  <c r="C5" i="4"/>
  <c r="D35" i="4"/>
  <c r="C35" i="4"/>
  <c r="B35" i="4"/>
  <c r="D34" i="4"/>
  <c r="C34" i="4"/>
  <c r="B34" i="4"/>
  <c r="D33" i="4"/>
  <c r="C33" i="4"/>
  <c r="B33" i="4"/>
  <c r="D18" i="4"/>
  <c r="C18" i="4"/>
  <c r="B18" i="4"/>
  <c r="D17" i="4"/>
  <c r="C17" i="4"/>
  <c r="B17" i="4"/>
  <c r="D11" i="4"/>
  <c r="C11" i="4"/>
  <c r="D24" i="4"/>
  <c r="C24" i="4"/>
  <c r="J18" i="1"/>
  <c r="K18" i="1" s="1"/>
  <c r="L18" i="1" s="1"/>
  <c r="M18" i="1" s="1"/>
  <c r="I17" i="1"/>
  <c r="H17" i="1"/>
  <c r="G17" i="1"/>
  <c r="F17" i="1"/>
  <c r="E17" i="1"/>
  <c r="D17" i="1"/>
  <c r="C17" i="1"/>
  <c r="E12" i="4" l="1"/>
  <c r="E11" i="4" s="1"/>
  <c r="E9" i="4"/>
  <c r="F6" i="4"/>
  <c r="E10" i="4"/>
  <c r="E26" i="4" l="1"/>
  <c r="E24" i="4" s="1"/>
  <c r="G6" i="4"/>
  <c r="F12" i="4"/>
  <c r="F26" i="4" s="1"/>
  <c r="F9" i="4"/>
  <c r="F10" i="4"/>
  <c r="F24" i="4" l="1"/>
  <c r="F11" i="4"/>
  <c r="H6" i="4"/>
  <c r="G9" i="4"/>
  <c r="G10" i="4"/>
  <c r="G12" i="4"/>
  <c r="G26" i="4" s="1"/>
  <c r="G24" i="4" s="1"/>
  <c r="G11" i="4" l="1"/>
  <c r="I6" i="4"/>
  <c r="H9" i="4"/>
  <c r="H10" i="4"/>
  <c r="H12" i="4"/>
  <c r="H26" i="4" s="1"/>
  <c r="H24" i="4" s="1"/>
  <c r="H11" i="4" l="1"/>
  <c r="I12" i="4"/>
  <c r="I26" i="4" s="1"/>
  <c r="J26" i="4" s="1"/>
  <c r="E27" i="4" s="1"/>
  <c r="I10" i="4"/>
  <c r="I9" i="4"/>
  <c r="I24" i="4" l="1"/>
  <c r="E29" i="4"/>
  <c r="I11" i="4"/>
</calcChain>
</file>

<file path=xl/sharedStrings.xml><?xml version="1.0" encoding="utf-8"?>
<sst xmlns="http://schemas.openxmlformats.org/spreadsheetml/2006/main" count="101" uniqueCount="91">
  <si>
    <t>Income Statement As of Originally Reported</t>
  </si>
  <si>
    <t>Revenue</t>
  </si>
  <si>
    <t>Revenue Growth %</t>
  </si>
  <si>
    <t>Gross Profit</t>
  </si>
  <si>
    <t>Gross Profit Margin %</t>
  </si>
  <si>
    <t>Operating Income</t>
  </si>
  <si>
    <t>Operating Margin %</t>
  </si>
  <si>
    <t>EBIT</t>
  </si>
  <si>
    <t>EBIT Margin %</t>
  </si>
  <si>
    <t>EBITDA</t>
  </si>
  <si>
    <t>EBITDA Margin %</t>
  </si>
  <si>
    <t>Net Income</t>
  </si>
  <si>
    <t>Net Profit Margin %</t>
  </si>
  <si>
    <t>Basic EPS</t>
  </si>
  <si>
    <t>Diluted EPS</t>
  </si>
  <si>
    <t>Normalized EPS</t>
  </si>
  <si>
    <t>Dividend Per Share</t>
  </si>
  <si>
    <t>Balance Sheet As of Originally Reported</t>
  </si>
  <si>
    <t>Total Assets</t>
  </si>
  <si>
    <t>Total Liabilities</t>
  </si>
  <si>
    <t>Total Debt</t>
  </si>
  <si>
    <t>Total Equity</t>
  </si>
  <si>
    <t>Cash And Cash Equivalents</t>
  </si>
  <si>
    <t>Working Capital</t>
  </si>
  <si>
    <t>Shares Outstanding Capital</t>
  </si>
  <si>
    <t>Book Value per Share</t>
  </si>
  <si>
    <t>Debt to Equity</t>
  </si>
  <si>
    <t>Cash Flow As of Originally Reported</t>
  </si>
  <si>
    <t>Cash From Operating Activities</t>
  </si>
  <si>
    <t>Cash From Investing Activities</t>
  </si>
  <si>
    <t>Cash From Financing Activities</t>
  </si>
  <si>
    <t>Capital Expenditure</t>
  </si>
  <si>
    <t>Free Cash Flow</t>
  </si>
  <si>
    <t>Change in Cash</t>
  </si>
  <si>
    <t>-</t>
  </si>
  <si>
    <t>Trailing P/E</t>
  </si>
  <si>
    <t>Forward P/E</t>
  </si>
  <si>
    <t>Dell Technologies Inc</t>
  </si>
  <si>
    <t>17.3x</t>
  </si>
  <si>
    <t>13.9x</t>
  </si>
  <si>
    <t>Hewlett Packard Enterprise Co</t>
  </si>
  <si>
    <t>8.2x</t>
  </si>
  <si>
    <t>8.1x</t>
  </si>
  <si>
    <t>HP Inc</t>
  </si>
  <si>
    <t>9.4x</t>
  </si>
  <si>
    <t>8.8x</t>
  </si>
  <si>
    <t>Super Micro Computer Inc</t>
  </si>
  <si>
    <t>21.8x</t>
  </si>
  <si>
    <t>16.9x</t>
  </si>
  <si>
    <t>Seagate Technology PLC</t>
  </si>
  <si>
    <t>16.6x</t>
  </si>
  <si>
    <t>34.8x</t>
  </si>
  <si>
    <t>Western Digital Corp</t>
  </si>
  <si>
    <t>11.1x</t>
  </si>
  <si>
    <t>Industry median</t>
  </si>
  <si>
    <t>(*) Profit after tax</t>
  </si>
  <si>
    <t>Equity value</t>
  </si>
  <si>
    <t>(/) Outstanding shares</t>
  </si>
  <si>
    <t>Fair price</t>
  </si>
  <si>
    <t>Market Cap (mil)</t>
  </si>
  <si>
    <t>Divident Payout Ratio</t>
  </si>
  <si>
    <t>Terminal</t>
  </si>
  <si>
    <t>Adjusted Free Cash Flow</t>
  </si>
  <si>
    <t>Net revenue:</t>
  </si>
  <si>
    <t>Products</t>
  </si>
  <si>
    <t>Services</t>
  </si>
  <si>
    <t>Total net revenue</t>
  </si>
  <si>
    <t>Gross margin:</t>
  </si>
  <si>
    <t>Total gross margin</t>
  </si>
  <si>
    <t>Operating expenses</t>
  </si>
  <si>
    <t>Operating income</t>
  </si>
  <si>
    <t>Net income</t>
  </si>
  <si>
    <t>Earnings per share attributable to Dell Technologies — diluted</t>
  </si>
  <si>
    <t>Cash flow from operations</t>
  </si>
  <si>
    <t>Growth Rate</t>
  </si>
  <si>
    <t>Product Revenue %</t>
  </si>
  <si>
    <t>Services Revenue %</t>
  </si>
  <si>
    <t>Revenue Growth Rate</t>
  </si>
  <si>
    <t>Product Gross Margin %</t>
  </si>
  <si>
    <t>Services Gross Margin</t>
  </si>
  <si>
    <t>Key Ratios</t>
  </si>
  <si>
    <t>Gross Margin %</t>
  </si>
  <si>
    <t>Net Income Margin</t>
  </si>
  <si>
    <t>Product Growth Rate</t>
  </si>
  <si>
    <t>Services Growth Rate</t>
  </si>
  <si>
    <t>Net Income Growth Rate</t>
  </si>
  <si>
    <t>Operating Cash Flow / Revenue</t>
  </si>
  <si>
    <t>NPV</t>
  </si>
  <si>
    <t>Shares Oustanding</t>
  </si>
  <si>
    <t>Share Price</t>
  </si>
  <si>
    <t>Cash from operations/Revenue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</si>
</sst>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,,&quot;M&quot;"/>
    <numFmt numFmtId="165" formatCode="_(\$* #,##0_);_(\$* \(#,##0\);_(\$* \-_);_(@_)"/>
  </numFmts>
  <fonts count="9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3" fontId="0" fillId="2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10" fontId="0" fillId="2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right"/>
    </xf>
    <xf numFmtId="9" fontId="0" fillId="3" borderId="0" xfId="0" applyNumberFormat="1" applyFont="1" applyFill="1" applyBorder="1" applyAlignment="1"/>
    <xf numFmtId="0" fontId="2" fillId="0" borderId="0" xfId="0" applyFont="1"/>
    <xf numFmtId="0" fontId="5" fillId="0" borderId="0" xfId="0" applyFont="1" applyBorder="1"/>
    <xf numFmtId="0" fontId="2" fillId="0" borderId="0" xfId="0" applyFont="1" applyBorder="1"/>
    <xf numFmtId="0" fontId="5" fillId="0" borderId="0" xfId="0" applyFont="1"/>
    <xf numFmtId="165" fontId="5" fillId="0" borderId="0" xfId="0" applyNumberFormat="1" applyFont="1" applyBorder="1"/>
    <xf numFmtId="2" fontId="5" fillId="0" borderId="0" xfId="0" applyNumberFormat="1" applyFont="1" applyBorder="1" applyAlignment="1"/>
    <xf numFmtId="2" fontId="2" fillId="0" borderId="0" xfId="0" applyNumberFormat="1" applyFont="1" applyBorder="1" applyAlignment="1"/>
    <xf numFmtId="0" fontId="6" fillId="0" borderId="0" xfId="0" applyFont="1" applyBorder="1"/>
    <xf numFmtId="0" fontId="5" fillId="2" borderId="0" xfId="0" applyFont="1" applyFill="1" applyBorder="1"/>
    <xf numFmtId="10" fontId="5" fillId="2" borderId="0" xfId="0" applyNumberFormat="1" applyFont="1" applyFill="1" applyBorder="1" applyAlignment="1"/>
    <xf numFmtId="0" fontId="5" fillId="4" borderId="0" xfId="0" applyFont="1" applyFill="1" applyBorder="1"/>
    <xf numFmtId="10" fontId="5" fillId="4" borderId="0" xfId="0" applyNumberFormat="1" applyFont="1" applyFill="1" applyBorder="1" applyAlignment="1"/>
    <xf numFmtId="0" fontId="7" fillId="0" borderId="0" xfId="0" applyFont="1" applyBorder="1"/>
    <xf numFmtId="10" fontId="5" fillId="0" borderId="0" xfId="0" applyNumberFormat="1" applyFont="1" applyBorder="1"/>
    <xf numFmtId="0" fontId="8" fillId="2" borderId="0" xfId="0" applyFont="1" applyFill="1" applyBorder="1"/>
    <xf numFmtId="10" fontId="6" fillId="2" borderId="0" xfId="0" applyNumberFormat="1" applyFont="1" applyFill="1" applyBorder="1"/>
    <xf numFmtId="10" fontId="2" fillId="2" borderId="0" xfId="0" applyNumberFormat="1" applyFont="1" applyFill="1" applyBorder="1"/>
    <xf numFmtId="2" fontId="5" fillId="2" borderId="0" xfId="0" applyNumberFormat="1" applyFont="1" applyFill="1" applyBorder="1" applyAlignment="1"/>
    <xf numFmtId="0" fontId="4" fillId="0" borderId="0" xfId="0" applyFont="1" applyBorder="1" applyAlignment="1"/>
    <xf numFmtId="0" fontId="3" fillId="0" borderId="0" xfId="0" applyFont="1" applyAlignment="1">
      <alignment horizontal="right"/>
    </xf>
    <xf numFmtId="9" fontId="2" fillId="3" borderId="0" xfId="0" applyNumberFormat="1" applyFont="1" applyFill="1" applyBorder="1"/>
    <xf numFmtId="9" fontId="2" fillId="3" borderId="0" xfId="0" applyNumberFormat="1" applyFont="1" applyFill="1"/>
    <xf numFmtId="4" fontId="5" fillId="0" borderId="0" xfId="0" applyNumberFormat="1" applyFont="1"/>
    <xf numFmtId="10" fontId="5" fillId="3" borderId="0" xfId="0" applyNumberFormat="1" applyFont="1" applyFill="1"/>
    <xf numFmtId="4" fontId="2" fillId="0" borderId="0" xfId="0" applyNumberFormat="1" applyFont="1" applyBorder="1"/>
    <xf numFmtId="10" fontId="5" fillId="0" borderId="0" xfId="0" applyNumberFormat="1" applyFont="1" applyFill="1" applyBorder="1" applyAlignment="1"/>
    <xf numFmtId="4" fontId="2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/>
    <xf numFmtId="165" fontId="4" fillId="3" borderId="0" xfId="0" applyNumberFormat="1" applyFont="1" applyFill="1" applyBorder="1"/>
    <xf numFmtId="4" fontId="3" fillId="3" borderId="0" xfId="0" applyNumberFormat="1" applyFon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4D66-0EC7-9B48-A597-6399F23DCEB5}">
  <dimension ref="A1:N41"/>
  <sheetViews>
    <sheetView showGridLines="0" zoomScale="130" zoomScaleNormal="130" workbookViewId="0">
      <selection activeCell="C35" sqref="C35"/>
    </sheetView>
  </sheetViews>
  <sheetFormatPr baseColWidth="10" defaultRowHeight="13" x14ac:dyDescent="0.15"/>
  <cols>
    <col min="1" max="1" width="44" bestFit="1" customWidth="1"/>
    <col min="2" max="2" width="17.5" customWidth="1"/>
    <col min="3" max="14" width="15.83203125" customWidth="1"/>
    <col min="15" max="255" width="8.83203125" customWidth="1"/>
  </cols>
  <sheetData>
    <row r="1" spans="1:14" ht="15" customHeight="1" x14ac:dyDescent="0.15">
      <c r="A1" s="11" t="s">
        <v>0</v>
      </c>
      <c r="B1" s="11"/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3" t="s">
        <v>61</v>
      </c>
    </row>
    <row r="2" spans="1:14" ht="15" customHeight="1" x14ac:dyDescent="0.15">
      <c r="A2" s="1" t="s">
        <v>1</v>
      </c>
      <c r="B2" s="1"/>
      <c r="C2" s="3">
        <v>92150000000</v>
      </c>
      <c r="D2" s="3">
        <v>94220000000</v>
      </c>
      <c r="E2" s="3">
        <v>101200000000</v>
      </c>
      <c r="F2" s="3">
        <v>102300000000</v>
      </c>
      <c r="G2" s="3">
        <v>88430000000</v>
      </c>
      <c r="H2" s="3">
        <v>95570000000</v>
      </c>
    </row>
    <row r="3" spans="1:14" ht="15" customHeight="1" x14ac:dyDescent="0.15">
      <c r="A3" s="1" t="s">
        <v>2</v>
      </c>
      <c r="B3" s="1"/>
      <c r="C3" s="4">
        <v>1.69</v>
      </c>
      <c r="D3" s="4">
        <v>11.09</v>
      </c>
      <c r="E3" s="4">
        <v>16.760000000000002</v>
      </c>
      <c r="F3" s="4">
        <v>1.0900000000000001</v>
      </c>
      <c r="G3" s="4">
        <v>-13.56</v>
      </c>
      <c r="H3" s="4">
        <v>8.08</v>
      </c>
    </row>
    <row r="4" spans="1:14" ht="15" customHeight="1" x14ac:dyDescent="0.15">
      <c r="A4" s="1" t="s">
        <v>3</v>
      </c>
      <c r="B4" s="1"/>
      <c r="C4" s="3">
        <v>28930000000</v>
      </c>
      <c r="D4" s="3">
        <v>29420000000</v>
      </c>
      <c r="E4" s="3">
        <v>21890000000</v>
      </c>
      <c r="F4" s="3">
        <v>22690000000</v>
      </c>
      <c r="G4" s="3">
        <v>20870000000</v>
      </c>
      <c r="H4" s="3">
        <v>21250000000</v>
      </c>
    </row>
    <row r="5" spans="1:14" ht="15" customHeight="1" x14ac:dyDescent="0.15">
      <c r="A5" s="1" t="s">
        <v>4</v>
      </c>
      <c r="B5" s="1"/>
      <c r="C5" s="4">
        <v>31.4</v>
      </c>
      <c r="D5" s="4">
        <v>31.22</v>
      </c>
      <c r="E5" s="4">
        <v>21.63</v>
      </c>
      <c r="F5" s="4">
        <v>22.18</v>
      </c>
      <c r="G5" s="4">
        <v>23.6</v>
      </c>
      <c r="H5" s="4">
        <v>22.24</v>
      </c>
    </row>
    <row r="6" spans="1:14" ht="15" customHeight="1" x14ac:dyDescent="0.15">
      <c r="A6" s="1" t="s">
        <v>5</v>
      </c>
      <c r="B6" s="1"/>
      <c r="C6" s="3">
        <v>2620000000</v>
      </c>
      <c r="D6" s="3">
        <v>5140000000</v>
      </c>
      <c r="E6" s="3">
        <v>4660000000</v>
      </c>
      <c r="F6" s="3">
        <v>5770000000</v>
      </c>
      <c r="G6" s="3">
        <v>5210000000</v>
      </c>
      <c r="H6" s="3">
        <v>6240000000</v>
      </c>
    </row>
    <row r="7" spans="1:14" ht="15" customHeight="1" x14ac:dyDescent="0.15">
      <c r="A7" s="1" t="s">
        <v>6</v>
      </c>
      <c r="B7" s="1"/>
      <c r="C7" s="4">
        <v>2.85</v>
      </c>
      <c r="D7" s="4">
        <v>5.46</v>
      </c>
      <c r="E7" s="4">
        <v>4.5999999999999996</v>
      </c>
      <c r="F7" s="4">
        <v>5.64</v>
      </c>
      <c r="G7" s="4">
        <v>5.89</v>
      </c>
      <c r="H7" s="4">
        <v>6.53</v>
      </c>
    </row>
    <row r="8" spans="1:14" ht="15" customHeight="1" x14ac:dyDescent="0.15">
      <c r="A8" s="1" t="s">
        <v>7</v>
      </c>
      <c r="B8" s="1"/>
      <c r="C8" s="3">
        <v>2650000000</v>
      </c>
      <c r="D8" s="3">
        <v>5600000000</v>
      </c>
      <c r="E8" s="3">
        <v>7400000000</v>
      </c>
      <c r="F8" s="3">
        <v>4410000000</v>
      </c>
      <c r="G8" s="3">
        <v>5130000000</v>
      </c>
      <c r="H8" s="3">
        <v>6300000000</v>
      </c>
    </row>
    <row r="9" spans="1:14" ht="15" customHeight="1" x14ac:dyDescent="0.15">
      <c r="A9" s="1" t="s">
        <v>8</v>
      </c>
      <c r="B9" s="1"/>
      <c r="C9" s="4">
        <v>2.88</v>
      </c>
      <c r="D9" s="4">
        <v>5.94</v>
      </c>
      <c r="E9" s="4">
        <v>7.32</v>
      </c>
      <c r="F9" s="4">
        <v>4.3099999999999996</v>
      </c>
      <c r="G9" s="4">
        <v>5.8</v>
      </c>
      <c r="H9" s="4">
        <v>6.59</v>
      </c>
    </row>
    <row r="10" spans="1:14" ht="15" customHeight="1" x14ac:dyDescent="0.15">
      <c r="A10" s="1" t="s">
        <v>9</v>
      </c>
      <c r="B10" s="1"/>
      <c r="C10" s="3">
        <v>8800000000</v>
      </c>
      <c r="D10" s="3">
        <v>10990000000</v>
      </c>
      <c r="E10" s="3">
        <v>11950000000</v>
      </c>
      <c r="F10" s="3">
        <v>7560000000</v>
      </c>
      <c r="G10" s="3">
        <v>8430000000</v>
      </c>
      <c r="H10" s="3">
        <v>9430000000</v>
      </c>
    </row>
    <row r="11" spans="1:14" ht="15" customHeight="1" x14ac:dyDescent="0.15">
      <c r="A11" s="1" t="s">
        <v>10</v>
      </c>
      <c r="B11" s="1"/>
      <c r="C11" s="4">
        <v>9.5500000000000007</v>
      </c>
      <c r="D11" s="4">
        <v>11.66</v>
      </c>
      <c r="E11" s="4">
        <v>11.81</v>
      </c>
      <c r="F11" s="4">
        <v>7.39</v>
      </c>
      <c r="G11" s="4">
        <v>9.5299999999999994</v>
      </c>
      <c r="H11" s="4">
        <v>9.86</v>
      </c>
    </row>
    <row r="12" spans="1:14" ht="15" customHeight="1" x14ac:dyDescent="0.15">
      <c r="A12" s="1" t="s">
        <v>11</v>
      </c>
      <c r="B12" s="1"/>
      <c r="C12" s="3">
        <v>4620000000</v>
      </c>
      <c r="D12" s="3">
        <v>3250000000</v>
      </c>
      <c r="E12" s="3">
        <v>5560000000</v>
      </c>
      <c r="F12" s="3">
        <v>2440000000</v>
      </c>
      <c r="G12" s="3">
        <v>3210000000</v>
      </c>
      <c r="H12" s="3">
        <v>4590000000</v>
      </c>
    </row>
    <row r="13" spans="1:14" ht="15" customHeight="1" x14ac:dyDescent="0.15">
      <c r="A13" s="1" t="s">
        <v>12</v>
      </c>
      <c r="B13" s="1"/>
      <c r="C13" s="4">
        <v>6</v>
      </c>
      <c r="D13" s="4">
        <v>3.72</v>
      </c>
      <c r="E13" s="4">
        <v>4.88</v>
      </c>
      <c r="F13" s="4">
        <v>2.37</v>
      </c>
      <c r="G13" s="4">
        <v>3.61</v>
      </c>
      <c r="H13" s="4">
        <v>4.79</v>
      </c>
    </row>
    <row r="14" spans="1:14" ht="15" customHeight="1" x14ac:dyDescent="0.15">
      <c r="A14" s="1" t="s">
        <v>13</v>
      </c>
      <c r="B14" s="1"/>
      <c r="C14" s="2">
        <v>6.38</v>
      </c>
      <c r="D14" s="2">
        <v>4.37</v>
      </c>
      <c r="E14" s="2">
        <v>7.3</v>
      </c>
      <c r="F14" s="2">
        <v>3.33</v>
      </c>
      <c r="G14" s="2">
        <v>4.46</v>
      </c>
      <c r="H14" s="2">
        <v>6.51</v>
      </c>
    </row>
    <row r="15" spans="1:14" ht="15" customHeight="1" x14ac:dyDescent="0.15">
      <c r="A15" s="1" t="s">
        <v>14</v>
      </c>
      <c r="B15" s="1"/>
      <c r="C15" s="2">
        <v>6.03</v>
      </c>
      <c r="D15" s="2">
        <v>4.22</v>
      </c>
      <c r="E15" s="2">
        <v>7.02</v>
      </c>
      <c r="F15" s="2">
        <v>3.24</v>
      </c>
      <c r="G15" s="2">
        <v>4.3600000000000003</v>
      </c>
      <c r="H15" s="2">
        <v>6.38</v>
      </c>
    </row>
    <row r="16" spans="1:14" ht="15" customHeight="1" x14ac:dyDescent="0.15">
      <c r="A16" s="1" t="s">
        <v>15</v>
      </c>
      <c r="B16" s="1"/>
      <c r="C16" s="2">
        <v>9.1999999999999993</v>
      </c>
      <c r="D16" s="2">
        <v>8.7799999999999994</v>
      </c>
      <c r="E16" s="2">
        <v>6.21</v>
      </c>
      <c r="F16" s="2">
        <v>7.62</v>
      </c>
      <c r="G16" s="2">
        <v>7.36</v>
      </c>
      <c r="H16" s="2">
        <v>8.16</v>
      </c>
    </row>
    <row r="17" spans="1:13" ht="15" customHeight="1" x14ac:dyDescent="0.15">
      <c r="A17" s="9" t="s">
        <v>60</v>
      </c>
      <c r="B17" s="1"/>
      <c r="C17" s="10">
        <f>C18/C16</f>
        <v>0</v>
      </c>
      <c r="D17" s="10">
        <f t="shared" ref="D17:H17" si="0">D18/D16</f>
        <v>0</v>
      </c>
      <c r="E17" s="10">
        <f t="shared" si="0"/>
        <v>0</v>
      </c>
      <c r="F17" s="10">
        <f t="shared" si="0"/>
        <v>0.17322834645669291</v>
      </c>
      <c r="G17" s="10">
        <f t="shared" si="0"/>
        <v>0.20108695652173911</v>
      </c>
      <c r="H17" s="10">
        <f t="shared" si="0"/>
        <v>0.21813725490196079</v>
      </c>
      <c r="I17" s="15">
        <f>(I18/H18)-1</f>
        <v>0.1797752808988764</v>
      </c>
      <c r="J17" s="15">
        <v>0.1</v>
      </c>
      <c r="K17" s="15">
        <v>0.1</v>
      </c>
      <c r="L17" s="15">
        <v>0.1</v>
      </c>
      <c r="M17" s="15">
        <v>0.1</v>
      </c>
    </row>
    <row r="18" spans="1:13" ht="15" customHeight="1" x14ac:dyDescent="0.15">
      <c r="A18" s="1" t="s">
        <v>16</v>
      </c>
      <c r="B18" s="1"/>
      <c r="C18" s="2">
        <v>0</v>
      </c>
      <c r="D18" s="2">
        <v>0</v>
      </c>
      <c r="E18" s="2">
        <v>0</v>
      </c>
      <c r="F18" s="2">
        <v>1.32</v>
      </c>
      <c r="G18" s="2">
        <v>1.48</v>
      </c>
      <c r="H18" s="2">
        <v>1.78</v>
      </c>
      <c r="I18" s="14">
        <v>2.1</v>
      </c>
      <c r="J18">
        <f>I18 * (1+J17)</f>
        <v>2.3100000000000005</v>
      </c>
      <c r="K18">
        <f t="shared" ref="K18:M18" si="1">J18 * (1+K17)</f>
        <v>2.5410000000000008</v>
      </c>
      <c r="L18">
        <f t="shared" si="1"/>
        <v>2.795100000000001</v>
      </c>
      <c r="M18">
        <f t="shared" si="1"/>
        <v>3.0746100000000012</v>
      </c>
    </row>
    <row r="19" spans="1:13" ht="15" customHeight="1" x14ac:dyDescent="0.15">
      <c r="A19" s="1"/>
      <c r="B19" s="1"/>
      <c r="C19" s="2"/>
      <c r="D19" s="2"/>
      <c r="E19" s="2"/>
      <c r="F19" s="2"/>
      <c r="G19" s="2"/>
      <c r="H19" s="2"/>
    </row>
    <row r="20" spans="1:13" ht="15" customHeight="1" x14ac:dyDescent="0.15">
      <c r="A20" s="1"/>
      <c r="B20" s="1"/>
      <c r="C20" s="2"/>
      <c r="D20" s="2"/>
      <c r="E20" s="2"/>
      <c r="F20" s="2"/>
      <c r="G20" s="2"/>
      <c r="H20" s="2"/>
    </row>
    <row r="21" spans="1:13" ht="15" customHeight="1" x14ac:dyDescent="0.15">
      <c r="A21" s="11" t="s">
        <v>17</v>
      </c>
      <c r="B21" s="11"/>
      <c r="C21" s="12">
        <v>2020</v>
      </c>
      <c r="D21" s="12">
        <v>2021</v>
      </c>
      <c r="E21" s="12">
        <v>2022</v>
      </c>
      <c r="F21" s="12">
        <v>2023</v>
      </c>
      <c r="G21" s="12">
        <v>2024</v>
      </c>
      <c r="H21" s="12">
        <v>2025</v>
      </c>
    </row>
    <row r="22" spans="1:13" ht="15" customHeight="1" x14ac:dyDescent="0.15">
      <c r="A22" s="1" t="s">
        <v>18</v>
      </c>
      <c r="B22" s="1"/>
      <c r="C22" s="3">
        <v>118860000000</v>
      </c>
      <c r="D22" s="3">
        <v>123420000000</v>
      </c>
      <c r="E22" s="3">
        <v>92740000000</v>
      </c>
      <c r="F22" s="3">
        <v>89610000000</v>
      </c>
      <c r="G22" s="3">
        <v>82090000000</v>
      </c>
      <c r="H22" s="3">
        <v>79750000000</v>
      </c>
    </row>
    <row r="23" spans="1:13" ht="15" customHeight="1" x14ac:dyDescent="0.15">
      <c r="A23" s="1" t="s">
        <v>19</v>
      </c>
      <c r="B23" s="1"/>
      <c r="C23" s="3">
        <v>115080000000</v>
      </c>
      <c r="D23" s="3">
        <v>115390000000</v>
      </c>
      <c r="E23" s="3">
        <v>94320000000</v>
      </c>
      <c r="F23" s="3">
        <v>92640000000</v>
      </c>
      <c r="G23" s="3">
        <v>84400000000</v>
      </c>
      <c r="H23" s="3">
        <v>81130000000</v>
      </c>
    </row>
    <row r="24" spans="1:13" ht="15" customHeight="1" x14ac:dyDescent="0.15">
      <c r="A24" s="1" t="s">
        <v>20</v>
      </c>
      <c r="B24" s="1"/>
      <c r="C24" s="3">
        <v>53850000000</v>
      </c>
      <c r="D24" s="3">
        <v>50210000000</v>
      </c>
      <c r="E24" s="3">
        <v>26950000000</v>
      </c>
      <c r="F24" s="3">
        <v>29590000000</v>
      </c>
      <c r="G24" s="3">
        <v>25990000000</v>
      </c>
      <c r="H24" s="3">
        <v>24570000000</v>
      </c>
    </row>
    <row r="25" spans="1:13" ht="15" customHeight="1" x14ac:dyDescent="0.15">
      <c r="A25" s="1" t="s">
        <v>21</v>
      </c>
      <c r="B25" s="1"/>
      <c r="C25" s="3">
        <v>3780000000</v>
      </c>
      <c r="D25" s="3">
        <v>8030000000</v>
      </c>
      <c r="E25" s="3">
        <v>-1580000000</v>
      </c>
      <c r="F25" s="3">
        <v>-3030000000</v>
      </c>
      <c r="G25" s="3">
        <v>-2310000000</v>
      </c>
      <c r="H25" s="3">
        <v>-1390000000</v>
      </c>
    </row>
    <row r="26" spans="1:13" ht="15" customHeight="1" x14ac:dyDescent="0.15">
      <c r="A26" s="1" t="s">
        <v>22</v>
      </c>
      <c r="B26" s="1"/>
      <c r="C26" s="3">
        <v>9300000000</v>
      </c>
      <c r="D26" s="3">
        <v>14200000000</v>
      </c>
      <c r="E26" s="3">
        <v>9480000000</v>
      </c>
      <c r="F26" s="3">
        <v>8610000000</v>
      </c>
      <c r="G26" s="3">
        <v>7370000000</v>
      </c>
      <c r="H26" s="3">
        <v>3630000000</v>
      </c>
    </row>
    <row r="27" spans="1:13" ht="15" customHeight="1" x14ac:dyDescent="0.15">
      <c r="A27" s="1" t="s">
        <v>23</v>
      </c>
      <c r="B27" s="1"/>
      <c r="C27" s="3">
        <v>-15590000000</v>
      </c>
      <c r="D27" s="3">
        <v>-10570000000</v>
      </c>
      <c r="E27" s="3">
        <v>-11190000000</v>
      </c>
      <c r="F27" s="3">
        <v>-9300000000</v>
      </c>
      <c r="G27" s="3">
        <v>-12550000000</v>
      </c>
      <c r="H27" s="3">
        <v>-10300000000</v>
      </c>
    </row>
    <row r="28" spans="1:13" ht="15" customHeight="1" x14ac:dyDescent="0.15">
      <c r="A28" s="1" t="s">
        <v>24</v>
      </c>
      <c r="B28" s="1"/>
      <c r="C28" s="3">
        <v>750000000</v>
      </c>
      <c r="D28" s="3">
        <v>760000000</v>
      </c>
      <c r="E28" s="3">
        <v>720000000</v>
      </c>
      <c r="F28" s="3">
        <v>710000000</v>
      </c>
      <c r="G28" s="3">
        <v>700000000</v>
      </c>
      <c r="H28" s="3">
        <v>680000000</v>
      </c>
    </row>
    <row r="29" spans="1:13" ht="15" customHeight="1" x14ac:dyDescent="0.15">
      <c r="A29" s="1" t="s">
        <v>25</v>
      </c>
      <c r="B29" s="1"/>
      <c r="C29" s="2">
        <v>-2.11</v>
      </c>
      <c r="D29" s="2">
        <v>3.29</v>
      </c>
      <c r="E29" s="2">
        <v>-2.23</v>
      </c>
      <c r="F29" s="2">
        <v>-4.3600000000000003</v>
      </c>
      <c r="G29" s="2">
        <v>-3.4</v>
      </c>
      <c r="H29" s="2">
        <v>-2.13</v>
      </c>
    </row>
    <row r="30" spans="1:13" ht="15" customHeight="1" x14ac:dyDescent="0.15">
      <c r="A30" s="1" t="s">
        <v>26</v>
      </c>
      <c r="B30" s="1"/>
      <c r="C30" s="2">
        <v>14.23</v>
      </c>
      <c r="D30" s="2">
        <v>6.26</v>
      </c>
      <c r="E30" s="2" t="s">
        <v>34</v>
      </c>
      <c r="F30" s="2" t="s">
        <v>34</v>
      </c>
      <c r="G30" s="2" t="s">
        <v>34</v>
      </c>
      <c r="H30" s="2" t="s">
        <v>34</v>
      </c>
    </row>
    <row r="31" spans="1:13" ht="15" customHeight="1" x14ac:dyDescent="0.15">
      <c r="A31" s="1"/>
      <c r="B31" s="1"/>
      <c r="C31" s="2"/>
      <c r="D31" s="2"/>
      <c r="E31" s="2"/>
      <c r="F31" s="2"/>
      <c r="G31" s="2"/>
      <c r="H31" s="2"/>
    </row>
    <row r="32" spans="1:13" ht="15" customHeight="1" x14ac:dyDescent="0.15">
      <c r="A32" s="1"/>
      <c r="B32" s="1"/>
      <c r="C32" s="2"/>
      <c r="D32" s="2"/>
      <c r="E32" s="2"/>
      <c r="F32" s="2"/>
      <c r="G32" s="2"/>
      <c r="H32" s="2"/>
    </row>
    <row r="33" spans="1:8" ht="15" customHeight="1" x14ac:dyDescent="0.15">
      <c r="A33" s="1"/>
      <c r="B33" s="1"/>
      <c r="C33" s="2"/>
      <c r="D33" s="2"/>
      <c r="E33" s="2"/>
      <c r="F33" s="2"/>
      <c r="G33" s="2"/>
      <c r="H33" s="2"/>
    </row>
    <row r="34" spans="1:8" ht="15" customHeight="1" x14ac:dyDescent="0.15">
      <c r="A34" s="11" t="s">
        <v>27</v>
      </c>
      <c r="B34" s="11"/>
      <c r="C34" s="12">
        <v>2020</v>
      </c>
      <c r="D34" s="12">
        <v>2021</v>
      </c>
      <c r="E34" s="12">
        <v>2022</v>
      </c>
      <c r="F34" s="12">
        <v>2023</v>
      </c>
      <c r="G34" s="12">
        <v>2024</v>
      </c>
      <c r="H34" s="12">
        <v>2025</v>
      </c>
    </row>
    <row r="35" spans="1:8" ht="15" customHeight="1" x14ac:dyDescent="0.15">
      <c r="A35" s="1" t="s">
        <v>28</v>
      </c>
      <c r="B35" s="1"/>
      <c r="C35" s="3">
        <v>9290000000</v>
      </c>
      <c r="D35" s="3">
        <v>11410000000</v>
      </c>
      <c r="E35" s="3">
        <v>10310000000</v>
      </c>
      <c r="F35" s="3">
        <v>3570000000</v>
      </c>
      <c r="G35" s="3">
        <v>8680000000</v>
      </c>
      <c r="H35" s="3">
        <v>4520000000</v>
      </c>
    </row>
    <row r="36" spans="1:8" ht="15" customHeight="1" x14ac:dyDescent="0.15">
      <c r="A36" s="1" t="s">
        <v>29</v>
      </c>
      <c r="B36" s="1"/>
      <c r="C36" s="3">
        <v>-4690000000</v>
      </c>
      <c r="D36" s="3">
        <v>-460000000</v>
      </c>
      <c r="E36" s="3">
        <v>1310000000</v>
      </c>
      <c r="F36" s="3">
        <v>-3020000000</v>
      </c>
      <c r="G36" s="3">
        <v>-2780000000</v>
      </c>
      <c r="H36" s="3">
        <v>-2220000000</v>
      </c>
    </row>
    <row r="37" spans="1:8" ht="15" customHeight="1" x14ac:dyDescent="0.15">
      <c r="A37" s="1" t="s">
        <v>30</v>
      </c>
      <c r="B37" s="1"/>
      <c r="C37" s="3">
        <v>-4600000000</v>
      </c>
      <c r="D37" s="3">
        <v>-5950000000</v>
      </c>
      <c r="E37" s="3">
        <v>-16610000000</v>
      </c>
      <c r="F37" s="3">
        <v>-1630000000</v>
      </c>
      <c r="G37" s="3">
        <v>-7090000000</v>
      </c>
      <c r="H37" s="3">
        <v>-5820000000</v>
      </c>
    </row>
    <row r="38" spans="1:8" ht="15" customHeight="1" x14ac:dyDescent="0.15">
      <c r="A38" s="1" t="s">
        <v>31</v>
      </c>
      <c r="B38" s="1"/>
      <c r="C38" s="3">
        <v>2580000000</v>
      </c>
      <c r="D38" s="3">
        <v>2080000000</v>
      </c>
      <c r="E38" s="3">
        <v>2800000000</v>
      </c>
      <c r="F38" s="3">
        <v>3000000000</v>
      </c>
      <c r="G38" s="3">
        <v>2760000000</v>
      </c>
      <c r="H38" s="3">
        <v>2650000000</v>
      </c>
    </row>
    <row r="39" spans="1:8" ht="15" customHeight="1" x14ac:dyDescent="0.15">
      <c r="A39" s="1" t="s">
        <v>32</v>
      </c>
      <c r="B39" s="1"/>
      <c r="C39" s="3">
        <v>4960000000</v>
      </c>
      <c r="D39" s="3">
        <v>7940000000</v>
      </c>
      <c r="E39" s="3">
        <v>5590000000</v>
      </c>
      <c r="F39" s="3">
        <v>3750000000</v>
      </c>
      <c r="G39" s="3">
        <v>5140000000</v>
      </c>
      <c r="H39" s="3">
        <v>6080000000</v>
      </c>
    </row>
    <row r="40" spans="1:8" ht="15" customHeight="1" x14ac:dyDescent="0.15">
      <c r="A40" s="9" t="s">
        <v>62</v>
      </c>
      <c r="B40" s="1"/>
      <c r="C40" s="3"/>
      <c r="D40" s="3"/>
      <c r="E40" s="3"/>
      <c r="F40" s="3"/>
      <c r="G40" s="3"/>
      <c r="H40" s="3"/>
    </row>
    <row r="41" spans="1:8" ht="15" customHeight="1" x14ac:dyDescent="0.15">
      <c r="A41" s="1" t="s">
        <v>33</v>
      </c>
      <c r="B41" s="1"/>
      <c r="C41" s="3">
        <v>0</v>
      </c>
      <c r="D41" s="3">
        <v>5000000000</v>
      </c>
      <c r="E41" s="3">
        <v>-5000000000</v>
      </c>
      <c r="F41" s="3">
        <v>-1080000000</v>
      </c>
      <c r="G41" s="3">
        <v>-1200000000</v>
      </c>
      <c r="H41" s="3">
        <v>-3510000000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8A7B5E6-0C10-D947-A5EA-AEE21B1B37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DELL!C35:H35</xm:f>
              <xm:sqref>B35</xm:sqref>
            </x14:sparkline>
            <x14:sparkline>
              <xm:f>DELL!C36:H36</xm:f>
              <xm:sqref>B36</xm:sqref>
            </x14:sparkline>
            <x14:sparkline>
              <xm:f>DELL!C37:H37</xm:f>
              <xm:sqref>B37</xm:sqref>
            </x14:sparkline>
            <x14:sparkline>
              <xm:f>DELL!C38:H38</xm:f>
              <xm:sqref>B38</xm:sqref>
            </x14:sparkline>
            <x14:sparkline>
              <xm:f>DELL!C39:H39</xm:f>
              <xm:sqref>B39</xm:sqref>
            </x14:sparkline>
            <x14:sparkline>
              <xm:f>DELL!C40:H40</xm:f>
              <xm:sqref>B40</xm:sqref>
            </x14:sparkline>
            <x14:sparkline>
              <xm:f>DELL!C41:H41</xm:f>
              <xm:sqref>B41</xm:sqref>
            </x14:sparkline>
          </x14:sparklines>
        </x14:sparklineGroup>
        <x14:sparklineGroup type="column" displayEmptyCellsAs="gap" xr2:uid="{17185687-3ADD-D341-A7CD-28584B739F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DELL!C2:H2</xm:f>
              <xm:sqref>B2</xm:sqref>
            </x14:sparkline>
            <x14:sparkline>
              <xm:f>DELL!C3:H3</xm:f>
              <xm:sqref>B3</xm:sqref>
            </x14:sparkline>
            <x14:sparkline>
              <xm:f>DELL!C4:H4</xm:f>
              <xm:sqref>B4</xm:sqref>
            </x14:sparkline>
            <x14:sparkline>
              <xm:f>DELL!C5:H5</xm:f>
              <xm:sqref>B5</xm:sqref>
            </x14:sparkline>
            <x14:sparkline>
              <xm:f>DELL!C6:H6</xm:f>
              <xm:sqref>B6</xm:sqref>
            </x14:sparkline>
            <x14:sparkline>
              <xm:f>DELL!C7:H7</xm:f>
              <xm:sqref>B7</xm:sqref>
            </x14:sparkline>
            <x14:sparkline>
              <xm:f>DELL!C8:H8</xm:f>
              <xm:sqref>B8</xm:sqref>
            </x14:sparkline>
            <x14:sparkline>
              <xm:f>DELL!C9:H9</xm:f>
              <xm:sqref>B9</xm:sqref>
            </x14:sparkline>
            <x14:sparkline>
              <xm:f>DELL!C10:H10</xm:f>
              <xm:sqref>B10</xm:sqref>
            </x14:sparkline>
            <x14:sparkline>
              <xm:f>DELL!C11:H11</xm:f>
              <xm:sqref>B11</xm:sqref>
            </x14:sparkline>
            <x14:sparkline>
              <xm:f>DELL!C12:H12</xm:f>
              <xm:sqref>B12</xm:sqref>
            </x14:sparkline>
            <x14:sparkline>
              <xm:f>DELL!C13:H13</xm:f>
              <xm:sqref>B13</xm:sqref>
            </x14:sparkline>
            <x14:sparkline>
              <xm:f>DELL!C14:H14</xm:f>
              <xm:sqref>B14</xm:sqref>
            </x14:sparkline>
            <x14:sparkline>
              <xm:f>DELL!C15:H15</xm:f>
              <xm:sqref>B15</xm:sqref>
            </x14:sparkline>
            <x14:sparkline>
              <xm:f>DELL!C16:H16</xm:f>
              <xm:sqref>B16</xm:sqref>
            </x14:sparkline>
            <x14:sparkline>
              <xm:f>DELL!C17:H17</xm:f>
              <xm:sqref>B17</xm:sqref>
            </x14:sparkline>
          </x14:sparklines>
        </x14:sparklineGroup>
        <x14:sparklineGroup type="column" displayEmptyCellsAs="gap" xr2:uid="{EB4F5EAA-6A8E-9D45-B2A5-D9E6695EFB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DELL!C22:H22</xm:f>
              <xm:sqref>B22</xm:sqref>
            </x14:sparkline>
            <x14:sparkline>
              <xm:f>DELL!C23:H23</xm:f>
              <xm:sqref>B23</xm:sqref>
            </x14:sparkline>
            <x14:sparkline>
              <xm:f>DELL!C24:H24</xm:f>
              <xm:sqref>B24</xm:sqref>
            </x14:sparkline>
            <x14:sparkline>
              <xm:f>DELL!C25:H25</xm:f>
              <xm:sqref>B25</xm:sqref>
            </x14:sparkline>
            <x14:sparkline>
              <xm:f>DELL!C26:H26</xm:f>
              <xm:sqref>B26</xm:sqref>
            </x14:sparkline>
            <x14:sparkline>
              <xm:f>DELL!C27:H27</xm:f>
              <xm:sqref>B27</xm:sqref>
            </x14:sparkline>
            <x14:sparkline>
              <xm:f>DELL!C28:H28</xm:f>
              <xm:sqref>B28</xm:sqref>
            </x14:sparkline>
            <x14:sparkline>
              <xm:f>DELL!C29:H29</xm:f>
              <xm:sqref>B29</xm:sqref>
            </x14:sparkline>
            <x14:sparkline>
              <xm:f>DELL!C30:H30</xm:f>
              <xm:sqref>B30</xm:sqref>
            </x14:sparkline>
            <x14:sparkline>
              <xm:f>DELL!C31:H31</xm:f>
              <xm:sqref>B31</xm:sqref>
            </x14:sparkline>
            <x14:sparkline>
              <xm:f>DELL!C32:H32</xm:f>
              <xm:sqref>B32</xm:sqref>
            </x14:sparkline>
            <x14:sparkline>
              <xm:f>DELL!C33:H33</xm:f>
              <xm:sqref>B33</xm:sqref>
            </x14:sparkline>
          </x14:sparklines>
        </x14:sparklineGroup>
        <x14:sparklineGroup type="column" displayEmptyCellsAs="gap" xr2:uid="{057FA957-49DA-D148-A4F7-8777296E4C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DELL!C18:H18</xm:f>
              <xm:sqref>B18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9029-C210-D747-9D2F-7E35E6A81F3A}">
  <dimension ref="A2:D15"/>
  <sheetViews>
    <sheetView zoomScale="190" zoomScaleNormal="190" workbookViewId="0">
      <selection activeCell="A5" sqref="A5"/>
    </sheetView>
  </sheetViews>
  <sheetFormatPr baseColWidth="10" defaultRowHeight="13" x14ac:dyDescent="0.15"/>
  <cols>
    <col min="1" max="1" width="25" bestFit="1" customWidth="1"/>
    <col min="2" max="4" width="15.83203125" customWidth="1"/>
  </cols>
  <sheetData>
    <row r="2" spans="1:4" x14ac:dyDescent="0.15">
      <c r="A2" s="6"/>
      <c r="B2" s="6" t="s">
        <v>59</v>
      </c>
      <c r="C2" s="6" t="s">
        <v>35</v>
      </c>
      <c r="D2" s="6" t="s">
        <v>36</v>
      </c>
    </row>
    <row r="3" spans="1:4" x14ac:dyDescent="0.15">
      <c r="A3" s="7" t="s">
        <v>37</v>
      </c>
      <c r="B3" s="8">
        <v>79393</v>
      </c>
      <c r="C3" s="7" t="s">
        <v>38</v>
      </c>
      <c r="D3" s="7" t="s">
        <v>39</v>
      </c>
    </row>
    <row r="4" spans="1:4" x14ac:dyDescent="0.15">
      <c r="A4" t="s">
        <v>40</v>
      </c>
      <c r="B4" s="5">
        <v>23237</v>
      </c>
      <c r="C4" t="s">
        <v>41</v>
      </c>
      <c r="D4" t="s">
        <v>42</v>
      </c>
    </row>
    <row r="5" spans="1:4" x14ac:dyDescent="0.15">
      <c r="A5" t="s">
        <v>43</v>
      </c>
      <c r="B5" s="5">
        <v>25641</v>
      </c>
      <c r="C5" t="s">
        <v>44</v>
      </c>
      <c r="D5" t="s">
        <v>45</v>
      </c>
    </row>
    <row r="6" spans="1:4" x14ac:dyDescent="0.15">
      <c r="A6" t="s">
        <v>46</v>
      </c>
      <c r="B6" s="5">
        <v>25041</v>
      </c>
      <c r="C6" t="s">
        <v>47</v>
      </c>
      <c r="D6" t="s">
        <v>48</v>
      </c>
    </row>
    <row r="7" spans="1:4" x14ac:dyDescent="0.15">
      <c r="A7" t="s">
        <v>49</v>
      </c>
      <c r="B7" s="5">
        <v>24842</v>
      </c>
      <c r="C7" t="s">
        <v>50</v>
      </c>
      <c r="D7" t="s">
        <v>51</v>
      </c>
    </row>
    <row r="8" spans="1:4" x14ac:dyDescent="0.15">
      <c r="A8" t="s">
        <v>52</v>
      </c>
      <c r="B8" s="5">
        <v>18208</v>
      </c>
      <c r="C8" t="s">
        <v>53</v>
      </c>
      <c r="D8" t="s">
        <v>53</v>
      </c>
    </row>
    <row r="10" spans="1:4" x14ac:dyDescent="0.15">
      <c r="A10" t="s">
        <v>54</v>
      </c>
      <c r="C10" t="s">
        <v>53</v>
      </c>
      <c r="D10" t="s">
        <v>53</v>
      </c>
    </row>
    <row r="11" spans="1:4" x14ac:dyDescent="0.15">
      <c r="A11" t="s">
        <v>55</v>
      </c>
      <c r="C11" s="5">
        <v>4592</v>
      </c>
      <c r="D11" s="5">
        <v>5721</v>
      </c>
    </row>
    <row r="12" spans="1:4" x14ac:dyDescent="0.15">
      <c r="A12" t="s">
        <v>56</v>
      </c>
      <c r="C12" s="5">
        <v>50971</v>
      </c>
      <c r="D12" s="5">
        <v>63507</v>
      </c>
    </row>
    <row r="14" spans="1:4" x14ac:dyDescent="0.15">
      <c r="A14" t="s">
        <v>57</v>
      </c>
      <c r="C14">
        <v>698</v>
      </c>
      <c r="D14">
        <v>698</v>
      </c>
    </row>
    <row r="15" spans="1:4" x14ac:dyDescent="0.15">
      <c r="A15" t="s">
        <v>58</v>
      </c>
      <c r="C15">
        <v>73</v>
      </c>
      <c r="D15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F167-7662-A04F-B231-BB7534B10C93}">
  <dimension ref="A3:J36"/>
  <sheetViews>
    <sheetView tabSelected="1" topLeftCell="A8" zoomScale="130" zoomScaleNormal="130" workbookViewId="0">
      <selection activeCell="C17" sqref="C17"/>
    </sheetView>
  </sheetViews>
  <sheetFormatPr baseColWidth="10" defaultColWidth="8.6640625" defaultRowHeight="13" x14ac:dyDescent="0.15"/>
  <cols>
    <col min="1" max="1" width="57.1640625" style="16" bestFit="1" customWidth="1"/>
    <col min="2" max="11" width="15.83203125" style="16" customWidth="1"/>
    <col min="12" max="16384" width="8.6640625" style="16"/>
  </cols>
  <sheetData>
    <row r="3" spans="1:10" ht="15" x14ac:dyDescent="0.2">
      <c r="A3" s="23"/>
      <c r="B3" s="34">
        <v>2023</v>
      </c>
      <c r="C3" s="34">
        <v>2024</v>
      </c>
      <c r="D3" s="34">
        <v>2025</v>
      </c>
      <c r="E3" s="34">
        <v>2026</v>
      </c>
      <c r="F3" s="34">
        <v>2027</v>
      </c>
      <c r="G3" s="34">
        <v>2028</v>
      </c>
      <c r="H3" s="34">
        <v>2029</v>
      </c>
      <c r="I3" s="34">
        <v>2030</v>
      </c>
      <c r="J3" s="35" t="s">
        <v>61</v>
      </c>
    </row>
    <row r="4" spans="1:10" ht="15" x14ac:dyDescent="0.2">
      <c r="A4" s="23" t="s">
        <v>63</v>
      </c>
      <c r="B4" s="23"/>
      <c r="C4" s="18"/>
      <c r="D4" s="18"/>
      <c r="E4" s="18"/>
    </row>
    <row r="5" spans="1:10" ht="15" x14ac:dyDescent="0.2">
      <c r="A5" s="30" t="s">
        <v>83</v>
      </c>
      <c r="B5" s="31"/>
      <c r="C5" s="32">
        <f>(C6/B6)-1</f>
        <v>-0.18797476340694008</v>
      </c>
      <c r="D5" s="32">
        <f t="shared" ref="D5" si="0">(D6/C6)-1</f>
        <v>0.10981617018631606</v>
      </c>
      <c r="E5" s="36">
        <v>0.3</v>
      </c>
      <c r="F5" s="37">
        <v>0.3</v>
      </c>
      <c r="G5" s="37">
        <v>0.1</v>
      </c>
      <c r="H5" s="37">
        <v>0.05</v>
      </c>
      <c r="I5" s="37">
        <v>0.05</v>
      </c>
      <c r="J5" s="37"/>
    </row>
    <row r="6" spans="1:10" ht="15" x14ac:dyDescent="0.2">
      <c r="A6" s="17" t="s">
        <v>64</v>
      </c>
      <c r="B6" s="21">
        <v>79250</v>
      </c>
      <c r="C6" s="21">
        <v>64353</v>
      </c>
      <c r="D6" s="21">
        <v>71420</v>
      </c>
      <c r="E6" s="38">
        <f>D6 * (1+E5)</f>
        <v>92846</v>
      </c>
      <c r="F6" s="38">
        <f t="shared" ref="F6:I6" si="1">E6 * (1+F5)</f>
        <v>120699.8</v>
      </c>
      <c r="G6" s="38">
        <f t="shared" si="1"/>
        <v>132769.78000000003</v>
      </c>
      <c r="H6" s="38">
        <f t="shared" si="1"/>
        <v>139408.26900000003</v>
      </c>
      <c r="I6" s="38">
        <f t="shared" si="1"/>
        <v>146378.68245000005</v>
      </c>
    </row>
    <row r="7" spans="1:10" ht="15" x14ac:dyDescent="0.2">
      <c r="A7" s="24" t="s">
        <v>84</v>
      </c>
      <c r="B7" s="33"/>
      <c r="C7" s="32">
        <f>(C8/B8)-1</f>
        <v>4.4293089236909555E-2</v>
      </c>
      <c r="D7" s="32">
        <f>(D8/C8)-1</f>
        <v>3.1156530408773531E-3</v>
      </c>
      <c r="E7" s="39">
        <v>0.05</v>
      </c>
      <c r="F7" s="39">
        <v>0.05</v>
      </c>
      <c r="G7" s="39">
        <v>0.05</v>
      </c>
      <c r="H7" s="39">
        <v>0.05</v>
      </c>
      <c r="I7" s="39">
        <v>0.05</v>
      </c>
    </row>
    <row r="8" spans="1:10" ht="15" x14ac:dyDescent="0.2">
      <c r="A8" s="17" t="s">
        <v>65</v>
      </c>
      <c r="B8" s="21">
        <v>23051</v>
      </c>
      <c r="C8" s="21">
        <v>24072</v>
      </c>
      <c r="D8" s="21">
        <v>24147</v>
      </c>
      <c r="E8" s="21">
        <f>D8 * (1+E7)</f>
        <v>25354.350000000002</v>
      </c>
      <c r="F8" s="21">
        <f t="shared" ref="F8:I8" si="2">E8 * (1+F7)</f>
        <v>26622.067500000005</v>
      </c>
      <c r="G8" s="21">
        <f t="shared" si="2"/>
        <v>27953.170875000007</v>
      </c>
      <c r="H8" s="21">
        <f t="shared" si="2"/>
        <v>29350.829418750007</v>
      </c>
      <c r="I8" s="21">
        <f t="shared" si="2"/>
        <v>30818.370889687507</v>
      </c>
    </row>
    <row r="9" spans="1:10" ht="15" x14ac:dyDescent="0.2">
      <c r="A9" s="26" t="s">
        <v>75</v>
      </c>
      <c r="B9" s="27">
        <f>B$6/(B$6+B$8)</f>
        <v>0.77467473436232293</v>
      </c>
      <c r="C9" s="27">
        <f t="shared" ref="C9:I9" si="3">C$6/(C$6+C$8)</f>
        <v>0.72776929601357088</v>
      </c>
      <c r="D9" s="27">
        <f t="shared" si="3"/>
        <v>0.74732909895675281</v>
      </c>
      <c r="E9" s="27">
        <f t="shared" si="3"/>
        <v>0.78549682805507759</v>
      </c>
      <c r="F9" s="27">
        <f t="shared" si="3"/>
        <v>0.81929317112410349</v>
      </c>
      <c r="G9" s="27">
        <f t="shared" si="3"/>
        <v>0.82607853624626271</v>
      </c>
      <c r="H9" s="27">
        <f t="shared" si="3"/>
        <v>0.82607853624626271</v>
      </c>
      <c r="I9" s="27">
        <f t="shared" si="3"/>
        <v>0.82607853624626282</v>
      </c>
    </row>
    <row r="10" spans="1:10" ht="15" x14ac:dyDescent="0.2">
      <c r="A10" s="26" t="s">
        <v>76</v>
      </c>
      <c r="B10" s="27">
        <f>B$8/(B$8 + B$6)</f>
        <v>0.22532526563767705</v>
      </c>
      <c r="C10" s="27">
        <f t="shared" ref="C10:I10" si="4">C$8/(C$8 + C$6)</f>
        <v>0.27223070398642918</v>
      </c>
      <c r="D10" s="27">
        <f t="shared" si="4"/>
        <v>0.25267090104324713</v>
      </c>
      <c r="E10" s="27">
        <f t="shared" si="4"/>
        <v>0.21450317194492233</v>
      </c>
      <c r="F10" s="27">
        <f t="shared" si="4"/>
        <v>0.18070682887589656</v>
      </c>
      <c r="G10" s="27">
        <f t="shared" si="4"/>
        <v>0.17392146375373721</v>
      </c>
      <c r="H10" s="27">
        <f t="shared" si="4"/>
        <v>0.17392146375373721</v>
      </c>
      <c r="I10" s="27">
        <f t="shared" si="4"/>
        <v>0.17392146375373721</v>
      </c>
    </row>
    <row r="11" spans="1:10" ht="15" x14ac:dyDescent="0.2">
      <c r="A11" s="24" t="s">
        <v>77</v>
      </c>
      <c r="B11" s="25"/>
      <c r="C11" s="25">
        <f>(C12/B12)-1</f>
        <v>-0.13563894781087182</v>
      </c>
      <c r="D11" s="25">
        <f>(D12/C12)-1</f>
        <v>8.0769013288097158E-2</v>
      </c>
      <c r="E11" s="25">
        <f t="shared" ref="E11:I11" si="5">(E12/D12)-1</f>
        <v>0.23683227473918822</v>
      </c>
      <c r="F11" s="25">
        <f t="shared" si="5"/>
        <v>0.24637420701376933</v>
      </c>
      <c r="G11" s="25">
        <f t="shared" si="5"/>
        <v>9.0964658556205391E-2</v>
      </c>
      <c r="H11" s="25">
        <f t="shared" si="5"/>
        <v>5.0000000000000044E-2</v>
      </c>
      <c r="I11" s="25">
        <f t="shared" si="5"/>
        <v>5.0000000000000044E-2</v>
      </c>
    </row>
    <row r="12" spans="1:10" ht="15" x14ac:dyDescent="0.2">
      <c r="A12" s="17" t="s">
        <v>66</v>
      </c>
      <c r="B12" s="21">
        <v>102301</v>
      </c>
      <c r="C12" s="21">
        <v>88425</v>
      </c>
      <c r="D12" s="21">
        <v>95567</v>
      </c>
      <c r="E12" s="38">
        <f>E$6 + E$8</f>
        <v>118200.35</v>
      </c>
      <c r="F12" s="38">
        <f t="shared" ref="F12:I12" si="6">F$6 + F$8</f>
        <v>147321.86749999999</v>
      </c>
      <c r="G12" s="38">
        <f t="shared" si="6"/>
        <v>160722.95087500004</v>
      </c>
      <c r="H12" s="38">
        <f t="shared" si="6"/>
        <v>168759.09841875004</v>
      </c>
      <c r="I12" s="38">
        <f t="shared" si="6"/>
        <v>177197.05333968755</v>
      </c>
    </row>
    <row r="13" spans="1:10" ht="15" x14ac:dyDescent="0.2">
      <c r="A13" s="23" t="s">
        <v>67</v>
      </c>
      <c r="B13" s="22"/>
      <c r="C13" s="22"/>
      <c r="D13" s="22"/>
      <c r="E13" s="18"/>
    </row>
    <row r="14" spans="1:10" ht="15" x14ac:dyDescent="0.2">
      <c r="A14" s="17" t="s">
        <v>64</v>
      </c>
      <c r="B14" s="21">
        <v>13221</v>
      </c>
      <c r="C14" s="21">
        <v>11237</v>
      </c>
      <c r="D14" s="21">
        <v>11258</v>
      </c>
      <c r="E14" s="19"/>
    </row>
    <row r="15" spans="1:10" ht="15" x14ac:dyDescent="0.2">
      <c r="A15" s="17" t="s">
        <v>65</v>
      </c>
      <c r="B15" s="21">
        <v>9465</v>
      </c>
      <c r="C15" s="21">
        <v>9832</v>
      </c>
      <c r="D15" s="21">
        <v>9992</v>
      </c>
      <c r="E15" s="19"/>
    </row>
    <row r="16" spans="1:10" ht="15" x14ac:dyDescent="0.2">
      <c r="A16" s="17" t="s">
        <v>68</v>
      </c>
      <c r="B16" s="21">
        <v>22686</v>
      </c>
      <c r="C16" s="21">
        <v>21069</v>
      </c>
      <c r="D16" s="21">
        <v>21250</v>
      </c>
      <c r="E16" s="19"/>
    </row>
    <row r="17" spans="1:10" ht="15" x14ac:dyDescent="0.2">
      <c r="A17" s="26" t="s">
        <v>78</v>
      </c>
      <c r="B17" s="27">
        <f>B14/$B$16</f>
        <v>0.5827823327162126</v>
      </c>
      <c r="C17" s="27">
        <f t="shared" ref="C17:D17" si="7">C14/$B$16</f>
        <v>0.49532751476681652</v>
      </c>
      <c r="D17" s="27">
        <f t="shared" si="7"/>
        <v>0.49625319580357929</v>
      </c>
      <c r="E17" s="19"/>
    </row>
    <row r="18" spans="1:10" ht="15" x14ac:dyDescent="0.2">
      <c r="A18" s="26" t="s">
        <v>79</v>
      </c>
      <c r="B18" s="27">
        <f t="shared" ref="B18:D18" si="8">B15/$B$16</f>
        <v>0.41721766728378734</v>
      </c>
      <c r="C18" s="27">
        <f t="shared" si="8"/>
        <v>0.43339504540245083</v>
      </c>
      <c r="D18" s="27">
        <f t="shared" si="8"/>
        <v>0.44044785330159569</v>
      </c>
      <c r="E18" s="19"/>
    </row>
    <row r="19" spans="1:10" ht="15" x14ac:dyDescent="0.2">
      <c r="A19" s="17" t="s">
        <v>69</v>
      </c>
      <c r="B19" s="21">
        <v>16915</v>
      </c>
      <c r="C19" s="21">
        <v>15658</v>
      </c>
      <c r="D19" s="21">
        <v>15013</v>
      </c>
      <c r="E19" s="19"/>
    </row>
    <row r="20" spans="1:10" ht="15" x14ac:dyDescent="0.2">
      <c r="A20" s="17" t="s">
        <v>70</v>
      </c>
      <c r="B20" s="21">
        <v>5771</v>
      </c>
      <c r="C20" s="21">
        <v>5411</v>
      </c>
      <c r="D20" s="21">
        <v>6237</v>
      </c>
      <c r="E20" s="19"/>
    </row>
    <row r="21" spans="1:10" ht="15" x14ac:dyDescent="0.2">
      <c r="A21" s="24" t="s">
        <v>85</v>
      </c>
      <c r="B21" s="33"/>
      <c r="C21" s="25">
        <f>(C22/B22)-1</f>
        <v>0.39223781998348461</v>
      </c>
      <c r="D21" s="25">
        <f>(D22/C22)-1</f>
        <v>0.35705812574139983</v>
      </c>
      <c r="E21" s="41"/>
      <c r="F21" s="41"/>
      <c r="G21" s="41"/>
      <c r="H21" s="41"/>
      <c r="I21" s="41"/>
    </row>
    <row r="22" spans="1:10" ht="15" x14ac:dyDescent="0.2">
      <c r="A22" s="17" t="s">
        <v>71</v>
      </c>
      <c r="B22" s="21">
        <v>2422</v>
      </c>
      <c r="C22" s="21">
        <v>3372</v>
      </c>
      <c r="D22" s="21">
        <v>4576</v>
      </c>
      <c r="E22" s="38"/>
      <c r="F22" s="38"/>
      <c r="G22" s="38"/>
      <c r="H22" s="38"/>
      <c r="I22" s="38"/>
    </row>
    <row r="23" spans="1:10" ht="15" x14ac:dyDescent="0.2">
      <c r="A23" s="17" t="s">
        <v>72</v>
      </c>
      <c r="B23" s="21">
        <v>3.24</v>
      </c>
      <c r="C23" s="21">
        <v>4.5999999999999996</v>
      </c>
      <c r="D23" s="21">
        <v>6.38</v>
      </c>
      <c r="E23" s="18"/>
    </row>
    <row r="24" spans="1:10" ht="15" x14ac:dyDescent="0.2">
      <c r="A24" s="24" t="s">
        <v>74</v>
      </c>
      <c r="B24" s="25"/>
      <c r="C24" s="25">
        <f>(C26/B26)-1</f>
        <v>1.4336605890603087</v>
      </c>
      <c r="D24" s="25">
        <f>(D26/C26)-1</f>
        <v>-0.47890733056708157</v>
      </c>
      <c r="E24" s="25">
        <f t="shared" ref="E24:I24" si="9">(E26/D26)-1</f>
        <v>4.5789427117894244E-2</v>
      </c>
      <c r="F24" s="25">
        <f t="shared" si="9"/>
        <v>0.24637420701376933</v>
      </c>
      <c r="G24" s="25">
        <f t="shared" si="9"/>
        <v>9.0964658556205613E-2</v>
      </c>
      <c r="H24" s="25">
        <f t="shared" si="9"/>
        <v>5.0000000000000044E-2</v>
      </c>
      <c r="I24" s="25">
        <f t="shared" si="9"/>
        <v>5.0000000000000044E-2</v>
      </c>
    </row>
    <row r="25" spans="1:10" s="47" customFormat="1" ht="15" x14ac:dyDescent="0.2">
      <c r="A25" s="26" t="s">
        <v>90</v>
      </c>
      <c r="B25" s="27">
        <f>B26/B12</f>
        <v>3.4848144201913962E-2</v>
      </c>
      <c r="C25" s="27">
        <f t="shared" ref="C25:I25" si="10">C26/C12</f>
        <v>9.8117048346055974E-2</v>
      </c>
      <c r="D25" s="27">
        <f t="shared" si="10"/>
        <v>4.730712484435004E-2</v>
      </c>
      <c r="E25" s="27">
        <f t="shared" si="10"/>
        <v>0.04</v>
      </c>
      <c r="F25" s="27">
        <f t="shared" si="10"/>
        <v>0.04</v>
      </c>
      <c r="G25" s="27">
        <f t="shared" si="10"/>
        <v>0.04</v>
      </c>
      <c r="H25" s="27">
        <f t="shared" si="10"/>
        <v>0.04</v>
      </c>
      <c r="I25" s="27">
        <f t="shared" si="10"/>
        <v>0.04</v>
      </c>
    </row>
    <row r="26" spans="1:10" ht="15" x14ac:dyDescent="0.2">
      <c r="A26" s="17" t="s">
        <v>73</v>
      </c>
      <c r="B26" s="21">
        <v>3565</v>
      </c>
      <c r="C26" s="21">
        <v>8676</v>
      </c>
      <c r="D26" s="21">
        <v>4521</v>
      </c>
      <c r="E26" s="40">
        <f>4% * E12</f>
        <v>4728.0140000000001</v>
      </c>
      <c r="F26" s="40">
        <f>4% * F12</f>
        <v>5892.8746999999994</v>
      </c>
      <c r="G26" s="40">
        <f>4% * G12</f>
        <v>6428.9180350000015</v>
      </c>
      <c r="H26" s="40">
        <f>4% * H12</f>
        <v>6750.3639367500018</v>
      </c>
      <c r="I26" s="40">
        <f>4% * I12</f>
        <v>7087.8821335875027</v>
      </c>
      <c r="J26" s="42">
        <f>(I26 * (1+1%))/(8.5%-1%)</f>
        <v>95450.146065645022</v>
      </c>
    </row>
    <row r="27" spans="1:10" ht="15" x14ac:dyDescent="0.2">
      <c r="A27" s="17"/>
      <c r="B27" s="20"/>
      <c r="C27" s="20"/>
      <c r="D27" s="44" t="s">
        <v>87</v>
      </c>
      <c r="E27" s="40">
        <f>NPV(8.5%, E26:J26)</f>
        <v>82486.953178803495</v>
      </c>
    </row>
    <row r="28" spans="1:10" ht="15" x14ac:dyDescent="0.2">
      <c r="A28" s="17"/>
      <c r="B28" s="20"/>
      <c r="C28" s="20"/>
      <c r="D28" s="20" t="s">
        <v>88</v>
      </c>
      <c r="E28" s="43">
        <v>736</v>
      </c>
    </row>
    <row r="29" spans="1:10" ht="15" x14ac:dyDescent="0.2">
      <c r="A29" s="17"/>
      <c r="B29" s="20"/>
      <c r="C29" s="20"/>
      <c r="D29" s="45" t="s">
        <v>89</v>
      </c>
      <c r="E29" s="46">
        <f>E27/E28</f>
        <v>112.07466464511344</v>
      </c>
    </row>
    <row r="30" spans="1:10" ht="15" x14ac:dyDescent="0.2">
      <c r="A30" s="17"/>
      <c r="B30" s="20"/>
      <c r="C30" s="20"/>
      <c r="D30" s="20"/>
      <c r="E30" s="18"/>
    </row>
    <row r="31" spans="1:10" ht="15" x14ac:dyDescent="0.2">
      <c r="A31" s="17"/>
      <c r="B31" s="20"/>
      <c r="C31" s="20"/>
      <c r="D31" s="20"/>
      <c r="E31" s="18"/>
    </row>
    <row r="32" spans="1:10" ht="15" x14ac:dyDescent="0.2">
      <c r="A32" s="28" t="s">
        <v>80</v>
      </c>
      <c r="B32" s="20"/>
      <c r="C32" s="20"/>
      <c r="D32" s="20"/>
      <c r="E32" s="18"/>
    </row>
    <row r="33" spans="1:5" ht="15" x14ac:dyDescent="0.2">
      <c r="A33" s="17" t="s">
        <v>81</v>
      </c>
      <c r="B33" s="29">
        <f>B16/B12</f>
        <v>0.22175736307562977</v>
      </c>
      <c r="C33" s="29">
        <f>C16/C12</f>
        <v>0.23826972010178116</v>
      </c>
      <c r="D33" s="29">
        <f>D16/D12</f>
        <v>0.22235708979040883</v>
      </c>
      <c r="E33" s="18"/>
    </row>
    <row r="34" spans="1:5" ht="15" x14ac:dyDescent="0.2">
      <c r="A34" s="17" t="s">
        <v>6</v>
      </c>
      <c r="B34" s="29">
        <f>B20/B12</f>
        <v>5.6411960782397047E-2</v>
      </c>
      <c r="C34" s="29">
        <f>C20/C12</f>
        <v>6.1193101498445007E-2</v>
      </c>
      <c r="D34" s="29">
        <f>D20/D12</f>
        <v>6.5263113836366113E-2</v>
      </c>
      <c r="E34" s="18"/>
    </row>
    <row r="35" spans="1:5" ht="15" x14ac:dyDescent="0.2">
      <c r="A35" s="17" t="s">
        <v>82</v>
      </c>
      <c r="B35" s="29">
        <f>B22/B12</f>
        <v>2.3675232891174083E-2</v>
      </c>
      <c r="C35" s="29">
        <f>C22/C12</f>
        <v>3.8134011874469888E-2</v>
      </c>
      <c r="D35" s="29">
        <f>D22/D12</f>
        <v>4.7882637312042862E-2</v>
      </c>
      <c r="E35" s="18"/>
    </row>
    <row r="36" spans="1:5" ht="15" x14ac:dyDescent="0.2">
      <c r="A36" s="17" t="s">
        <v>86</v>
      </c>
      <c r="B36" s="29">
        <f>B26/B12</f>
        <v>3.4848144201913962E-2</v>
      </c>
      <c r="C36" s="29">
        <f>C26/C12</f>
        <v>9.8117048346055974E-2</v>
      </c>
      <c r="D36" s="29">
        <f>D26/D12</f>
        <v>4.730712484435004E-2</v>
      </c>
      <c r="E3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DELL</vt:lpstr>
      <vt:lpstr>Multiples</vt:lpstr>
      <vt:lpstr>DCF 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PADIA Aditya</cp:lastModifiedBy>
  <dcterms:created xsi:type="dcterms:W3CDTF">2025-05-29T15:33:20Z</dcterms:created>
  <dcterms:modified xsi:type="dcterms:W3CDTF">2025-05-29T18:39:59Z</dcterms:modified>
</cp:coreProperties>
</file>