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4bda48a8e8bf62b/2021LaneLeeCCIFall2021/Data Analysis/220113_Manual_TuningCorrection_Unit_Test_10/"/>
    </mc:Choice>
  </mc:AlternateContent>
  <xr:revisionPtr revIDLastSave="228" documentId="13_ncr:1_{8FAFFF76-7F1E-4F57-AA30-C47387B52DD9}" xr6:coauthVersionLast="47" xr6:coauthVersionMax="47" xr10:uidLastSave="{4657BE44-F34B-457A-9BBD-297838C0519E}"/>
  <bookViews>
    <workbookView xWindow="9075" yWindow="1110" windowWidth="40665" windowHeight="1455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1" l="1"/>
  <c r="H45" i="1" s="1"/>
  <c r="I28" i="1"/>
  <c r="I45" i="1" s="1"/>
  <c r="J28" i="1"/>
  <c r="J45" i="1" s="1"/>
  <c r="K28" i="1"/>
  <c r="K45" i="1" s="1"/>
  <c r="L28" i="1"/>
  <c r="L46" i="1" s="1"/>
  <c r="N28" i="1"/>
  <c r="N46" i="1" s="1"/>
  <c r="P28" i="1"/>
  <c r="P47" i="1" s="1"/>
  <c r="Q28" i="1"/>
  <c r="Q47" i="1" s="1"/>
  <c r="S28" i="1"/>
  <c r="S47" i="1" s="1"/>
  <c r="V28" i="1"/>
  <c r="V48" i="1" s="1"/>
  <c r="W28" i="1"/>
  <c r="W47" i="1" s="1"/>
  <c r="X28" i="1"/>
  <c r="X49" i="1" s="1"/>
  <c r="Y28" i="1"/>
  <c r="Y49" i="1" s="1"/>
  <c r="Z28" i="1"/>
  <c r="Z49" i="1" s="1"/>
  <c r="AA28" i="1"/>
  <c r="AA49" i="1" s="1"/>
  <c r="AB28" i="1"/>
  <c r="AB42" i="1" s="1"/>
  <c r="AC28" i="1"/>
  <c r="AC50" i="1" s="1"/>
  <c r="AD28" i="1"/>
  <c r="AD42" i="1" s="1"/>
  <c r="C27" i="1"/>
  <c r="D27" i="1"/>
  <c r="D28" i="1" s="1"/>
  <c r="E27" i="1"/>
  <c r="E28" i="1" s="1"/>
  <c r="F27" i="1"/>
  <c r="F28" i="1" s="1"/>
  <c r="G27" i="1"/>
  <c r="G28" i="1" s="1"/>
  <c r="H27" i="1"/>
  <c r="I27" i="1"/>
  <c r="J27" i="1"/>
  <c r="K27" i="1"/>
  <c r="L27" i="1"/>
  <c r="M27" i="1"/>
  <c r="M28" i="1" s="1"/>
  <c r="N27" i="1"/>
  <c r="O27" i="1"/>
  <c r="O28" i="1" s="1"/>
  <c r="P27" i="1"/>
  <c r="Q27" i="1"/>
  <c r="R27" i="1"/>
  <c r="R28" i="1" s="1"/>
  <c r="S27" i="1"/>
  <c r="T27" i="1"/>
  <c r="T28" i="1" s="1"/>
  <c r="U27" i="1"/>
  <c r="U28" i="1" s="1"/>
  <c r="V27" i="1"/>
  <c r="W27" i="1"/>
  <c r="X27" i="1"/>
  <c r="Y27" i="1"/>
  <c r="Z27" i="1"/>
  <c r="AA27" i="1"/>
  <c r="AB27" i="1"/>
  <c r="AC27" i="1"/>
  <c r="AD27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D36" i="1"/>
  <c r="E36" i="1"/>
  <c r="F36" i="1"/>
  <c r="G36" i="1"/>
  <c r="H36" i="1"/>
  <c r="H44" i="1" s="1"/>
  <c r="I36" i="1"/>
  <c r="I44" i="1" s="1"/>
  <c r="J36" i="1"/>
  <c r="J44" i="1" s="1"/>
  <c r="K36" i="1"/>
  <c r="K44" i="1" s="1"/>
  <c r="L36" i="1"/>
  <c r="L44" i="1" s="1"/>
  <c r="M36" i="1"/>
  <c r="N36" i="1"/>
  <c r="N44" i="1" s="1"/>
  <c r="O36" i="1"/>
  <c r="P36" i="1"/>
  <c r="P49" i="1" s="1"/>
  <c r="Q36" i="1"/>
  <c r="Q46" i="1" s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S42" i="1"/>
  <c r="V42" i="1"/>
  <c r="W42" i="1"/>
  <c r="X42" i="1"/>
  <c r="Y42" i="1"/>
  <c r="Z42" i="1"/>
  <c r="AA42" i="1"/>
  <c r="S43" i="1"/>
  <c r="V43" i="1"/>
  <c r="W43" i="1"/>
  <c r="X43" i="1"/>
  <c r="Y43" i="1"/>
  <c r="Z43" i="1"/>
  <c r="AA43" i="1"/>
  <c r="AB43" i="1"/>
  <c r="AC43" i="1"/>
  <c r="AD43" i="1"/>
  <c r="S44" i="1"/>
  <c r="V44" i="1"/>
  <c r="W44" i="1"/>
  <c r="X44" i="1"/>
  <c r="Y44" i="1"/>
  <c r="Z44" i="1"/>
  <c r="AA44" i="1"/>
  <c r="AB44" i="1"/>
  <c r="AC44" i="1"/>
  <c r="AD44" i="1"/>
  <c r="S45" i="1"/>
  <c r="W45" i="1"/>
  <c r="Z45" i="1"/>
  <c r="AA45" i="1"/>
  <c r="AD45" i="1"/>
  <c r="H46" i="1"/>
  <c r="I46" i="1"/>
  <c r="J46" i="1"/>
  <c r="K46" i="1"/>
  <c r="S46" i="1"/>
  <c r="V46" i="1"/>
  <c r="W46" i="1"/>
  <c r="X46" i="1"/>
  <c r="Y46" i="1"/>
  <c r="H47" i="1"/>
  <c r="I47" i="1"/>
  <c r="J47" i="1"/>
  <c r="K47" i="1"/>
  <c r="L47" i="1"/>
  <c r="N47" i="1"/>
  <c r="X47" i="1"/>
  <c r="Y47" i="1"/>
  <c r="Z47" i="1"/>
  <c r="I48" i="1"/>
  <c r="J48" i="1"/>
  <c r="K48" i="1"/>
  <c r="L48" i="1"/>
  <c r="N48" i="1"/>
  <c r="S48" i="1"/>
  <c r="N49" i="1"/>
  <c r="S49" i="1"/>
  <c r="V49" i="1"/>
  <c r="W49" i="1"/>
  <c r="S50" i="1"/>
  <c r="V50" i="1"/>
  <c r="W50" i="1"/>
  <c r="X50" i="1"/>
  <c r="Y50" i="1"/>
  <c r="Z50" i="1"/>
  <c r="AA50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O45" i="1" l="1"/>
  <c r="O46" i="1"/>
  <c r="O47" i="1"/>
  <c r="O44" i="1"/>
  <c r="O43" i="1"/>
  <c r="O42" i="1"/>
  <c r="O50" i="1"/>
  <c r="O49" i="1"/>
  <c r="O48" i="1"/>
  <c r="M46" i="1"/>
  <c r="M45" i="1"/>
  <c r="M44" i="1"/>
  <c r="M43" i="1"/>
  <c r="M42" i="1"/>
  <c r="M50" i="1"/>
  <c r="M49" i="1"/>
  <c r="M48" i="1"/>
  <c r="M47" i="1"/>
  <c r="E43" i="1"/>
  <c r="E50" i="1"/>
  <c r="E44" i="1"/>
  <c r="E42" i="1"/>
  <c r="E49" i="1"/>
  <c r="E48" i="1"/>
  <c r="E47" i="1"/>
  <c r="E46" i="1"/>
  <c r="E45" i="1"/>
  <c r="G44" i="1"/>
  <c r="G43" i="1"/>
  <c r="G42" i="1"/>
  <c r="G50" i="1"/>
  <c r="G49" i="1"/>
  <c r="G45" i="1"/>
  <c r="G48" i="1"/>
  <c r="G47" i="1"/>
  <c r="G46" i="1"/>
  <c r="F44" i="1"/>
  <c r="F50" i="1"/>
  <c r="F43" i="1"/>
  <c r="F45" i="1"/>
  <c r="F42" i="1"/>
  <c r="F49" i="1"/>
  <c r="F48" i="1"/>
  <c r="F47" i="1"/>
  <c r="F46" i="1"/>
  <c r="U48" i="1"/>
  <c r="U47" i="1"/>
  <c r="U46" i="1"/>
  <c r="U45" i="1"/>
  <c r="U44" i="1"/>
  <c r="U43" i="1"/>
  <c r="U42" i="1"/>
  <c r="U50" i="1"/>
  <c r="U49" i="1"/>
  <c r="T48" i="1"/>
  <c r="T46" i="1"/>
  <c r="T49" i="1"/>
  <c r="T47" i="1"/>
  <c r="T45" i="1"/>
  <c r="T44" i="1"/>
  <c r="T50" i="1"/>
  <c r="T43" i="1"/>
  <c r="T42" i="1"/>
  <c r="D44" i="1"/>
  <c r="D50" i="1"/>
  <c r="D43" i="1"/>
  <c r="D46" i="1"/>
  <c r="D42" i="1"/>
  <c r="D49" i="1"/>
  <c r="D48" i="1"/>
  <c r="D47" i="1"/>
  <c r="D45" i="1"/>
  <c r="R47" i="1"/>
  <c r="R46" i="1"/>
  <c r="R48" i="1"/>
  <c r="R45" i="1"/>
  <c r="R44" i="1"/>
  <c r="R50" i="1"/>
  <c r="R43" i="1"/>
  <c r="R42" i="1"/>
  <c r="R49" i="1"/>
  <c r="Q48" i="1"/>
  <c r="P48" i="1"/>
  <c r="Q49" i="1"/>
  <c r="Q50" i="1"/>
  <c r="AC45" i="1"/>
  <c r="Q42" i="1"/>
  <c r="P50" i="1"/>
  <c r="L49" i="1"/>
  <c r="H48" i="1"/>
  <c r="AB45" i="1"/>
  <c r="P42" i="1"/>
  <c r="K49" i="1"/>
  <c r="N50" i="1"/>
  <c r="AD46" i="1"/>
  <c r="N42" i="1"/>
  <c r="J49" i="1"/>
  <c r="I49" i="1"/>
  <c r="AC46" i="1"/>
  <c r="Y45" i="1"/>
  <c r="Q43" i="1"/>
  <c r="L50" i="1"/>
  <c r="H49" i="1"/>
  <c r="AB46" i="1"/>
  <c r="X45" i="1"/>
  <c r="P43" i="1"/>
  <c r="L42" i="1"/>
  <c r="K50" i="1"/>
  <c r="AA46" i="1"/>
  <c r="K42" i="1"/>
  <c r="J50" i="1"/>
  <c r="AD47" i="1"/>
  <c r="Z46" i="1"/>
  <c r="V45" i="1"/>
  <c r="N43" i="1"/>
  <c r="J42" i="1"/>
  <c r="I50" i="1"/>
  <c r="AC47" i="1"/>
  <c r="Q44" i="1"/>
  <c r="I42" i="1"/>
  <c r="H50" i="1"/>
  <c r="AB47" i="1"/>
  <c r="P44" i="1"/>
  <c r="L43" i="1"/>
  <c r="H42" i="1"/>
  <c r="AA47" i="1"/>
  <c r="K43" i="1"/>
  <c r="AD48" i="1"/>
  <c r="J43" i="1"/>
  <c r="AC48" i="1"/>
  <c r="Q45" i="1"/>
  <c r="I43" i="1"/>
  <c r="P45" i="1"/>
  <c r="H43" i="1"/>
  <c r="AB48" i="1"/>
  <c r="AD49" i="1"/>
  <c r="Z48" i="1"/>
  <c r="V47" i="1"/>
  <c r="N45" i="1"/>
  <c r="AB49" i="1"/>
  <c r="X48" i="1"/>
  <c r="P46" i="1"/>
  <c r="L45" i="1"/>
  <c r="AA48" i="1"/>
  <c r="W48" i="1"/>
  <c r="Y48" i="1"/>
  <c r="AD50" i="1"/>
  <c r="AC42" i="1"/>
  <c r="AC49" i="1"/>
  <c r="AB50" i="1"/>
  <c r="J68" i="1" l="1"/>
  <c r="J69" i="1"/>
  <c r="J70" i="1"/>
  <c r="J71" i="1"/>
  <c r="J72" i="1"/>
  <c r="J73" i="1"/>
  <c r="J74" i="1"/>
  <c r="J75" i="1"/>
  <c r="J67" i="1"/>
  <c r="C53" i="1" l="1"/>
  <c r="C41" i="1"/>
  <c r="C35" i="1"/>
  <c r="C28" i="1"/>
  <c r="K68" i="1"/>
  <c r="K69" i="1"/>
  <c r="K70" i="1"/>
  <c r="K71" i="1"/>
  <c r="K72" i="1"/>
  <c r="K73" i="1"/>
  <c r="K74" i="1"/>
  <c r="K75" i="1"/>
  <c r="K67" i="1"/>
  <c r="X9" i="1" l="1"/>
  <c r="X8" i="1"/>
  <c r="W1" i="1"/>
  <c r="W2" i="1"/>
  <c r="W6" i="1"/>
  <c r="W7" i="1"/>
  <c r="C36" i="1"/>
  <c r="C43" i="1" s="1"/>
  <c r="S66" i="1" s="1"/>
  <c r="C45" i="1" l="1"/>
  <c r="S68" i="1" s="1"/>
  <c r="C44" i="1"/>
  <c r="S67" i="1" s="1"/>
  <c r="C50" i="1"/>
  <c r="S73" i="1" s="1"/>
  <c r="C46" i="1"/>
  <c r="S69" i="1" s="1"/>
  <c r="C47" i="1"/>
  <c r="S70" i="1" s="1"/>
  <c r="C48" i="1"/>
  <c r="S71" i="1" s="1"/>
  <c r="C49" i="1"/>
  <c r="S72" i="1" s="1"/>
  <c r="C42" i="1"/>
  <c r="S65" i="1" s="1"/>
  <c r="AA58" i="1" l="1"/>
  <c r="I58" i="1"/>
  <c r="AC58" i="1"/>
  <c r="M58" i="1"/>
  <c r="Z58" i="1"/>
  <c r="AB58" i="1"/>
  <c r="AD58" i="1"/>
  <c r="L58" i="1"/>
  <c r="K58" i="1"/>
  <c r="C58" i="1"/>
  <c r="D58" i="1"/>
  <c r="Q58" i="1"/>
  <c r="E58" i="1"/>
  <c r="S58" i="1"/>
  <c r="F58" i="1"/>
  <c r="G58" i="1"/>
  <c r="H58" i="1"/>
  <c r="N58" i="1"/>
  <c r="J58" i="1"/>
  <c r="P58" i="1"/>
  <c r="T58" i="1"/>
  <c r="U58" i="1"/>
  <c r="R58" i="1"/>
  <c r="V56" i="1"/>
  <c r="C61" i="1"/>
  <c r="K61" i="1"/>
  <c r="N61" i="1"/>
  <c r="V61" i="1"/>
  <c r="D61" i="1"/>
  <c r="E61" i="1"/>
  <c r="L61" i="1"/>
  <c r="G61" i="1"/>
  <c r="Z61" i="1"/>
  <c r="AA61" i="1"/>
  <c r="F61" i="1"/>
  <c r="J61" i="1"/>
  <c r="Y61" i="1"/>
  <c r="AC61" i="1"/>
  <c r="H61" i="1"/>
  <c r="I61" i="1"/>
  <c r="AB61" i="1"/>
  <c r="M61" i="1"/>
  <c r="O61" i="1"/>
  <c r="W61" i="1"/>
  <c r="U61" i="1"/>
  <c r="P61" i="1"/>
  <c r="Q61" i="1"/>
  <c r="R61" i="1"/>
  <c r="S61" i="1"/>
  <c r="T61" i="1"/>
  <c r="X61" i="1"/>
  <c r="AD61" i="1"/>
  <c r="R57" i="1"/>
  <c r="S57" i="1"/>
  <c r="AB57" i="1"/>
  <c r="AD57" i="1"/>
  <c r="T57" i="1"/>
  <c r="U57" i="1"/>
  <c r="Y57" i="1"/>
  <c r="M57" i="1"/>
  <c r="Z57" i="1"/>
  <c r="V57" i="1"/>
  <c r="W57" i="1"/>
  <c r="X57" i="1"/>
  <c r="P57" i="1"/>
  <c r="O57" i="1"/>
  <c r="C57" i="1"/>
  <c r="D57" i="1"/>
  <c r="H57" i="1"/>
  <c r="E57" i="1"/>
  <c r="F57" i="1"/>
  <c r="G57" i="1"/>
  <c r="J57" i="1"/>
  <c r="I57" i="1"/>
  <c r="K57" i="1"/>
  <c r="N57" i="1"/>
  <c r="Q57" i="1"/>
  <c r="AD60" i="1"/>
  <c r="C60" i="1"/>
  <c r="E60" i="1"/>
  <c r="H60" i="1"/>
  <c r="Q60" i="1"/>
  <c r="AC60" i="1"/>
  <c r="F60" i="1"/>
  <c r="J60" i="1"/>
  <c r="D60" i="1"/>
  <c r="G60" i="1"/>
  <c r="I60" i="1"/>
  <c r="S60" i="1"/>
  <c r="Y60" i="1"/>
  <c r="AA60" i="1"/>
  <c r="AB60" i="1"/>
  <c r="Z60" i="1"/>
  <c r="M60" i="1"/>
  <c r="V60" i="1"/>
  <c r="N60" i="1"/>
  <c r="O60" i="1"/>
  <c r="P60" i="1"/>
  <c r="X60" i="1"/>
  <c r="R60" i="1"/>
  <c r="T60" i="1"/>
  <c r="U60" i="1"/>
  <c r="F62" i="1"/>
  <c r="J62" i="1"/>
  <c r="L62" i="1"/>
  <c r="G62" i="1"/>
  <c r="M62" i="1"/>
  <c r="N62" i="1"/>
  <c r="AD62" i="1"/>
  <c r="H62" i="1"/>
  <c r="I62" i="1"/>
  <c r="K62" i="1"/>
  <c r="O62" i="1"/>
  <c r="R62" i="1"/>
  <c r="P62" i="1"/>
  <c r="S62" i="1"/>
  <c r="Z62" i="1"/>
  <c r="C62" i="1"/>
  <c r="E62" i="1"/>
  <c r="D62" i="1"/>
  <c r="AB62" i="1"/>
  <c r="X62" i="1"/>
  <c r="Y62" i="1"/>
  <c r="Q62" i="1"/>
  <c r="AA62" i="1"/>
  <c r="T62" i="1"/>
  <c r="U62" i="1"/>
  <c r="V62" i="1"/>
  <c r="AC62" i="1"/>
  <c r="W62" i="1"/>
  <c r="L54" i="1"/>
  <c r="P54" i="1"/>
  <c r="AD54" i="1"/>
  <c r="AC54" i="1"/>
  <c r="E54" i="1"/>
  <c r="Q54" i="1"/>
  <c r="R54" i="1"/>
  <c r="D54" i="1"/>
  <c r="S54" i="1"/>
  <c r="T54" i="1"/>
  <c r="U54" i="1"/>
  <c r="X54" i="1"/>
  <c r="V54" i="1"/>
  <c r="W54" i="1"/>
  <c r="AB54" i="1"/>
  <c r="AC59" i="1"/>
  <c r="Q59" i="1"/>
  <c r="AB59" i="1"/>
  <c r="AD59" i="1"/>
  <c r="C59" i="1"/>
  <c r="T59" i="1"/>
  <c r="D59" i="1"/>
  <c r="F59" i="1"/>
  <c r="M59" i="1"/>
  <c r="R59" i="1"/>
  <c r="V59" i="1"/>
  <c r="E59" i="1"/>
  <c r="P59" i="1"/>
  <c r="O59" i="1"/>
  <c r="Y59" i="1"/>
  <c r="G59" i="1"/>
  <c r="U59" i="1"/>
  <c r="H59" i="1"/>
  <c r="I59" i="1"/>
  <c r="L59" i="1"/>
  <c r="J59" i="1"/>
  <c r="K59" i="1"/>
  <c r="S59" i="1"/>
  <c r="N59" i="1"/>
  <c r="W59" i="1"/>
  <c r="X59" i="1"/>
  <c r="X3" i="1"/>
  <c r="O56" i="1" s="1"/>
  <c r="X4" i="1"/>
  <c r="AC57" i="1" s="1"/>
  <c r="X5" i="1"/>
  <c r="V58" i="1" s="1"/>
  <c r="X7" i="1"/>
  <c r="K60" i="1" s="1"/>
  <c r="X6" i="1"/>
  <c r="Z59" i="1" s="1"/>
  <c r="X2" i="1"/>
  <c r="X1" i="1"/>
  <c r="Y54" i="1" s="1"/>
  <c r="M56" i="1" l="1"/>
  <c r="U56" i="1"/>
  <c r="D56" i="1"/>
  <c r="AC56" i="1"/>
  <c r="AA56" i="1"/>
  <c r="O54" i="1"/>
  <c r="M54" i="1"/>
  <c r="H54" i="1"/>
  <c r="E56" i="1"/>
  <c r="J56" i="1"/>
  <c r="N56" i="1"/>
  <c r="C56" i="1"/>
  <c r="Z56" i="1"/>
  <c r="T56" i="1"/>
  <c r="J54" i="1"/>
  <c r="X56" i="1"/>
  <c r="I56" i="1"/>
  <c r="F56" i="1"/>
  <c r="N54" i="1"/>
  <c r="G56" i="1"/>
  <c r="F54" i="1"/>
  <c r="R56" i="1"/>
  <c r="Y58" i="1"/>
  <c r="L56" i="1"/>
  <c r="H56" i="1"/>
  <c r="W56" i="1"/>
  <c r="X58" i="1"/>
  <c r="S56" i="1"/>
  <c r="K54" i="1"/>
  <c r="AA54" i="1"/>
  <c r="W60" i="1"/>
  <c r="AA57" i="1"/>
  <c r="Q56" i="1"/>
  <c r="O58" i="1"/>
  <c r="AD56" i="1"/>
  <c r="Y56" i="1"/>
  <c r="G54" i="1"/>
  <c r="J55" i="1"/>
  <c r="L55" i="1"/>
  <c r="T55" i="1"/>
  <c r="AC55" i="1"/>
  <c r="I55" i="1"/>
  <c r="V55" i="1"/>
  <c r="Y55" i="1"/>
  <c r="C55" i="1"/>
  <c r="K55" i="1"/>
  <c r="M55" i="1"/>
  <c r="P55" i="1"/>
  <c r="U55" i="1"/>
  <c r="X55" i="1"/>
  <c r="AD55" i="1"/>
  <c r="E55" i="1"/>
  <c r="S55" i="1"/>
  <c r="W55" i="1"/>
  <c r="AB55" i="1"/>
  <c r="H55" i="1"/>
  <c r="O55" i="1"/>
  <c r="Q55" i="1"/>
  <c r="R55" i="1"/>
  <c r="F55" i="1"/>
  <c r="G55" i="1"/>
  <c r="Z55" i="1"/>
  <c r="N55" i="1"/>
  <c r="AA55" i="1"/>
  <c r="D55" i="1"/>
  <c r="Z54" i="1"/>
  <c r="L60" i="1"/>
  <c r="L57" i="1"/>
  <c r="P56" i="1"/>
  <c r="W58" i="1"/>
  <c r="K56" i="1"/>
  <c r="AB56" i="1"/>
  <c r="I54" i="1"/>
  <c r="AA59" i="1"/>
  <c r="C54" i="1"/>
</calcChain>
</file>

<file path=xl/sharedStrings.xml><?xml version="1.0" encoding="utf-8"?>
<sst xmlns="http://schemas.openxmlformats.org/spreadsheetml/2006/main" count="91" uniqueCount="29">
  <si>
    <t>Species</t>
  </si>
  <si>
    <t>Compound</t>
  </si>
  <si>
    <t>Madix and Ko rounded their ionization values</t>
  </si>
  <si>
    <t>values calculated at the end.</t>
  </si>
  <si>
    <t>which is why they have slightly different correction</t>
  </si>
  <si>
    <t>The below table is a reproduction of Table A-1 from the Madix and Ko paper</t>
  </si>
  <si>
    <t>Gms (m)</t>
  </si>
  <si>
    <t>Tms (m)</t>
  </si>
  <si>
    <t>mass of ions (m)</t>
  </si>
  <si>
    <t>This document contains a reproduction of the calculation of the correction factor of MS data from the 1980 paper by Ko, Benziger, and Madix, a pdf of the paper can be found in 1980MadixKoMSEquationsMethanol.pdf</t>
  </si>
  <si>
    <t>Fc,m/(Gms (m)*Tms(m))</t>
  </si>
  <si>
    <t xml:space="preserve">Summation of Fc,m/(Gms (m)*Tms(m))
</t>
  </si>
  <si>
    <t>The hidden rows  41-49 contain intermediate steps in the calculation of the correction values.</t>
  </si>
  <si>
    <t>Final correction values for each molecule-fragment pair</t>
  </si>
  <si>
    <t>The below table is a recreation of the data from Table A-2 from the Madix and Ko paper.</t>
  </si>
  <si>
    <t xml:space="preserve">Mass Fragment </t>
  </si>
  <si>
    <t>Correction Factor</t>
  </si>
  <si>
    <t>Table of correction values for significant molecule-fragment pairs.</t>
  </si>
  <si>
    <t>See yellow highlighted table at end.</t>
  </si>
  <si>
    <t>Crotyl Alcohol</t>
  </si>
  <si>
    <t>1butanal</t>
  </si>
  <si>
    <t>Ethanol</t>
  </si>
  <si>
    <t>H20</t>
  </si>
  <si>
    <t>Acetaldehyde</t>
  </si>
  <si>
    <t>Ethylene</t>
  </si>
  <si>
    <t>CO2</t>
  </si>
  <si>
    <t>CO</t>
  </si>
  <si>
    <t>H2</t>
  </si>
  <si>
    <t>Note: 1butanal data was taken from the external created refernce pattern. The rest of the molecule data was aquired from the initial measured (NonNist) refence data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</si>
</sst>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0" fontId="0" fillId="5" borderId="0" xfId="0" applyFill="1"/>
    <xf numFmtId="0" fontId="0" fillId="6" borderId="0" xfId="0" applyFill="1"/>
    <xf numFmtId="0" fontId="3" fillId="4" borderId="0" xfId="0" applyFont="1" applyFill="1"/>
    <xf numFmtId="0" fontId="1" fillId="0" borderId="1" xfId="0" applyFont="1" applyBorder="1"/>
    <xf numFmtId="0" fontId="1" fillId="0" borderId="2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1" fillId="0" borderId="0" xfId="0" applyFont="1" applyBorder="1"/>
    <xf numFmtId="0" fontId="3" fillId="5" borderId="0" xfId="0" applyFont="1" applyFill="1"/>
    <xf numFmtId="0" fontId="0" fillId="7" borderId="0" xfId="0" applyFill="1" applyBorder="1"/>
    <xf numFmtId="0" fontId="0" fillId="2" borderId="0" xfId="0" applyFill="1" applyBorder="1"/>
    <xf numFmtId="0" fontId="1" fillId="0" borderId="7" xfId="0" applyFont="1" applyBorder="1"/>
    <xf numFmtId="0" fontId="0" fillId="0" borderId="3" xfId="0" applyBorder="1"/>
    <xf numFmtId="0" fontId="1" fillId="0" borderId="0" xfId="0" applyFont="1" applyAlignment="1">
      <alignment wrapText="1"/>
    </xf>
    <xf numFmtId="0" fontId="0" fillId="0" borderId="0" xfId="0" applyFont="1"/>
    <xf numFmtId="0" fontId="0" fillId="8" borderId="10" xfId="0" applyFill="1" applyBorder="1"/>
    <xf numFmtId="0" fontId="0" fillId="8" borderId="11" xfId="0" applyFill="1" applyBorder="1"/>
    <xf numFmtId="0" fontId="0" fillId="8" borderId="9" xfId="0" applyFill="1" applyBorder="1"/>
    <xf numFmtId="0" fontId="0" fillId="8" borderId="0" xfId="0" applyFill="1"/>
    <xf numFmtId="0" fontId="0" fillId="0" borderId="12" xfId="0" applyBorder="1"/>
    <xf numFmtId="0" fontId="0" fillId="0" borderId="0" xfId="0" applyAlignment="1">
      <alignment wrapText="1"/>
    </xf>
    <xf numFmtId="0" fontId="0" fillId="5" borderId="4" xfId="0" applyFill="1" applyBorder="1"/>
    <xf numFmtId="0" fontId="0" fillId="5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638736</xdr:colOff>
      <xdr:row>1</xdr:row>
      <xdr:rowOff>168088</xdr:rowOff>
    </xdr:from>
    <xdr:to>
      <xdr:col>11</xdr:col>
      <xdr:colOff>11207</xdr:colOff>
      <xdr:row>8</xdr:row>
      <xdr:rowOff>156880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13C9D35-EA24-49D9-8121-40A0B2EC3D3C}"/>
                </a:ext>
              </a:extLst>
            </xdr:cNvPr>
            <xdr:cNvSpPr txBox="1"/>
          </xdr:nvSpPr>
          <xdr:spPr>
            <a:xfrm>
              <a:off x="2487707" y="358588"/>
              <a:ext cx="5334000" cy="132229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8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Ko, Correction Factor Equation. Rewritten. </a:t>
              </a:r>
              <a:endParaRPr lang="en-US" sz="18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  <m:r>
                          <a:rPr lang="en-US" sz="180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US" sz="1800" i="1">
                                <a:solidFill>
                                  <a:schemeClr val="accent4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accent4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i="1">
                                <a:solidFill>
                                  <a:schemeClr val="accent4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sz="18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US" sz="18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  <m:r>
                              <a:rPr lang="en-US" sz="18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sub>
                            </m:sSub>
                          </m:sub>
                        </m:sSub>
                        <m: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sSub>
                          <m:sSubPr>
                            <m:ctrlPr>
                              <a:rPr lang="en-US" sz="1800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den>
                    </m:f>
                    <m:nary>
                      <m:naryPr>
                        <m:chr m:val="∑"/>
                        <m:limLoc m:val="undOvr"/>
                        <m:ctrlP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sSub>
                          <m:sSubPr>
                            <m:ctrlP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sub>
                      <m:sup>
                        <m:sSub>
                          <m:sSubPr>
                            <m:ctrlP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𝑚𝑎𝑥</m:t>
                            </m:r>
                          </m:sub>
                        </m:sSub>
                        <m: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sup>
                      <m:e>
                        <m:f>
                          <m:fPr>
                            <m:ctrlP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lang="en-US" sz="1800" i="1">
                                        <a:solidFill>
                                          <a:schemeClr val="accent2">
                                            <a:lumMod val="7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800" b="0" i="1">
                                        <a:solidFill>
                                          <a:schemeClr val="accent2">
                                            <a:lumMod val="7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  <m:sub>
                                    <m:r>
                                      <a:rPr lang="en-US" sz="1800" b="0" i="1">
                                        <a:solidFill>
                                          <a:schemeClr val="accent2">
                                            <a:lumMod val="7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8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𝐺</m:t>
                                </m:r>
                              </m:e>
                              <m:sub>
                                <m: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𝑀𝑆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tx2">
                                    <a:lumMod val="60000"/>
                                    <a:lumOff val="4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tx2">
                                    <a:lumMod val="60000"/>
                                    <a:lumOff val="4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)∗ 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𝑀𝑆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accent3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accent3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en-US" sz="18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13C9D35-EA24-49D9-8121-40A0B2EC3D3C}"/>
                </a:ext>
              </a:extLst>
            </xdr:cNvPr>
            <xdr:cNvSpPr txBox="1"/>
          </xdr:nvSpPr>
          <xdr:spPr>
            <a:xfrm>
              <a:off x="2487707" y="358588"/>
              <a:ext cx="5334000" cy="132229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8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Ko, Correction Factor Equation. Rewritten. </a:t>
              </a:r>
              <a:endParaRPr lang="en-US" sz="18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b="0" i="0">
                  <a:solidFill>
                    <a:schemeClr val="accent4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𝐶_(𝑠</a:t>
              </a:r>
              <a:r>
                <a:rPr lang="en-US" sz="1800" i="0">
                  <a:solidFill>
                    <a:schemeClr val="accent4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,𝑚_𝑥 )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 1/(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</a:t>
              </a:r>
              <a:r>
                <a:rPr lang="en-US" sz="18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,𝑚_𝑥 )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n-US" sz="180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</a:t>
              </a:r>
              <a:r>
                <a:rPr lang="en-US" sz="1800" b="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∑1_(𝑚_0)^(𝑚_𝑚𝑎𝑥  )</a:t>
              </a:r>
              <a:r>
                <a:rPr lang="en-US" sz="18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</a:t>
              </a:r>
              <a:r>
                <a:rPr lang="en-US" sz="18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US" sz="18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  )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8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𝐺_𝑀𝑆 (</a:t>
              </a:r>
              <a:r>
                <a:rPr lang="en-US" sz="1800" b="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</a:t>
              </a:r>
              <a:r>
                <a:rPr lang="en-US" sz="18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)∗ </a:t>
              </a:r>
              <a:r>
                <a:rPr lang="en-US" sz="18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𝑇_𝑀𝑆 (</a:t>
              </a:r>
              <a:r>
                <a:rPr lang="en-US" sz="1800" b="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</a:t>
              </a:r>
              <a:r>
                <a:rPr lang="en-US" sz="18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8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3</xdr:col>
      <xdr:colOff>1680</xdr:colOff>
      <xdr:row>20</xdr:row>
      <xdr:rowOff>90206</xdr:rowOff>
    </xdr:from>
    <xdr:to>
      <xdr:col>10</xdr:col>
      <xdr:colOff>714375</xdr:colOff>
      <xdr:row>25</xdr:row>
      <xdr:rowOff>146236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C94DDB0-1689-4BA5-840E-2341011D3BB2}"/>
                </a:ext>
              </a:extLst>
            </xdr:cNvPr>
            <xdr:cNvSpPr txBox="1"/>
          </xdr:nvSpPr>
          <xdr:spPr>
            <a:xfrm>
              <a:off x="2802030" y="3900206"/>
              <a:ext cx="5179920" cy="99900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Transmission equation. Rewritten.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</m:t>
                      </m:r>
                    </m:e>
                    <m:sub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d>
                    <m:dPr>
                      <m:ctrlP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</m:d>
                  <m:r>
                    <a:rPr lang="en-US" sz="1600" b="0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d>
                    <m:dPr>
                      <m:begChr m:val="{"/>
                      <m:endChr m:val=""/>
                      <m:ctrlP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eqArr>
                        <m:eqArrPr>
                          <m:ctrlP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eqArrPr>
                        <m:e>
                          <m:sSup>
                            <m:sSupPr>
                              <m:ctrlP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10</m:t>
                              </m:r>
                            </m:e>
                            <m:sup>
                              <m: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(30−</m:t>
                              </m:r>
                              <m:f>
                                <m:fPr>
                                  <m:ctrlPr>
                                    <a:rPr lang="en-US" sz="16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fPr>
                                <m:num>
                                  <m:r>
                                    <a:rPr lang="en-US" sz="16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𝑚</m:t>
                                  </m:r>
                                </m:num>
                                <m:den>
                                  <m:r>
                                    <a:rPr lang="en-US" sz="16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155</m:t>
                                  </m:r>
                                </m:den>
                              </m:f>
                              <m: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sup>
                          </m:sSup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    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&gt;30</m:t>
                          </m:r>
                        </m:e>
                        <m:e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1                      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≤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30</m:t>
                          </m:r>
                        </m:e>
                      </m:eqArr>
                    </m:e>
                  </m:d>
                </m:oMath>
              </a14:m>
              <a:r>
                <a:rPr lang="en-US" sz="1600" i="1" baseline="0"/>
                <a:t> </a:t>
              </a:r>
              <a:endParaRPr lang="en-US" sz="1600" i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C94DDB0-1689-4BA5-840E-2341011D3BB2}"/>
                </a:ext>
              </a:extLst>
            </xdr:cNvPr>
            <xdr:cNvSpPr txBox="1"/>
          </xdr:nvSpPr>
          <xdr:spPr>
            <a:xfrm>
              <a:off x="2802030" y="3900206"/>
              <a:ext cx="5179920" cy="99900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Transmission equation. Rewritten.</a:t>
              </a:r>
            </a:p>
            <a:p>
              <a:r>
                <a:rPr lang="en-US" sz="16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𝑇_𝑀𝑆 (𝑚)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{█(10^((30−𝑚/155))      𝑚&gt;30@1                      𝑚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≤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30)┤</a:t>
              </a:r>
              <a:r>
                <a:rPr lang="en-US" sz="1600" i="1" baseline="0"/>
                <a:t> </a:t>
              </a:r>
              <a:endParaRPr lang="en-US" sz="1600" i="1"/>
            </a:p>
          </xdr:txBody>
        </xdr:sp>
      </mc:Fallback>
    </mc:AlternateContent>
    <xdr:clientData/>
  </xdr:twoCellAnchor>
  <xdr:twoCellAnchor>
    <xdr:from>
      <xdr:col>11</xdr:col>
      <xdr:colOff>273982</xdr:colOff>
      <xdr:row>29</xdr:row>
      <xdr:rowOff>36419</xdr:rowOff>
    </xdr:from>
    <xdr:to>
      <xdr:col>16</xdr:col>
      <xdr:colOff>161925</xdr:colOff>
      <xdr:row>33</xdr:row>
      <xdr:rowOff>85726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B2798E2-8B75-487D-B501-2A5D094C1830}"/>
                </a:ext>
              </a:extLst>
            </xdr:cNvPr>
            <xdr:cNvSpPr txBox="1"/>
          </xdr:nvSpPr>
          <xdr:spPr>
            <a:xfrm>
              <a:off x="8265457" y="6494369"/>
              <a:ext cx="5279093" cy="81130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Electron Multiplier Gain equation</a:t>
              </a:r>
              <a:r>
                <a:rPr lang="en-US" sz="1600"/>
                <a:t>. </a:t>
              </a:r>
              <a:r>
                <a:rPr lang="en-US" sz="1600" i="1"/>
                <a:t>Rewritten.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𝐺</m:t>
                      </m:r>
                    </m:e>
                    <m:sub>
                      <m: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d>
                    <m:dPr>
                      <m:ctrlP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</m:d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sSup>
                    <m:sSupPr>
                      <m:ctrlP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type m:val="lin"/>
                          <m:ctrlP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28</m:t>
                          </m:r>
                        </m:num>
                        <m:den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den>
                      </m:f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f>
                        <m:fPr>
                          <m:ctrlP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den>
                      </m:f>
                    </m:sup>
                  </m:sSup>
                </m:oMath>
              </a14:m>
              <a:r>
                <a:rPr lang="en-US" sz="1600" i="1" baseline="0"/>
                <a:t> </a:t>
              </a:r>
              <a:endParaRPr lang="en-US" sz="1600" i="1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B2798E2-8B75-487D-B501-2A5D094C1830}"/>
                </a:ext>
              </a:extLst>
            </xdr:cNvPr>
            <xdr:cNvSpPr txBox="1"/>
          </xdr:nvSpPr>
          <xdr:spPr>
            <a:xfrm>
              <a:off x="8265457" y="6494369"/>
              <a:ext cx="5279093" cy="81130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Electron Multiplier Gain equation</a:t>
              </a:r>
              <a:r>
                <a:rPr lang="en-US" sz="1600"/>
                <a:t>. </a:t>
              </a:r>
              <a:r>
                <a:rPr lang="en-US" sz="1600" i="1"/>
                <a:t>Rewritten.</a:t>
              </a:r>
            </a:p>
            <a:p>
              <a:r>
                <a:rPr lang="en-US" sz="1600" b="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𝐺_</a:t>
              </a:r>
              <a:r>
                <a:rPr lang="en-US" sz="16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𝑀𝑆 (𝑚)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〖(28∕𝑚)〗^(1/2)</a:t>
              </a:r>
              <a:r>
                <a:rPr lang="en-US" sz="1600" i="1" baseline="0"/>
                <a:t> </a:t>
              </a:r>
              <a:endParaRPr lang="en-US" sz="1600" i="1"/>
            </a:p>
          </xdr:txBody>
        </xdr:sp>
      </mc:Fallback>
    </mc:AlternateContent>
    <xdr:clientData/>
  </xdr:twoCellAnchor>
  <xdr:twoCellAnchor>
    <xdr:from>
      <xdr:col>14</xdr:col>
      <xdr:colOff>474569</xdr:colOff>
      <xdr:row>2</xdr:row>
      <xdr:rowOff>5601</xdr:rowOff>
    </xdr:from>
    <xdr:to>
      <xdr:col>19</xdr:col>
      <xdr:colOff>1533526</xdr:colOff>
      <xdr:row>9</xdr:row>
      <xdr:rowOff>38100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0BB56DD-ECFF-4209-9E89-D5F2B9C8D96F}"/>
                </a:ext>
              </a:extLst>
            </xdr:cNvPr>
            <xdr:cNvSpPr txBox="1"/>
          </xdr:nvSpPr>
          <xdr:spPr>
            <a:xfrm>
              <a:off x="10418669" y="386601"/>
              <a:ext cx="5945282" cy="136599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Ionization Efficency equation. Rewrittten.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sub>
                  </m:sSub>
                  <m:d>
                    <m:dPr>
                      <m:ctrlP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en-US" sz="1600" b="0" i="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𝑀𝑇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sub>
                  </m:sSub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</m:oMath>
              </a14:m>
              <a:r>
                <a:rPr lang="en-US" sz="1600" i="1" baseline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𝑀𝑇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endParaRPr lang="en-US" sz="1600" i="1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i="1" baseline="0"/>
                <a:t>Where x is the number of electrons in the given compound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𝑀𝑇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sub>
                  </m:sSub>
                </m:oMath>
              </a14:m>
              <a:r>
                <a:rPr lang="en-US" sz="1600" i="1"/>
                <a:t>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𝑀𝑇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en-US" sz="1600" i="1"/>
                <a:t> are the slope</a:t>
              </a:r>
              <a:r>
                <a:rPr lang="en-US" sz="1600" i="1" baseline="0"/>
                <a:t> and incercept based on the molecule's type. 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1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 use 0.6/14 for the slope and 0.4 for the intercept.</a:t>
              </a:r>
              <a:endParaRPr lang="en-US" sz="1600">
                <a:effectLst/>
              </a:endParaRPr>
            </a:p>
            <a:p>
              <a:endParaRPr lang="en-US" sz="1600" i="1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0BB56DD-ECFF-4209-9E89-D5F2B9C8D96F}"/>
                </a:ext>
              </a:extLst>
            </xdr:cNvPr>
            <xdr:cNvSpPr txBox="1"/>
          </xdr:nvSpPr>
          <xdr:spPr>
            <a:xfrm>
              <a:off x="10418669" y="386601"/>
              <a:ext cx="5945282" cy="136599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Ionization Efficency equation. Rewrittten.</a:t>
              </a:r>
            </a:p>
            <a:p>
              <a:r>
                <a:rPr lang="en-US" sz="1600" b="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𝐼_𝑒 (𝑥)</a:t>
              </a:r>
              <a:r>
                <a:rPr lang="en-US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𝑥∗𝐼_(𝑒,𝑀𝑇,𝑠)+</a:t>
              </a:r>
              <a:r>
                <a:rPr lang="en-US" sz="1600" i="1" baseline="0"/>
                <a:t> 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𝐼_(𝑒,𝑀𝑇,𝑖)</a:t>
              </a:r>
              <a:endParaRPr lang="en-US" sz="1600" i="1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i="1" baseline="0"/>
                <a:t>Where x is the number of electrons in the given compound and 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𝐼_(𝑒,𝑀𝑇,𝑠)</a:t>
              </a:r>
              <a:r>
                <a:rPr lang="en-US" sz="1600" i="1"/>
                <a:t> and 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𝐼_(𝑒,𝑀𝑇,𝑖)</a:t>
              </a:r>
              <a:r>
                <a:rPr lang="en-US" sz="1600" i="1"/>
                <a:t> are the slope</a:t>
              </a:r>
              <a:r>
                <a:rPr lang="en-US" sz="1600" i="1" baseline="0"/>
                <a:t> and incercept based on the molecule's type. 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1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 use 0.6/14 for the slope and 0.4 for the intercept.</a:t>
              </a:r>
              <a:endParaRPr lang="en-US" sz="1600">
                <a:effectLst/>
              </a:endParaRPr>
            </a:p>
            <a:p>
              <a:endParaRPr lang="en-US" sz="1600" i="1"/>
            </a:p>
          </xdr:txBody>
        </xdr:sp>
      </mc:Fallback>
    </mc:AlternateContent>
    <xdr:clientData/>
  </xdr:twoCellAnchor>
  <xdr:twoCellAnchor>
    <xdr:from>
      <xdr:col>30</xdr:col>
      <xdr:colOff>260536</xdr:colOff>
      <xdr:row>26</xdr:row>
      <xdr:rowOff>158843</xdr:rowOff>
    </xdr:from>
    <xdr:to>
      <xdr:col>41</xdr:col>
      <xdr:colOff>496281</xdr:colOff>
      <xdr:row>63</xdr:row>
      <xdr:rowOff>109537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04BE5B3-B068-4D8F-BC3B-C2A0553C8D69}"/>
                </a:ext>
              </a:extLst>
            </xdr:cNvPr>
            <xdr:cNvSpPr txBox="1"/>
          </xdr:nvSpPr>
          <xdr:spPr>
            <a:xfrm>
              <a:off x="24715974" y="5719062"/>
              <a:ext cx="6915151" cy="71063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1600" i="1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Variables:</a:t>
              </a:r>
            </a:p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e>
                    <m:sub>
                      <m:r>
                        <a:rPr lang="en-US" sz="1600" b="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𝑠</m:t>
                      </m:r>
                      <m:r>
                        <a:rPr lang="en-US" sz="160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sSub>
                        <m:sSubPr>
                          <m:ctrlPr>
                            <a:rPr lang="en-US" sz="1600" i="1">
                              <a:solidFill>
                                <a:schemeClr val="accent4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600" i="1">
                              <a:solidFill>
                                <a:schemeClr val="accent4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e>
                        <m:sub>
                          <m:r>
                            <a:rPr lang="en-US" sz="1600" i="1">
                              <a:solidFill>
                                <a:schemeClr val="accent4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sub>
                      </m:sSub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correction factor for a specific compound,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ratio, and mass spectrometer.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𝐹</m:t>
                      </m:r>
                    </m:e>
                    <m:sub>
                      <m:r>
                        <a:rPr lang="en-US" sz="16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  <m: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frequency of incidence for a specific compound and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ionization efficiency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number of electrons in the molecule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slope and intercept factors for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 particular molecule type.</a:t>
              </a:r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all the mass fragments for a given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compound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with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the smallest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𝑚𝑎𝑥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 the largest.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mass fragment that is solved for in a specific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instance of the equation.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1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1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𝐺</m:t>
                      </m:r>
                    </m:e>
                    <m:sub>
                      <m:r>
                        <a:rPr lang="en-US" sz="1600" i="1">
                          <a:solidFill>
                            <a:schemeClr val="accent1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r>
                    <a:rPr lang="en-US" sz="1600" i="1">
                      <a:solidFill>
                        <a:schemeClr val="accent1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n-US" sz="1600" i="1">
                      <a:solidFill>
                        <a:schemeClr val="accent1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</m:t>
                  </m:r>
                  <m:r>
                    <a:rPr lang="en-US" sz="1600" i="1">
                      <a:solidFill>
                        <a:schemeClr val="accent1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US" sz="16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multiplier gain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gain is specific to the mass spectrometer used, denoted by subscript MS.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</m:t>
                      </m:r>
                    </m:e>
                    <m:sub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r>
                    <a:rPr lang="en-US" sz="1600" i="1">
                      <a:solidFill>
                        <a:schemeClr val="accent3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n-US" sz="1600" i="1">
                      <a:solidFill>
                        <a:schemeClr val="accent3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</m:t>
                  </m:r>
                  <m:r>
                    <a:rPr lang="en-US" sz="1600" i="1">
                      <a:solidFill>
                        <a:schemeClr val="accent3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US" sz="1600">
                  <a:solidFill>
                    <a:schemeClr val="accent3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transmission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transmisson is specific to the mass spectrometer used, denoted by subscript MS.</a:t>
              </a:r>
              <a:endParaRPr lang="en-US" sz="16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04BE5B3-B068-4D8F-BC3B-C2A0553C8D69}"/>
                </a:ext>
              </a:extLst>
            </xdr:cNvPr>
            <xdr:cNvSpPr txBox="1"/>
          </xdr:nvSpPr>
          <xdr:spPr>
            <a:xfrm>
              <a:off x="24715974" y="5719062"/>
              <a:ext cx="6915151" cy="71063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1600" i="1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Variables:</a:t>
              </a:r>
            </a:p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b="0" i="0">
                  <a:solidFill>
                    <a:schemeClr val="accent4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𝐶_(</a:t>
              </a:r>
              <a:r>
                <a:rPr lang="en-US" sz="1600" b="0" i="0">
                  <a:solidFill>
                    <a:schemeClr val="accent4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𝑠</a:t>
              </a:r>
              <a:r>
                <a:rPr lang="en-US" sz="1600" i="0">
                  <a:solidFill>
                    <a:schemeClr val="accent4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,𝑚_𝑥 )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correction factor for a specific compound,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ratio, and mass spectrometer.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</a:t>
              </a:r>
              <a:r>
                <a:rPr lang="en-US" sz="16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6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,𝑚)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frequency of incidence for a specific compound and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</a:t>
              </a:r>
              <a:r>
                <a:rPr lang="en-US" sz="1600" b="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ionization efficiency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number of electrons in the molecule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slope and intercept factors for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 particular molecule type.</a:t>
              </a:r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all the mass fragments for a given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compound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with </a:t>
              </a:r>
              <a:r>
                <a:rPr lang="en-US" sz="16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𝑚_0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the smallest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</a:t>
              </a:r>
              <a:r>
                <a:rPr lang="en-US" sz="16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𝑚_𝑚𝑎𝑥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 the largest.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𝑚_𝑥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mass fragment that is solved for in a specific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instance of the equation.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𝐺_𝑀𝑆 (𝑚)</a:t>
              </a:r>
              <a:r>
                <a:rPr lang="en-US" sz="16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multiplier gain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gain is specific to the mass spectrometer used, denoted by subscript MS.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𝑇_𝑀𝑆 (𝑚)</a:t>
              </a:r>
              <a:r>
                <a:rPr lang="en-US" sz="1600">
                  <a:solidFill>
                    <a:schemeClr val="accent3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transmission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transmisson is specific to the mass spectrometer used, denoted by subscript MS.</a:t>
              </a:r>
              <a:endParaRPr lang="en-US" sz="16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5"/>
  <sheetViews>
    <sheetView tabSelected="1" topLeftCell="A43" zoomScale="80" zoomScaleNormal="80" workbookViewId="0">
      <selection activeCell="O11" sqref="O11:AJ11"/>
    </sheetView>
  </sheetViews>
  <sheetFormatPr defaultRowHeight="15" x14ac:dyDescent="0.25"/>
  <cols>
    <col min="2" max="2" width="21.85546875" customWidth="1"/>
    <col min="3" max="3" width="11" customWidth="1"/>
    <col min="4" max="4" width="9.28515625" customWidth="1"/>
    <col min="5" max="5" width="8.42578125" customWidth="1"/>
    <col min="6" max="6" width="12.5703125" customWidth="1"/>
    <col min="7" max="7" width="8.28515625" customWidth="1"/>
    <col min="8" max="8" width="9.28515625" customWidth="1"/>
    <col min="9" max="9" width="8.140625" customWidth="1"/>
    <col min="10" max="10" width="11" customWidth="1"/>
    <col min="11" max="11" width="10.85546875" customWidth="1"/>
    <col min="12" max="12" width="8.5703125" customWidth="1"/>
    <col min="13" max="13" width="15.85546875" customWidth="1"/>
    <col min="14" max="14" width="40.5703125" customWidth="1"/>
    <col min="15" max="15" width="11.7109375" customWidth="1"/>
    <col min="16" max="16" width="16" customWidth="1"/>
    <col min="17" max="17" width="19.140625" customWidth="1"/>
    <col min="18" max="18" width="17.28515625" customWidth="1"/>
    <col min="19" max="19" width="13" bestFit="1" customWidth="1"/>
    <col min="20" max="20" width="13.5703125" customWidth="1"/>
  </cols>
  <sheetData>
    <row r="1" spans="1:36" x14ac:dyDescent="0.25">
      <c r="A1" t="s">
        <v>9</v>
      </c>
      <c r="V1" s="9" t="s">
        <v>19</v>
      </c>
      <c r="W1" s="14">
        <f>(6*4)+8+8</f>
        <v>40</v>
      </c>
      <c r="X1" s="5">
        <f t="shared" ref="X1:X7" si="0">(0.6*(W1/14))+0.4</f>
        <v>2.1142857142857143</v>
      </c>
    </row>
    <row r="2" spans="1:36" x14ac:dyDescent="0.25">
      <c r="A2" s="25" t="s">
        <v>18</v>
      </c>
      <c r="B2" s="25"/>
      <c r="C2" s="25"/>
      <c r="V2" s="9" t="s">
        <v>20</v>
      </c>
      <c r="W2" s="14">
        <f>(6*5)+10+8</f>
        <v>48</v>
      </c>
      <c r="X2" s="5">
        <f t="shared" si="0"/>
        <v>2.4571428571428569</v>
      </c>
    </row>
    <row r="3" spans="1:36" x14ac:dyDescent="0.25">
      <c r="V3" s="9" t="s">
        <v>21</v>
      </c>
      <c r="W3" s="14">
        <v>26</v>
      </c>
      <c r="X3" s="5">
        <f t="shared" si="0"/>
        <v>1.5142857142857142</v>
      </c>
      <c r="Y3" t="s">
        <v>2</v>
      </c>
    </row>
    <row r="4" spans="1:36" x14ac:dyDescent="0.25">
      <c r="V4" s="9" t="s">
        <v>22</v>
      </c>
      <c r="W4" s="14">
        <v>10</v>
      </c>
      <c r="X4" s="5">
        <f t="shared" si="0"/>
        <v>0.82857142857142851</v>
      </c>
      <c r="Y4" t="s">
        <v>4</v>
      </c>
    </row>
    <row r="5" spans="1:36" x14ac:dyDescent="0.25">
      <c r="V5" s="9" t="s">
        <v>25</v>
      </c>
      <c r="W5" s="14">
        <v>22</v>
      </c>
      <c r="X5" s="5">
        <f t="shared" si="0"/>
        <v>1.342857142857143</v>
      </c>
      <c r="Y5" t="s">
        <v>3</v>
      </c>
    </row>
    <row r="6" spans="1:36" x14ac:dyDescent="0.25">
      <c r="V6" s="9" t="s">
        <v>23</v>
      </c>
      <c r="W6" s="14">
        <f>6+6+4+8</f>
        <v>24</v>
      </c>
      <c r="X6" s="5">
        <f t="shared" si="0"/>
        <v>1.4285714285714284</v>
      </c>
    </row>
    <row r="7" spans="1:36" x14ac:dyDescent="0.25">
      <c r="V7" s="9" t="s">
        <v>24</v>
      </c>
      <c r="W7" s="14">
        <f>6+6+4</f>
        <v>16</v>
      </c>
      <c r="X7" s="5">
        <f t="shared" si="0"/>
        <v>1.0857142857142856</v>
      </c>
    </row>
    <row r="8" spans="1:36" x14ac:dyDescent="0.25">
      <c r="V8" s="9" t="s">
        <v>26</v>
      </c>
      <c r="W8" s="14">
        <v>14</v>
      </c>
      <c r="X8" s="5">
        <f>(0.6*(W8/14))+0.4</f>
        <v>1</v>
      </c>
    </row>
    <row r="9" spans="1:36" x14ac:dyDescent="0.25">
      <c r="V9" s="12" t="s">
        <v>27</v>
      </c>
      <c r="W9" s="18">
        <v>2</v>
      </c>
      <c r="X9" s="5">
        <f>(0.6*(W9/14))+0.4</f>
        <v>0.48571428571428571</v>
      </c>
    </row>
    <row r="10" spans="1:36" x14ac:dyDescent="0.25">
      <c r="B10" t="s">
        <v>5</v>
      </c>
    </row>
    <row r="11" spans="1:36" x14ac:dyDescent="0.25">
      <c r="B11" s="7" t="s">
        <v>1</v>
      </c>
      <c r="C11">
        <v>2</v>
      </c>
      <c r="D11">
        <v>12</v>
      </c>
      <c r="E11">
        <v>15</v>
      </c>
      <c r="F11">
        <v>16</v>
      </c>
      <c r="G11">
        <v>17</v>
      </c>
      <c r="H11">
        <v>18</v>
      </c>
      <c r="I11">
        <v>25</v>
      </c>
      <c r="J11">
        <v>26</v>
      </c>
      <c r="K11">
        <v>27</v>
      </c>
      <c r="L11">
        <v>28</v>
      </c>
      <c r="M11">
        <v>29</v>
      </c>
      <c r="N11">
        <v>30</v>
      </c>
      <c r="O11">
        <v>36</v>
      </c>
      <c r="P11">
        <v>37</v>
      </c>
      <c r="Q11">
        <v>38</v>
      </c>
      <c r="R11">
        <v>39</v>
      </c>
      <c r="S11">
        <v>40</v>
      </c>
      <c r="T11">
        <v>41</v>
      </c>
      <c r="U11">
        <v>42</v>
      </c>
      <c r="V11">
        <v>43</v>
      </c>
      <c r="W11">
        <v>44</v>
      </c>
      <c r="X11">
        <v>45</v>
      </c>
      <c r="Y11">
        <v>46</v>
      </c>
      <c r="Z11">
        <v>50</v>
      </c>
      <c r="AA11">
        <v>51</v>
      </c>
      <c r="AB11">
        <v>53</v>
      </c>
      <c r="AC11">
        <v>54</v>
      </c>
      <c r="AD11">
        <v>55</v>
      </c>
      <c r="AE11">
        <v>57</v>
      </c>
      <c r="AF11">
        <v>68</v>
      </c>
      <c r="AG11">
        <v>69</v>
      </c>
      <c r="AH11">
        <v>70</v>
      </c>
      <c r="AI11">
        <v>71</v>
      </c>
      <c r="AJ11">
        <v>72</v>
      </c>
    </row>
    <row r="12" spans="1:36" x14ac:dyDescent="0.25">
      <c r="B12" s="9" t="s">
        <v>19</v>
      </c>
      <c r="C12" s="17"/>
      <c r="D12" s="17"/>
      <c r="E12" s="17">
        <v>10</v>
      </c>
      <c r="F12" s="17"/>
      <c r="G12" s="17"/>
      <c r="H12" s="17"/>
      <c r="I12" s="17"/>
      <c r="J12" s="17">
        <v>15</v>
      </c>
      <c r="K12" s="17">
        <v>54</v>
      </c>
      <c r="L12" s="17">
        <v>18</v>
      </c>
      <c r="M12" s="17">
        <v>93</v>
      </c>
      <c r="N12" s="17">
        <v>5</v>
      </c>
      <c r="O12" s="17">
        <v>36</v>
      </c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</row>
    <row r="13" spans="1:36" x14ac:dyDescent="0.25">
      <c r="B13" s="9" t="s">
        <v>20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</row>
    <row r="14" spans="1:36" x14ac:dyDescent="0.25">
      <c r="B14" s="9" t="s">
        <v>21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</row>
    <row r="15" spans="1:36" x14ac:dyDescent="0.25">
      <c r="B15" s="9" t="s">
        <v>22</v>
      </c>
      <c r="C15" s="17"/>
      <c r="D15" s="17"/>
      <c r="E15" s="17"/>
      <c r="F15" s="17"/>
      <c r="G15" s="17">
        <v>22</v>
      </c>
      <c r="H15" s="17">
        <v>100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</row>
    <row r="16" spans="1:36" x14ac:dyDescent="0.25">
      <c r="B16" s="9" t="s">
        <v>25</v>
      </c>
      <c r="C16" s="17"/>
      <c r="D16" s="17">
        <v>14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</row>
    <row r="17" spans="2:36" x14ac:dyDescent="0.25">
      <c r="B17" s="9" t="s">
        <v>23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</row>
    <row r="18" spans="2:36" x14ac:dyDescent="0.25">
      <c r="B18" s="9" t="s">
        <v>24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</row>
    <row r="19" spans="2:36" x14ac:dyDescent="0.25">
      <c r="B19" s="9" t="s">
        <v>26</v>
      </c>
      <c r="C19" s="17"/>
      <c r="D19" s="17">
        <v>6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</row>
    <row r="20" spans="2:36" x14ac:dyDescent="0.25">
      <c r="B20" s="12" t="s">
        <v>27</v>
      </c>
      <c r="C20" s="17">
        <v>100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</row>
    <row r="21" spans="2:36" x14ac:dyDescent="0.25">
      <c r="P21" s="10"/>
    </row>
    <row r="22" spans="2:36" ht="64.5" customHeight="1" x14ac:dyDescent="0.25">
      <c r="N22" s="27" t="s">
        <v>28</v>
      </c>
      <c r="P22" s="10"/>
    </row>
    <row r="23" spans="2:36" x14ac:dyDescent="0.25">
      <c r="P23" s="10"/>
    </row>
    <row r="24" spans="2:36" x14ac:dyDescent="0.25">
      <c r="P24" s="10"/>
    </row>
    <row r="25" spans="2:36" ht="14.25" customHeight="1" x14ac:dyDescent="0.25">
      <c r="P25" s="10"/>
    </row>
    <row r="26" spans="2:36" ht="14.25" customHeight="1" x14ac:dyDescent="0.25">
      <c r="P26" s="10"/>
    </row>
    <row r="27" spans="2:36" x14ac:dyDescent="0.25">
      <c r="B27" s="7" t="s">
        <v>8</v>
      </c>
      <c r="C27" s="8">
        <f>C$11</f>
        <v>2</v>
      </c>
      <c r="D27" s="8">
        <f t="shared" ref="D27:N27" si="1">D$11</f>
        <v>12</v>
      </c>
      <c r="E27" s="8">
        <f t="shared" si="1"/>
        <v>15</v>
      </c>
      <c r="F27" s="8">
        <f t="shared" si="1"/>
        <v>16</v>
      </c>
      <c r="G27" s="8">
        <f t="shared" si="1"/>
        <v>17</v>
      </c>
      <c r="H27" s="8">
        <f t="shared" si="1"/>
        <v>18</v>
      </c>
      <c r="I27" s="8">
        <f t="shared" si="1"/>
        <v>25</v>
      </c>
      <c r="J27" s="8">
        <f t="shared" si="1"/>
        <v>26</v>
      </c>
      <c r="K27" s="8">
        <f t="shared" si="1"/>
        <v>27</v>
      </c>
      <c r="L27" s="8">
        <f t="shared" si="1"/>
        <v>28</v>
      </c>
      <c r="M27" s="8">
        <f t="shared" si="1"/>
        <v>29</v>
      </c>
      <c r="N27" s="8">
        <f t="shared" si="1"/>
        <v>30</v>
      </c>
      <c r="O27" s="8">
        <f>O$11</f>
        <v>36</v>
      </c>
      <c r="P27" s="8">
        <f>P$11</f>
        <v>37</v>
      </c>
      <c r="Q27" s="8">
        <f>Q$11</f>
        <v>38</v>
      </c>
      <c r="R27" s="8">
        <f>R$11</f>
        <v>39</v>
      </c>
      <c r="S27" s="8">
        <f>S$11</f>
        <v>40</v>
      </c>
      <c r="T27" s="8">
        <f>T$11</f>
        <v>41</v>
      </c>
      <c r="U27" s="8">
        <f>U$11</f>
        <v>42</v>
      </c>
      <c r="V27" s="8">
        <f>V$11</f>
        <v>43</v>
      </c>
      <c r="W27" s="8">
        <f>W$11</f>
        <v>44</v>
      </c>
      <c r="X27" s="8">
        <f>X$11</f>
        <v>45</v>
      </c>
      <c r="Y27" s="8">
        <f>Y$11</f>
        <v>46</v>
      </c>
      <c r="Z27" s="8">
        <f>Z$11</f>
        <v>50</v>
      </c>
      <c r="AA27" s="8">
        <f>AA$11</f>
        <v>51</v>
      </c>
      <c r="AB27" s="8">
        <f>AB$11</f>
        <v>53</v>
      </c>
      <c r="AC27" s="8">
        <f>AC$11</f>
        <v>54</v>
      </c>
      <c r="AD27" s="8">
        <f>AD$11</f>
        <v>55</v>
      </c>
    </row>
    <row r="28" spans="2:36" x14ac:dyDescent="0.25">
      <c r="B28" s="15" t="s">
        <v>7</v>
      </c>
      <c r="C28" s="6">
        <f>IF(C27&lt;30,1,10^((30-C11)/155))</f>
        <v>1</v>
      </c>
      <c r="D28" s="6">
        <f t="shared" ref="D28:N28" si="2">IF(D27&lt;30,1,10^((30-D11)/155))</f>
        <v>1</v>
      </c>
      <c r="E28" s="6">
        <f t="shared" si="2"/>
        <v>1</v>
      </c>
      <c r="F28" s="6">
        <f t="shared" si="2"/>
        <v>1</v>
      </c>
      <c r="G28" s="6">
        <f t="shared" si="2"/>
        <v>1</v>
      </c>
      <c r="H28" s="6">
        <f t="shared" si="2"/>
        <v>1</v>
      </c>
      <c r="I28" s="6">
        <f t="shared" si="2"/>
        <v>1</v>
      </c>
      <c r="J28" s="6">
        <f t="shared" si="2"/>
        <v>1</v>
      </c>
      <c r="K28" s="6">
        <f t="shared" si="2"/>
        <v>1</v>
      </c>
      <c r="L28" s="6">
        <f t="shared" si="2"/>
        <v>1</v>
      </c>
      <c r="M28" s="6">
        <f t="shared" si="2"/>
        <v>1</v>
      </c>
      <c r="N28" s="6">
        <f t="shared" si="2"/>
        <v>1</v>
      </c>
      <c r="O28" s="6">
        <f>IF(O27&lt;30,1,10^((30-O11)/155))</f>
        <v>0.91472452356325096</v>
      </c>
      <c r="P28" s="6">
        <f>IF(P27&lt;30,1,10^((30-P11)/155))</f>
        <v>0.90123637005394364</v>
      </c>
      <c r="Q28" s="6">
        <f>IF(Q27&lt;30,1,10^((30-Q11)/155))</f>
        <v>0.8879471073367865</v>
      </c>
      <c r="R28" s="6">
        <f>IF(R27&lt;30,1,10^((30-R11)/155))</f>
        <v>0.87485380264954671</v>
      </c>
      <c r="S28" s="6">
        <f>IF(S27&lt;30,1,10^((30-S11)/155))</f>
        <v>0.86195356647530308</v>
      </c>
      <c r="T28" s="6">
        <f>IF(T27&lt;30,1,10^((30-T11)/155))</f>
        <v>0.84924355190476897</v>
      </c>
      <c r="U28" s="6">
        <f>IF(U27&lt;30,1,10^((30-U11)/155))</f>
        <v>0.83672095400801672</v>
      </c>
      <c r="V28" s="6">
        <f>IF(V27&lt;30,1,10^((30-V11)/155))</f>
        <v>0.82438300921546748</v>
      </c>
      <c r="W28" s="6">
        <f>IF(W27&lt;30,1,10^((30-W11)/155))</f>
        <v>0.81222699470800896</v>
      </c>
      <c r="X28" s="6">
        <f>IF(X27&lt;30,1,10^((30-X11)/155))</f>
        <v>0.80025022781610511</v>
      </c>
      <c r="Y28" s="6">
        <f>IF(Y27&lt;30,1,10^((30-Y11)/155))</f>
        <v>0.78845006542776674</v>
      </c>
      <c r="Z28" s="6">
        <f>IF(Z27&lt;30,1,10^((30-Z11)/155))</f>
        <v>0.74296395075949484</v>
      </c>
      <c r="AA28" s="6">
        <f>IF(AA27&lt;30,1,10^((30-AA11)/155))</f>
        <v>0.73200850837046982</v>
      </c>
      <c r="AB28" s="6">
        <f>IF(AB27&lt;30,1,10^((30-AB11)/155))</f>
        <v>0.71057987493491492</v>
      </c>
      <c r="AC28" s="6">
        <f>IF(AC27&lt;30,1,10^((30-AC11)/155))</f>
        <v>0.70010195487608551</v>
      </c>
      <c r="AD28" s="6">
        <f>IF(AD27&lt;30,1,10^((30-AD11)/155))</f>
        <v>0.68977853793876553</v>
      </c>
    </row>
    <row r="35" spans="1:30" x14ac:dyDescent="0.25">
      <c r="B35" s="7" t="s">
        <v>8</v>
      </c>
      <c r="C35" s="8">
        <f>C$11</f>
        <v>2</v>
      </c>
      <c r="D35" s="8">
        <f t="shared" ref="D35:N35" si="3">D$11</f>
        <v>12</v>
      </c>
      <c r="E35" s="8">
        <f t="shared" si="3"/>
        <v>15</v>
      </c>
      <c r="F35" s="8">
        <f t="shared" si="3"/>
        <v>16</v>
      </c>
      <c r="G35" s="8">
        <f t="shared" si="3"/>
        <v>17</v>
      </c>
      <c r="H35" s="8">
        <f t="shared" si="3"/>
        <v>18</v>
      </c>
      <c r="I35" s="8">
        <f t="shared" si="3"/>
        <v>25</v>
      </c>
      <c r="J35" s="8">
        <f t="shared" si="3"/>
        <v>26</v>
      </c>
      <c r="K35" s="8">
        <f t="shared" si="3"/>
        <v>27</v>
      </c>
      <c r="L35" s="8">
        <f t="shared" si="3"/>
        <v>28</v>
      </c>
      <c r="M35" s="8">
        <f t="shared" si="3"/>
        <v>29</v>
      </c>
      <c r="N35" s="8">
        <f t="shared" si="3"/>
        <v>30</v>
      </c>
      <c r="O35" s="8">
        <f>O$11</f>
        <v>36</v>
      </c>
      <c r="P35" s="8">
        <f>P$11</f>
        <v>37</v>
      </c>
      <c r="Q35" s="8">
        <f>Q$11</f>
        <v>38</v>
      </c>
      <c r="R35" s="8">
        <f>R$11</f>
        <v>39</v>
      </c>
      <c r="S35" s="8">
        <f>S$11</f>
        <v>40</v>
      </c>
      <c r="T35" s="8">
        <f>T$11</f>
        <v>41</v>
      </c>
      <c r="U35" s="8">
        <f>U$11</f>
        <v>42</v>
      </c>
      <c r="V35" s="8">
        <f>V$11</f>
        <v>43</v>
      </c>
      <c r="W35" s="8">
        <f>W$11</f>
        <v>44</v>
      </c>
      <c r="X35" s="8">
        <f>X$11</f>
        <v>45</v>
      </c>
      <c r="Y35" s="8">
        <f>Y$11</f>
        <v>46</v>
      </c>
      <c r="Z35" s="8">
        <f>Z$11</f>
        <v>50</v>
      </c>
      <c r="AA35" s="8">
        <f>AA$11</f>
        <v>51</v>
      </c>
      <c r="AB35" s="8">
        <f>AB$11</f>
        <v>53</v>
      </c>
      <c r="AC35" s="8">
        <f>AC$11</f>
        <v>54</v>
      </c>
      <c r="AD35" s="8">
        <f>AD$11</f>
        <v>55</v>
      </c>
    </row>
    <row r="36" spans="1:30" x14ac:dyDescent="0.25">
      <c r="B36" s="4" t="s">
        <v>6</v>
      </c>
      <c r="C36" s="3">
        <f t="shared" ref="C36:N36" si="4">+(28/C11)^(0.5)</f>
        <v>3.7416573867739413</v>
      </c>
      <c r="D36" s="3">
        <f t="shared" si="4"/>
        <v>1.5275252316519468</v>
      </c>
      <c r="E36" s="3">
        <f t="shared" si="4"/>
        <v>1.3662601021279464</v>
      </c>
      <c r="F36" s="3">
        <f t="shared" si="4"/>
        <v>1.3228756555322954</v>
      </c>
      <c r="G36" s="3">
        <f t="shared" si="4"/>
        <v>1.2833778958394957</v>
      </c>
      <c r="H36" s="3">
        <f t="shared" si="4"/>
        <v>1.247219128924647</v>
      </c>
      <c r="I36" s="3">
        <f t="shared" si="4"/>
        <v>1.0583005244258363</v>
      </c>
      <c r="J36" s="3">
        <f t="shared" si="4"/>
        <v>1.0377490433255416</v>
      </c>
      <c r="K36" s="3">
        <f t="shared" si="4"/>
        <v>1.0183501544346312</v>
      </c>
      <c r="L36" s="3">
        <f t="shared" si="4"/>
        <v>1</v>
      </c>
      <c r="M36" s="3">
        <f t="shared" si="4"/>
        <v>0.98260736888103495</v>
      </c>
      <c r="N36" s="3">
        <f t="shared" si="4"/>
        <v>0.96609178307929588</v>
      </c>
      <c r="O36" s="3">
        <f>+(28/O11)^(0.5)</f>
        <v>0.88191710368819687</v>
      </c>
      <c r="P36" s="3">
        <f>+(28/P11)^(0.5)</f>
        <v>0.86991767240168005</v>
      </c>
      <c r="Q36" s="3">
        <f>+(28/Q11)^(0.5)</f>
        <v>0.85839507527895209</v>
      </c>
      <c r="R36" s="3">
        <f>+(28/R11)^(0.5)</f>
        <v>0.84731854573632337</v>
      </c>
      <c r="S36" s="3">
        <f>+(28/S11)^(0.5)</f>
        <v>0.83666002653407556</v>
      </c>
      <c r="T36" s="3">
        <f>+(28/T11)^(0.5)</f>
        <v>0.82639387054133739</v>
      </c>
      <c r="U36" s="3">
        <f>+(28/U11)^(0.5)</f>
        <v>0.81649658092772603</v>
      </c>
      <c r="V36" s="3">
        <f>+(28/V11)^(0.5)</f>
        <v>0.80694658478592896</v>
      </c>
      <c r="W36" s="3">
        <f>+(28/W11)^(0.5)</f>
        <v>0.7977240352174656</v>
      </c>
      <c r="X36" s="3">
        <f>+(28/X11)^(0.5)</f>
        <v>0.78881063774661553</v>
      </c>
      <c r="Y36" s="3">
        <f>+(28/Y11)^(0.5)</f>
        <v>0.78018949760549394</v>
      </c>
      <c r="Z36" s="3">
        <f>+(28/Z11)^(0.5)</f>
        <v>0.74833147735478833</v>
      </c>
      <c r="AA36" s="3">
        <f>+(28/AA11)^(0.5)</f>
        <v>0.74095857363494844</v>
      </c>
      <c r="AB36" s="3">
        <f>+(28/AB11)^(0.5)</f>
        <v>0.72684378431163099</v>
      </c>
      <c r="AC36" s="3">
        <f>+(28/AC11)^(0.5)</f>
        <v>0.72008229982309557</v>
      </c>
      <c r="AD36" s="3">
        <f>+(28/AD11)^(0.5)</f>
        <v>0.71350606801267569</v>
      </c>
    </row>
    <row r="40" spans="1:30" ht="15.75" customHeight="1" x14ac:dyDescent="0.25">
      <c r="A40" t="s">
        <v>12</v>
      </c>
    </row>
    <row r="41" spans="1:30" x14ac:dyDescent="0.25">
      <c r="B41" s="7" t="s">
        <v>10</v>
      </c>
      <c r="C41" s="8">
        <f>C$11</f>
        <v>2</v>
      </c>
      <c r="D41" s="8">
        <f t="shared" ref="D41:N41" si="5">D$11</f>
        <v>12</v>
      </c>
      <c r="E41" s="8">
        <f t="shared" si="5"/>
        <v>15</v>
      </c>
      <c r="F41" s="8">
        <f t="shared" si="5"/>
        <v>16</v>
      </c>
      <c r="G41" s="8">
        <f t="shared" si="5"/>
        <v>17</v>
      </c>
      <c r="H41" s="8">
        <f t="shared" si="5"/>
        <v>18</v>
      </c>
      <c r="I41" s="8">
        <f t="shared" si="5"/>
        <v>25</v>
      </c>
      <c r="J41" s="8">
        <f t="shared" si="5"/>
        <v>26</v>
      </c>
      <c r="K41" s="8">
        <f t="shared" si="5"/>
        <v>27</v>
      </c>
      <c r="L41" s="8">
        <f t="shared" si="5"/>
        <v>28</v>
      </c>
      <c r="M41" s="8">
        <f t="shared" si="5"/>
        <v>29</v>
      </c>
      <c r="N41" s="8">
        <f t="shared" si="5"/>
        <v>30</v>
      </c>
      <c r="O41" s="8">
        <f>O$11</f>
        <v>36</v>
      </c>
      <c r="P41" s="8">
        <f>P$11</f>
        <v>37</v>
      </c>
      <c r="Q41" s="8">
        <f>Q$11</f>
        <v>38</v>
      </c>
      <c r="R41" s="8">
        <f>R$11</f>
        <v>39</v>
      </c>
      <c r="S41" s="8">
        <f>S$11</f>
        <v>40</v>
      </c>
      <c r="T41" s="8">
        <f>T$11</f>
        <v>41</v>
      </c>
      <c r="U41" s="8">
        <f>U$11</f>
        <v>42</v>
      </c>
      <c r="V41" s="8">
        <f>V$11</f>
        <v>43</v>
      </c>
      <c r="W41" s="8">
        <f>W$11</f>
        <v>44</v>
      </c>
      <c r="X41" s="8">
        <f>X$11</f>
        <v>45</v>
      </c>
      <c r="Y41" s="8">
        <f>Y$11</f>
        <v>46</v>
      </c>
      <c r="Z41" s="8">
        <f>Z$11</f>
        <v>50</v>
      </c>
      <c r="AA41" s="8">
        <f>AA$11</f>
        <v>51</v>
      </c>
      <c r="AB41" s="8">
        <f>AB$11</f>
        <v>53</v>
      </c>
      <c r="AC41" s="8">
        <f>AC$11</f>
        <v>54</v>
      </c>
      <c r="AD41" s="8">
        <f>AD$11</f>
        <v>55</v>
      </c>
    </row>
    <row r="42" spans="1:30" x14ac:dyDescent="0.25">
      <c r="B42" s="9" t="s">
        <v>19</v>
      </c>
      <c r="C42" s="10">
        <f>+C12/(C$28*C$36)</f>
        <v>0</v>
      </c>
      <c r="D42" s="10">
        <f t="shared" ref="D42:AD42" si="6">+D12/(D$28*D$36)</f>
        <v>0</v>
      </c>
      <c r="E42" s="10">
        <f t="shared" si="6"/>
        <v>7.3192505471139997</v>
      </c>
      <c r="F42" s="10">
        <f t="shared" si="6"/>
        <v>0</v>
      </c>
      <c r="G42" s="10">
        <f t="shared" si="6"/>
        <v>0</v>
      </c>
      <c r="H42" s="10">
        <f t="shared" si="6"/>
        <v>0</v>
      </c>
      <c r="I42" s="10">
        <f t="shared" si="6"/>
        <v>0</v>
      </c>
      <c r="J42" s="10">
        <f t="shared" si="6"/>
        <v>14.454361674891473</v>
      </c>
      <c r="K42" s="10">
        <f t="shared" si="6"/>
        <v>53.026947327346143</v>
      </c>
      <c r="L42" s="10">
        <f t="shared" si="6"/>
        <v>18</v>
      </c>
      <c r="M42" s="10">
        <f t="shared" si="6"/>
        <v>94.646145495433984</v>
      </c>
      <c r="N42" s="10">
        <f t="shared" si="6"/>
        <v>5.1754916950676568</v>
      </c>
      <c r="O42" s="10">
        <f t="shared" si="6"/>
        <v>44.625635405492574</v>
      </c>
      <c r="P42" s="10">
        <f t="shared" si="6"/>
        <v>0</v>
      </c>
      <c r="Q42" s="10">
        <f t="shared" si="6"/>
        <v>0</v>
      </c>
      <c r="R42" s="10">
        <f t="shared" si="6"/>
        <v>0</v>
      </c>
      <c r="S42" s="10">
        <f t="shared" si="6"/>
        <v>0</v>
      </c>
      <c r="T42" s="10">
        <f t="shared" si="6"/>
        <v>0</v>
      </c>
      <c r="U42" s="10">
        <f t="shared" si="6"/>
        <v>0</v>
      </c>
      <c r="V42" s="10">
        <f t="shared" si="6"/>
        <v>0</v>
      </c>
      <c r="W42" s="10">
        <f t="shared" si="6"/>
        <v>0</v>
      </c>
      <c r="X42" s="10">
        <f t="shared" si="6"/>
        <v>0</v>
      </c>
      <c r="Y42" s="10">
        <f t="shared" si="6"/>
        <v>0</v>
      </c>
      <c r="Z42" s="10">
        <f t="shared" si="6"/>
        <v>0</v>
      </c>
      <c r="AA42" s="10">
        <f t="shared" si="6"/>
        <v>0</v>
      </c>
      <c r="AB42" s="10">
        <f t="shared" si="6"/>
        <v>0</v>
      </c>
      <c r="AC42" s="10">
        <f t="shared" si="6"/>
        <v>0</v>
      </c>
      <c r="AD42" s="10">
        <f t="shared" si="6"/>
        <v>0</v>
      </c>
    </row>
    <row r="43" spans="1:30" x14ac:dyDescent="0.25">
      <c r="B43" s="9" t="s">
        <v>20</v>
      </c>
      <c r="C43" s="10">
        <f t="shared" ref="C43:AD43" si="7">+C13/(C$28*C$36)</f>
        <v>0</v>
      </c>
      <c r="D43" s="10">
        <f t="shared" si="7"/>
        <v>0</v>
      </c>
      <c r="E43" s="10">
        <f t="shared" si="7"/>
        <v>0</v>
      </c>
      <c r="F43" s="10">
        <f t="shared" si="7"/>
        <v>0</v>
      </c>
      <c r="G43" s="10">
        <f t="shared" si="7"/>
        <v>0</v>
      </c>
      <c r="H43" s="10">
        <f t="shared" si="7"/>
        <v>0</v>
      </c>
      <c r="I43" s="10">
        <f t="shared" si="7"/>
        <v>0</v>
      </c>
      <c r="J43" s="10">
        <f t="shared" si="7"/>
        <v>0</v>
      </c>
      <c r="K43" s="10">
        <f t="shared" si="7"/>
        <v>0</v>
      </c>
      <c r="L43" s="10">
        <f t="shared" si="7"/>
        <v>0</v>
      </c>
      <c r="M43" s="10">
        <f t="shared" si="7"/>
        <v>0</v>
      </c>
      <c r="N43" s="10">
        <f t="shared" si="7"/>
        <v>0</v>
      </c>
      <c r="O43" s="10">
        <f t="shared" si="7"/>
        <v>0</v>
      </c>
      <c r="P43" s="10">
        <f t="shared" si="7"/>
        <v>0</v>
      </c>
      <c r="Q43" s="10">
        <f t="shared" si="7"/>
        <v>0</v>
      </c>
      <c r="R43" s="10">
        <f t="shared" si="7"/>
        <v>0</v>
      </c>
      <c r="S43" s="10">
        <f t="shared" si="7"/>
        <v>0</v>
      </c>
      <c r="T43" s="10">
        <f t="shared" si="7"/>
        <v>0</v>
      </c>
      <c r="U43" s="10">
        <f t="shared" si="7"/>
        <v>0</v>
      </c>
      <c r="V43" s="10">
        <f t="shared" si="7"/>
        <v>0</v>
      </c>
      <c r="W43" s="10">
        <f t="shared" si="7"/>
        <v>0</v>
      </c>
      <c r="X43" s="10">
        <f t="shared" si="7"/>
        <v>0</v>
      </c>
      <c r="Y43" s="10">
        <f t="shared" si="7"/>
        <v>0</v>
      </c>
      <c r="Z43" s="10">
        <f t="shared" si="7"/>
        <v>0</v>
      </c>
      <c r="AA43" s="10">
        <f t="shared" si="7"/>
        <v>0</v>
      </c>
      <c r="AB43" s="10">
        <f t="shared" si="7"/>
        <v>0</v>
      </c>
      <c r="AC43" s="10">
        <f t="shared" si="7"/>
        <v>0</v>
      </c>
      <c r="AD43" s="10">
        <f t="shared" si="7"/>
        <v>0</v>
      </c>
    </row>
    <row r="44" spans="1:30" x14ac:dyDescent="0.25">
      <c r="B44" s="9" t="s">
        <v>21</v>
      </c>
      <c r="C44" s="10">
        <f t="shared" ref="C44:AD44" si="8">+C14/(C$28*C$36)</f>
        <v>0</v>
      </c>
      <c r="D44" s="10">
        <f t="shared" si="8"/>
        <v>0</v>
      </c>
      <c r="E44" s="10">
        <f t="shared" si="8"/>
        <v>0</v>
      </c>
      <c r="F44" s="10">
        <f t="shared" si="8"/>
        <v>0</v>
      </c>
      <c r="G44" s="10">
        <f t="shared" si="8"/>
        <v>0</v>
      </c>
      <c r="H44" s="10">
        <f t="shared" si="8"/>
        <v>0</v>
      </c>
      <c r="I44" s="10">
        <f t="shared" si="8"/>
        <v>0</v>
      </c>
      <c r="J44" s="10">
        <f t="shared" si="8"/>
        <v>0</v>
      </c>
      <c r="K44" s="10">
        <f t="shared" si="8"/>
        <v>0</v>
      </c>
      <c r="L44" s="10">
        <f t="shared" si="8"/>
        <v>0</v>
      </c>
      <c r="M44" s="10">
        <f t="shared" si="8"/>
        <v>0</v>
      </c>
      <c r="N44" s="10">
        <f t="shared" si="8"/>
        <v>0</v>
      </c>
      <c r="O44" s="10">
        <f t="shared" si="8"/>
        <v>0</v>
      </c>
      <c r="P44" s="10">
        <f t="shared" si="8"/>
        <v>0</v>
      </c>
      <c r="Q44" s="10">
        <f t="shared" si="8"/>
        <v>0</v>
      </c>
      <c r="R44" s="10">
        <f t="shared" si="8"/>
        <v>0</v>
      </c>
      <c r="S44" s="10">
        <f t="shared" si="8"/>
        <v>0</v>
      </c>
      <c r="T44" s="10">
        <f t="shared" si="8"/>
        <v>0</v>
      </c>
      <c r="U44" s="10">
        <f t="shared" si="8"/>
        <v>0</v>
      </c>
      <c r="V44" s="10">
        <f t="shared" si="8"/>
        <v>0</v>
      </c>
      <c r="W44" s="10">
        <f t="shared" si="8"/>
        <v>0</v>
      </c>
      <c r="X44" s="10">
        <f t="shared" si="8"/>
        <v>0</v>
      </c>
      <c r="Y44" s="10">
        <f t="shared" si="8"/>
        <v>0</v>
      </c>
      <c r="Z44" s="10">
        <f t="shared" si="8"/>
        <v>0</v>
      </c>
      <c r="AA44" s="10">
        <f t="shared" si="8"/>
        <v>0</v>
      </c>
      <c r="AB44" s="10">
        <f t="shared" si="8"/>
        <v>0</v>
      </c>
      <c r="AC44" s="10">
        <f t="shared" si="8"/>
        <v>0</v>
      </c>
      <c r="AD44" s="10">
        <f t="shared" si="8"/>
        <v>0</v>
      </c>
    </row>
    <row r="45" spans="1:30" x14ac:dyDescent="0.25">
      <c r="B45" s="9" t="s">
        <v>22</v>
      </c>
      <c r="C45" s="10">
        <f t="shared" ref="C45:AD45" si="9">+C15/(C$28*C$36)</f>
        <v>0</v>
      </c>
      <c r="D45" s="10">
        <f t="shared" si="9"/>
        <v>0</v>
      </c>
      <c r="E45" s="10">
        <f t="shared" si="9"/>
        <v>0</v>
      </c>
      <c r="F45" s="10">
        <f t="shared" si="9"/>
        <v>0</v>
      </c>
      <c r="G45" s="10">
        <f t="shared" si="9"/>
        <v>17.142261894427552</v>
      </c>
      <c r="H45" s="10">
        <f t="shared" si="9"/>
        <v>80.178372573727316</v>
      </c>
      <c r="I45" s="10">
        <f t="shared" si="9"/>
        <v>0</v>
      </c>
      <c r="J45" s="10">
        <f t="shared" si="9"/>
        <v>0</v>
      </c>
      <c r="K45" s="10">
        <f t="shared" si="9"/>
        <v>0</v>
      </c>
      <c r="L45" s="10">
        <f t="shared" si="9"/>
        <v>0</v>
      </c>
      <c r="M45" s="10">
        <f t="shared" si="9"/>
        <v>0</v>
      </c>
      <c r="N45" s="10">
        <f t="shared" si="9"/>
        <v>0</v>
      </c>
      <c r="O45" s="10">
        <f t="shared" si="9"/>
        <v>0</v>
      </c>
      <c r="P45" s="10">
        <f t="shared" si="9"/>
        <v>0</v>
      </c>
      <c r="Q45" s="10">
        <f t="shared" si="9"/>
        <v>0</v>
      </c>
      <c r="R45" s="10">
        <f t="shared" si="9"/>
        <v>0</v>
      </c>
      <c r="S45" s="10">
        <f t="shared" si="9"/>
        <v>0</v>
      </c>
      <c r="T45" s="10">
        <f t="shared" si="9"/>
        <v>0</v>
      </c>
      <c r="U45" s="10">
        <f t="shared" si="9"/>
        <v>0</v>
      </c>
      <c r="V45" s="10">
        <f t="shared" si="9"/>
        <v>0</v>
      </c>
      <c r="W45" s="10">
        <f t="shared" si="9"/>
        <v>0</v>
      </c>
      <c r="X45" s="10">
        <f t="shared" si="9"/>
        <v>0</v>
      </c>
      <c r="Y45" s="10">
        <f t="shared" si="9"/>
        <v>0</v>
      </c>
      <c r="Z45" s="10">
        <f t="shared" si="9"/>
        <v>0</v>
      </c>
      <c r="AA45" s="10">
        <f t="shared" si="9"/>
        <v>0</v>
      </c>
      <c r="AB45" s="10">
        <f t="shared" si="9"/>
        <v>0</v>
      </c>
      <c r="AC45" s="10">
        <f t="shared" si="9"/>
        <v>0</v>
      </c>
      <c r="AD45" s="10">
        <f t="shared" si="9"/>
        <v>0</v>
      </c>
    </row>
    <row r="46" spans="1:30" x14ac:dyDescent="0.25">
      <c r="B46" s="9" t="s">
        <v>25</v>
      </c>
      <c r="C46" s="10">
        <f t="shared" ref="C46:AD46" si="10">+C16/(C$28*C$36)</f>
        <v>0</v>
      </c>
      <c r="D46" s="10">
        <f t="shared" si="10"/>
        <v>9.1651513899116797</v>
      </c>
      <c r="E46" s="10">
        <f t="shared" si="10"/>
        <v>0</v>
      </c>
      <c r="F46" s="10">
        <f t="shared" si="10"/>
        <v>0</v>
      </c>
      <c r="G46" s="10">
        <f t="shared" si="10"/>
        <v>0</v>
      </c>
      <c r="H46" s="10">
        <f t="shared" si="10"/>
        <v>0</v>
      </c>
      <c r="I46" s="10">
        <f t="shared" si="10"/>
        <v>0</v>
      </c>
      <c r="J46" s="10">
        <f t="shared" si="10"/>
        <v>0</v>
      </c>
      <c r="K46" s="10">
        <f t="shared" si="10"/>
        <v>0</v>
      </c>
      <c r="L46" s="10">
        <f t="shared" si="10"/>
        <v>0</v>
      </c>
      <c r="M46" s="10">
        <f t="shared" si="10"/>
        <v>0</v>
      </c>
      <c r="N46" s="10">
        <f t="shared" si="10"/>
        <v>0</v>
      </c>
      <c r="O46" s="10">
        <f t="shared" si="10"/>
        <v>0</v>
      </c>
      <c r="P46" s="10">
        <f t="shared" si="10"/>
        <v>0</v>
      </c>
      <c r="Q46" s="10">
        <f t="shared" si="10"/>
        <v>0</v>
      </c>
      <c r="R46" s="10">
        <f t="shared" si="10"/>
        <v>0</v>
      </c>
      <c r="S46" s="10">
        <f t="shared" si="10"/>
        <v>0</v>
      </c>
      <c r="T46" s="10">
        <f t="shared" si="10"/>
        <v>0</v>
      </c>
      <c r="U46" s="10">
        <f t="shared" si="10"/>
        <v>0</v>
      </c>
      <c r="V46" s="10">
        <f t="shared" si="10"/>
        <v>0</v>
      </c>
      <c r="W46" s="10">
        <f t="shared" si="10"/>
        <v>0</v>
      </c>
      <c r="X46" s="10">
        <f t="shared" si="10"/>
        <v>0</v>
      </c>
      <c r="Y46" s="10">
        <f t="shared" si="10"/>
        <v>0</v>
      </c>
      <c r="Z46" s="10">
        <f t="shared" si="10"/>
        <v>0</v>
      </c>
      <c r="AA46" s="10">
        <f t="shared" si="10"/>
        <v>0</v>
      </c>
      <c r="AB46" s="10">
        <f t="shared" si="10"/>
        <v>0</v>
      </c>
      <c r="AC46" s="10">
        <f t="shared" si="10"/>
        <v>0</v>
      </c>
      <c r="AD46" s="10">
        <f t="shared" si="10"/>
        <v>0</v>
      </c>
    </row>
    <row r="47" spans="1:30" x14ac:dyDescent="0.25">
      <c r="B47" s="9" t="s">
        <v>23</v>
      </c>
      <c r="C47" s="10">
        <f t="shared" ref="C47:AD47" si="11">+C17/(C$28*C$36)</f>
        <v>0</v>
      </c>
      <c r="D47" s="10">
        <f t="shared" si="11"/>
        <v>0</v>
      </c>
      <c r="E47" s="10">
        <f t="shared" si="11"/>
        <v>0</v>
      </c>
      <c r="F47" s="10">
        <f t="shared" si="11"/>
        <v>0</v>
      </c>
      <c r="G47" s="10">
        <f t="shared" si="11"/>
        <v>0</v>
      </c>
      <c r="H47" s="10">
        <f t="shared" si="11"/>
        <v>0</v>
      </c>
      <c r="I47" s="10">
        <f t="shared" si="11"/>
        <v>0</v>
      </c>
      <c r="J47" s="10">
        <f t="shared" si="11"/>
        <v>0</v>
      </c>
      <c r="K47" s="10">
        <f t="shared" si="11"/>
        <v>0</v>
      </c>
      <c r="L47" s="10">
        <f t="shared" si="11"/>
        <v>0</v>
      </c>
      <c r="M47" s="10">
        <f t="shared" si="11"/>
        <v>0</v>
      </c>
      <c r="N47" s="10">
        <f t="shared" si="11"/>
        <v>0</v>
      </c>
      <c r="O47" s="10">
        <f t="shared" si="11"/>
        <v>0</v>
      </c>
      <c r="P47" s="10">
        <f t="shared" si="11"/>
        <v>0</v>
      </c>
      <c r="Q47" s="10">
        <f t="shared" si="11"/>
        <v>0</v>
      </c>
      <c r="R47" s="10">
        <f t="shared" si="11"/>
        <v>0</v>
      </c>
      <c r="S47" s="10">
        <f t="shared" si="11"/>
        <v>0</v>
      </c>
      <c r="T47" s="10">
        <f t="shared" si="11"/>
        <v>0</v>
      </c>
      <c r="U47" s="10">
        <f t="shared" si="11"/>
        <v>0</v>
      </c>
      <c r="V47" s="10">
        <f t="shared" si="11"/>
        <v>0</v>
      </c>
      <c r="W47" s="10">
        <f t="shared" si="11"/>
        <v>0</v>
      </c>
      <c r="X47" s="10">
        <f t="shared" si="11"/>
        <v>0</v>
      </c>
      <c r="Y47" s="10">
        <f t="shared" si="11"/>
        <v>0</v>
      </c>
      <c r="Z47" s="10">
        <f t="shared" si="11"/>
        <v>0</v>
      </c>
      <c r="AA47" s="10">
        <f t="shared" si="11"/>
        <v>0</v>
      </c>
      <c r="AB47" s="10">
        <f t="shared" si="11"/>
        <v>0</v>
      </c>
      <c r="AC47" s="10">
        <f t="shared" si="11"/>
        <v>0</v>
      </c>
      <c r="AD47" s="10">
        <f t="shared" si="11"/>
        <v>0</v>
      </c>
    </row>
    <row r="48" spans="1:30" x14ac:dyDescent="0.25">
      <c r="B48" s="9" t="s">
        <v>24</v>
      </c>
      <c r="C48" s="10">
        <f t="shared" ref="C48:AD48" si="12">+C18/(C$28*C$36)</f>
        <v>0</v>
      </c>
      <c r="D48" s="10">
        <f t="shared" si="12"/>
        <v>0</v>
      </c>
      <c r="E48" s="10">
        <f t="shared" si="12"/>
        <v>0</v>
      </c>
      <c r="F48" s="10">
        <f t="shared" si="12"/>
        <v>0</v>
      </c>
      <c r="G48" s="10">
        <f t="shared" si="12"/>
        <v>0</v>
      </c>
      <c r="H48" s="10">
        <f t="shared" si="12"/>
        <v>0</v>
      </c>
      <c r="I48" s="10">
        <f t="shared" si="12"/>
        <v>0</v>
      </c>
      <c r="J48" s="10">
        <f t="shared" si="12"/>
        <v>0</v>
      </c>
      <c r="K48" s="10">
        <f t="shared" si="12"/>
        <v>0</v>
      </c>
      <c r="L48" s="10">
        <f t="shared" si="12"/>
        <v>0</v>
      </c>
      <c r="M48" s="10">
        <f t="shared" si="12"/>
        <v>0</v>
      </c>
      <c r="N48" s="10">
        <f t="shared" si="12"/>
        <v>0</v>
      </c>
      <c r="O48" s="10">
        <f t="shared" si="12"/>
        <v>0</v>
      </c>
      <c r="P48" s="10">
        <f t="shared" si="12"/>
        <v>0</v>
      </c>
      <c r="Q48" s="10">
        <f t="shared" si="12"/>
        <v>0</v>
      </c>
      <c r="R48" s="10">
        <f t="shared" si="12"/>
        <v>0</v>
      </c>
      <c r="S48" s="10">
        <f t="shared" si="12"/>
        <v>0</v>
      </c>
      <c r="T48" s="10">
        <f t="shared" si="12"/>
        <v>0</v>
      </c>
      <c r="U48" s="10">
        <f t="shared" si="12"/>
        <v>0</v>
      </c>
      <c r="V48" s="10">
        <f t="shared" si="12"/>
        <v>0</v>
      </c>
      <c r="W48" s="10">
        <f t="shared" si="12"/>
        <v>0</v>
      </c>
      <c r="X48" s="10">
        <f t="shared" si="12"/>
        <v>0</v>
      </c>
      <c r="Y48" s="10">
        <f t="shared" si="12"/>
        <v>0</v>
      </c>
      <c r="Z48" s="10">
        <f t="shared" si="12"/>
        <v>0</v>
      </c>
      <c r="AA48" s="10">
        <f t="shared" si="12"/>
        <v>0</v>
      </c>
      <c r="AB48" s="10">
        <f t="shared" si="12"/>
        <v>0</v>
      </c>
      <c r="AC48" s="10">
        <f t="shared" si="12"/>
        <v>0</v>
      </c>
      <c r="AD48" s="10">
        <f t="shared" si="12"/>
        <v>0</v>
      </c>
    </row>
    <row r="49" spans="2:30" x14ac:dyDescent="0.25">
      <c r="B49" s="9" t="s">
        <v>26</v>
      </c>
      <c r="C49" s="10">
        <f t="shared" ref="C49:AD49" si="13">+C19/(C$28*C$36)</f>
        <v>0</v>
      </c>
      <c r="D49" s="10">
        <f t="shared" si="13"/>
        <v>3.9279220242478625</v>
      </c>
      <c r="E49" s="10">
        <f t="shared" si="13"/>
        <v>0</v>
      </c>
      <c r="F49" s="10">
        <f t="shared" si="13"/>
        <v>0</v>
      </c>
      <c r="G49" s="10">
        <f t="shared" si="13"/>
        <v>0</v>
      </c>
      <c r="H49" s="10">
        <f t="shared" si="13"/>
        <v>0</v>
      </c>
      <c r="I49" s="10">
        <f t="shared" si="13"/>
        <v>0</v>
      </c>
      <c r="J49" s="10">
        <f t="shared" si="13"/>
        <v>0</v>
      </c>
      <c r="K49" s="10">
        <f t="shared" si="13"/>
        <v>0</v>
      </c>
      <c r="L49" s="10">
        <f t="shared" si="13"/>
        <v>0</v>
      </c>
      <c r="M49" s="10">
        <f t="shared" si="13"/>
        <v>0</v>
      </c>
      <c r="N49" s="10">
        <f t="shared" si="13"/>
        <v>0</v>
      </c>
      <c r="O49" s="10">
        <f t="shared" si="13"/>
        <v>0</v>
      </c>
      <c r="P49" s="10">
        <f t="shared" si="13"/>
        <v>0</v>
      </c>
      <c r="Q49" s="10">
        <f t="shared" si="13"/>
        <v>0</v>
      </c>
      <c r="R49" s="10">
        <f t="shared" si="13"/>
        <v>0</v>
      </c>
      <c r="S49" s="10">
        <f t="shared" si="13"/>
        <v>0</v>
      </c>
      <c r="T49" s="10">
        <f t="shared" si="13"/>
        <v>0</v>
      </c>
      <c r="U49" s="10">
        <f t="shared" si="13"/>
        <v>0</v>
      </c>
      <c r="V49" s="10">
        <f t="shared" si="13"/>
        <v>0</v>
      </c>
      <c r="W49" s="10">
        <f t="shared" si="13"/>
        <v>0</v>
      </c>
      <c r="X49" s="10">
        <f t="shared" si="13"/>
        <v>0</v>
      </c>
      <c r="Y49" s="10">
        <f t="shared" si="13"/>
        <v>0</v>
      </c>
      <c r="Z49" s="10">
        <f t="shared" si="13"/>
        <v>0</v>
      </c>
      <c r="AA49" s="10">
        <f t="shared" si="13"/>
        <v>0</v>
      </c>
      <c r="AB49" s="10">
        <f t="shared" si="13"/>
        <v>0</v>
      </c>
      <c r="AC49" s="10">
        <f t="shared" si="13"/>
        <v>0</v>
      </c>
      <c r="AD49" s="10">
        <f t="shared" si="13"/>
        <v>0</v>
      </c>
    </row>
    <row r="50" spans="2:30" x14ac:dyDescent="0.25">
      <c r="B50" s="12" t="s">
        <v>27</v>
      </c>
      <c r="C50" s="10">
        <f t="shared" ref="C50:AD50" si="14">+C20/(C$28*C$36)</f>
        <v>26.726124191242437</v>
      </c>
      <c r="D50" s="10">
        <f t="shared" si="14"/>
        <v>0</v>
      </c>
      <c r="E50" s="10">
        <f t="shared" si="14"/>
        <v>0</v>
      </c>
      <c r="F50" s="10">
        <f t="shared" si="14"/>
        <v>0</v>
      </c>
      <c r="G50" s="10">
        <f t="shared" si="14"/>
        <v>0</v>
      </c>
      <c r="H50" s="10">
        <f t="shared" si="14"/>
        <v>0</v>
      </c>
      <c r="I50" s="10">
        <f t="shared" si="14"/>
        <v>0</v>
      </c>
      <c r="J50" s="10">
        <f t="shared" si="14"/>
        <v>0</v>
      </c>
      <c r="K50" s="10">
        <f t="shared" si="14"/>
        <v>0</v>
      </c>
      <c r="L50" s="10">
        <f t="shared" si="14"/>
        <v>0</v>
      </c>
      <c r="M50" s="10">
        <f t="shared" si="14"/>
        <v>0</v>
      </c>
      <c r="N50" s="10">
        <f t="shared" si="14"/>
        <v>0</v>
      </c>
      <c r="O50" s="10">
        <f t="shared" si="14"/>
        <v>0</v>
      </c>
      <c r="P50" s="10">
        <f t="shared" si="14"/>
        <v>0</v>
      </c>
      <c r="Q50" s="10">
        <f t="shared" si="14"/>
        <v>0</v>
      </c>
      <c r="R50" s="10">
        <f t="shared" si="14"/>
        <v>0</v>
      </c>
      <c r="S50" s="10">
        <f t="shared" si="14"/>
        <v>0</v>
      </c>
      <c r="T50" s="10">
        <f t="shared" si="14"/>
        <v>0</v>
      </c>
      <c r="U50" s="10">
        <f t="shared" si="14"/>
        <v>0</v>
      </c>
      <c r="V50" s="10">
        <f t="shared" si="14"/>
        <v>0</v>
      </c>
      <c r="W50" s="10">
        <f t="shared" si="14"/>
        <v>0</v>
      </c>
      <c r="X50" s="10">
        <f t="shared" si="14"/>
        <v>0</v>
      </c>
      <c r="Y50" s="10">
        <f t="shared" si="14"/>
        <v>0</v>
      </c>
      <c r="Z50" s="10">
        <f t="shared" si="14"/>
        <v>0</v>
      </c>
      <c r="AA50" s="10">
        <f t="shared" si="14"/>
        <v>0</v>
      </c>
      <c r="AB50" s="10">
        <f t="shared" si="14"/>
        <v>0</v>
      </c>
      <c r="AC50" s="10">
        <f t="shared" si="14"/>
        <v>0</v>
      </c>
      <c r="AD50" s="10">
        <f t="shared" si="14"/>
        <v>0</v>
      </c>
    </row>
    <row r="52" spans="2:30" x14ac:dyDescent="0.25">
      <c r="B52" t="s">
        <v>13</v>
      </c>
    </row>
    <row r="53" spans="2:30" s="1" customFormat="1" x14ac:dyDescent="0.25">
      <c r="B53" s="7" t="s">
        <v>0</v>
      </c>
      <c r="C53" s="8">
        <f>C$11</f>
        <v>2</v>
      </c>
      <c r="D53" s="8">
        <f t="shared" ref="D53:N53" si="15">D$11</f>
        <v>12</v>
      </c>
      <c r="E53" s="8">
        <f t="shared" si="15"/>
        <v>15</v>
      </c>
      <c r="F53" s="8">
        <f t="shared" si="15"/>
        <v>16</v>
      </c>
      <c r="G53" s="8">
        <f t="shared" si="15"/>
        <v>17</v>
      </c>
      <c r="H53" s="8">
        <f t="shared" si="15"/>
        <v>18</v>
      </c>
      <c r="I53" s="8">
        <f t="shared" si="15"/>
        <v>25</v>
      </c>
      <c r="J53" s="8">
        <f t="shared" si="15"/>
        <v>26</v>
      </c>
      <c r="K53" s="8">
        <f t="shared" si="15"/>
        <v>27</v>
      </c>
      <c r="L53" s="8">
        <f t="shared" si="15"/>
        <v>28</v>
      </c>
      <c r="M53" s="8">
        <f t="shared" si="15"/>
        <v>29</v>
      </c>
      <c r="N53" s="8">
        <f t="shared" si="15"/>
        <v>30</v>
      </c>
      <c r="O53" s="8">
        <f>O$11</f>
        <v>36</v>
      </c>
      <c r="P53" s="8">
        <f>P$11</f>
        <v>37</v>
      </c>
      <c r="Q53" s="8">
        <f>Q$11</f>
        <v>38</v>
      </c>
      <c r="R53" s="8">
        <f>R$11</f>
        <v>39</v>
      </c>
      <c r="S53" s="8">
        <f>S$11</f>
        <v>40</v>
      </c>
      <c r="T53" s="8">
        <f>T$11</f>
        <v>41</v>
      </c>
      <c r="U53" s="8">
        <f>U$11</f>
        <v>42</v>
      </c>
      <c r="V53" s="8">
        <f>V$11</f>
        <v>43</v>
      </c>
      <c r="W53" s="8">
        <f>W$11</f>
        <v>44</v>
      </c>
      <c r="X53" s="8">
        <f>X$11</f>
        <v>45</v>
      </c>
      <c r="Y53" s="8">
        <f>Y$11</f>
        <v>46</v>
      </c>
      <c r="Z53" s="8">
        <f>Z$11</f>
        <v>50</v>
      </c>
      <c r="AA53" s="8">
        <f>AA$11</f>
        <v>51</v>
      </c>
      <c r="AB53" s="8">
        <f>AB$11</f>
        <v>53</v>
      </c>
      <c r="AC53" s="8">
        <f>AC$11</f>
        <v>54</v>
      </c>
      <c r="AD53" s="8">
        <f>AD$11</f>
        <v>55</v>
      </c>
    </row>
    <row r="54" spans="2:30" x14ac:dyDescent="0.25">
      <c r="B54" s="9" t="s">
        <v>19</v>
      </c>
      <c r="C54" s="16" t="e">
        <f>+ $S65/($X1*C12)</f>
        <v>#DIV/0!</v>
      </c>
      <c r="D54" s="16" t="e">
        <f t="shared" ref="D54:AD54" si="16">+ $S65/($X1*D12)</f>
        <v>#DIV/0!</v>
      </c>
      <c r="E54" s="16">
        <f t="shared" si="16"/>
        <v>11.221181250117708</v>
      </c>
      <c r="F54" s="16" t="e">
        <f t="shared" si="16"/>
        <v>#DIV/0!</v>
      </c>
      <c r="G54" s="16" t="e">
        <f t="shared" si="16"/>
        <v>#DIV/0!</v>
      </c>
      <c r="H54" s="16" t="e">
        <f t="shared" si="16"/>
        <v>#DIV/0!</v>
      </c>
      <c r="I54" s="16" t="e">
        <f t="shared" si="16"/>
        <v>#DIV/0!</v>
      </c>
      <c r="J54" s="16">
        <f t="shared" si="16"/>
        <v>7.4807875000784714</v>
      </c>
      <c r="K54" s="16">
        <f t="shared" si="16"/>
        <v>2.0779965277995753</v>
      </c>
      <c r="L54" s="16">
        <f t="shared" si="16"/>
        <v>6.2339895833987269</v>
      </c>
      <c r="M54" s="16">
        <f t="shared" si="16"/>
        <v>1.2065786290449148</v>
      </c>
      <c r="N54" s="16">
        <f t="shared" si="16"/>
        <v>22.442362500235415</v>
      </c>
      <c r="O54" s="16">
        <f t="shared" si="16"/>
        <v>3.1169947916993634</v>
      </c>
      <c r="P54" s="16" t="e">
        <f t="shared" si="16"/>
        <v>#DIV/0!</v>
      </c>
      <c r="Q54" s="16" t="e">
        <f t="shared" si="16"/>
        <v>#DIV/0!</v>
      </c>
      <c r="R54" s="16" t="e">
        <f t="shared" si="16"/>
        <v>#DIV/0!</v>
      </c>
      <c r="S54" s="16" t="e">
        <f t="shared" si="16"/>
        <v>#DIV/0!</v>
      </c>
      <c r="T54" s="16" t="e">
        <f t="shared" si="16"/>
        <v>#DIV/0!</v>
      </c>
      <c r="U54" s="16" t="e">
        <f t="shared" si="16"/>
        <v>#DIV/0!</v>
      </c>
      <c r="V54" s="16" t="e">
        <f t="shared" si="16"/>
        <v>#DIV/0!</v>
      </c>
      <c r="W54" s="16" t="e">
        <f t="shared" si="16"/>
        <v>#DIV/0!</v>
      </c>
      <c r="X54" s="16" t="e">
        <f t="shared" si="16"/>
        <v>#DIV/0!</v>
      </c>
      <c r="Y54" s="16" t="e">
        <f t="shared" si="16"/>
        <v>#DIV/0!</v>
      </c>
      <c r="Z54" s="16" t="e">
        <f t="shared" si="16"/>
        <v>#DIV/0!</v>
      </c>
      <c r="AA54" s="16" t="e">
        <f t="shared" si="16"/>
        <v>#DIV/0!</v>
      </c>
      <c r="AB54" s="16" t="e">
        <f t="shared" si="16"/>
        <v>#DIV/0!</v>
      </c>
      <c r="AC54" s="16" t="e">
        <f t="shared" si="16"/>
        <v>#DIV/0!</v>
      </c>
      <c r="AD54" s="16" t="e">
        <f t="shared" si="16"/>
        <v>#DIV/0!</v>
      </c>
    </row>
    <row r="55" spans="2:30" x14ac:dyDescent="0.25">
      <c r="B55" s="9" t="s">
        <v>20</v>
      </c>
      <c r="C55" s="16" t="e">
        <f t="shared" ref="C55:AD55" si="17">+ $S66/($X2*C13)</f>
        <v>#DIV/0!</v>
      </c>
      <c r="D55" s="16" t="e">
        <f t="shared" si="17"/>
        <v>#DIV/0!</v>
      </c>
      <c r="E55" s="16" t="e">
        <f t="shared" si="17"/>
        <v>#DIV/0!</v>
      </c>
      <c r="F55" s="16" t="e">
        <f t="shared" si="17"/>
        <v>#DIV/0!</v>
      </c>
      <c r="G55" s="16" t="e">
        <f t="shared" si="17"/>
        <v>#DIV/0!</v>
      </c>
      <c r="H55" s="16" t="e">
        <f t="shared" si="17"/>
        <v>#DIV/0!</v>
      </c>
      <c r="I55" s="16" t="e">
        <f t="shared" si="17"/>
        <v>#DIV/0!</v>
      </c>
      <c r="J55" s="16" t="e">
        <f t="shared" si="17"/>
        <v>#DIV/0!</v>
      </c>
      <c r="K55" s="16" t="e">
        <f t="shared" si="17"/>
        <v>#DIV/0!</v>
      </c>
      <c r="L55" s="16" t="e">
        <f t="shared" si="17"/>
        <v>#DIV/0!</v>
      </c>
      <c r="M55" s="16" t="e">
        <f t="shared" si="17"/>
        <v>#DIV/0!</v>
      </c>
      <c r="N55" s="16" t="e">
        <f t="shared" si="17"/>
        <v>#DIV/0!</v>
      </c>
      <c r="O55" s="16" t="e">
        <f t="shared" si="17"/>
        <v>#DIV/0!</v>
      </c>
      <c r="P55" s="16" t="e">
        <f t="shared" si="17"/>
        <v>#DIV/0!</v>
      </c>
      <c r="Q55" s="16" t="e">
        <f t="shared" si="17"/>
        <v>#DIV/0!</v>
      </c>
      <c r="R55" s="16" t="e">
        <f t="shared" si="17"/>
        <v>#DIV/0!</v>
      </c>
      <c r="S55" s="16" t="e">
        <f t="shared" si="17"/>
        <v>#DIV/0!</v>
      </c>
      <c r="T55" s="16" t="e">
        <f t="shared" si="17"/>
        <v>#DIV/0!</v>
      </c>
      <c r="U55" s="16" t="e">
        <f t="shared" si="17"/>
        <v>#DIV/0!</v>
      </c>
      <c r="V55" s="16" t="e">
        <f t="shared" si="17"/>
        <v>#DIV/0!</v>
      </c>
      <c r="W55" s="16" t="e">
        <f t="shared" si="17"/>
        <v>#DIV/0!</v>
      </c>
      <c r="X55" s="16" t="e">
        <f t="shared" si="17"/>
        <v>#DIV/0!</v>
      </c>
      <c r="Y55" s="16" t="e">
        <f t="shared" si="17"/>
        <v>#DIV/0!</v>
      </c>
      <c r="Z55" s="16" t="e">
        <f t="shared" si="17"/>
        <v>#DIV/0!</v>
      </c>
      <c r="AA55" s="16" t="e">
        <f t="shared" si="17"/>
        <v>#DIV/0!</v>
      </c>
      <c r="AB55" s="16" t="e">
        <f t="shared" si="17"/>
        <v>#DIV/0!</v>
      </c>
      <c r="AC55" s="16" t="e">
        <f t="shared" si="17"/>
        <v>#DIV/0!</v>
      </c>
      <c r="AD55" s="16" t="e">
        <f t="shared" si="17"/>
        <v>#DIV/0!</v>
      </c>
    </row>
    <row r="56" spans="2:30" x14ac:dyDescent="0.25">
      <c r="B56" s="9" t="s">
        <v>21</v>
      </c>
      <c r="C56" s="16" t="e">
        <f t="shared" ref="C56:AD56" si="18">+ $S67/($X3*C14)</f>
        <v>#DIV/0!</v>
      </c>
      <c r="D56" s="16" t="e">
        <f t="shared" si="18"/>
        <v>#DIV/0!</v>
      </c>
      <c r="E56" s="16" t="e">
        <f t="shared" si="18"/>
        <v>#DIV/0!</v>
      </c>
      <c r="F56" s="16" t="e">
        <f t="shared" si="18"/>
        <v>#DIV/0!</v>
      </c>
      <c r="G56" s="16" t="e">
        <f t="shared" si="18"/>
        <v>#DIV/0!</v>
      </c>
      <c r="H56" s="16" t="e">
        <f t="shared" si="18"/>
        <v>#DIV/0!</v>
      </c>
      <c r="I56" s="16" t="e">
        <f t="shared" si="18"/>
        <v>#DIV/0!</v>
      </c>
      <c r="J56" s="16" t="e">
        <f t="shared" si="18"/>
        <v>#DIV/0!</v>
      </c>
      <c r="K56" s="16" t="e">
        <f t="shared" si="18"/>
        <v>#DIV/0!</v>
      </c>
      <c r="L56" s="16" t="e">
        <f t="shared" si="18"/>
        <v>#DIV/0!</v>
      </c>
      <c r="M56" s="16" t="e">
        <f t="shared" si="18"/>
        <v>#DIV/0!</v>
      </c>
      <c r="N56" s="16" t="e">
        <f t="shared" si="18"/>
        <v>#DIV/0!</v>
      </c>
      <c r="O56" s="16" t="e">
        <f t="shared" si="18"/>
        <v>#DIV/0!</v>
      </c>
      <c r="P56" s="16" t="e">
        <f t="shared" si="18"/>
        <v>#DIV/0!</v>
      </c>
      <c r="Q56" s="16" t="e">
        <f t="shared" si="18"/>
        <v>#DIV/0!</v>
      </c>
      <c r="R56" s="16" t="e">
        <f t="shared" si="18"/>
        <v>#DIV/0!</v>
      </c>
      <c r="S56" s="16" t="e">
        <f t="shared" si="18"/>
        <v>#DIV/0!</v>
      </c>
      <c r="T56" s="16" t="e">
        <f t="shared" si="18"/>
        <v>#DIV/0!</v>
      </c>
      <c r="U56" s="16" t="e">
        <f t="shared" si="18"/>
        <v>#DIV/0!</v>
      </c>
      <c r="V56" s="16" t="e">
        <f t="shared" si="18"/>
        <v>#DIV/0!</v>
      </c>
      <c r="W56" s="16" t="e">
        <f t="shared" si="18"/>
        <v>#DIV/0!</v>
      </c>
      <c r="X56" s="16" t="e">
        <f t="shared" si="18"/>
        <v>#DIV/0!</v>
      </c>
      <c r="Y56" s="16" t="e">
        <f t="shared" si="18"/>
        <v>#DIV/0!</v>
      </c>
      <c r="Z56" s="16" t="e">
        <f t="shared" si="18"/>
        <v>#DIV/0!</v>
      </c>
      <c r="AA56" s="16" t="e">
        <f t="shared" si="18"/>
        <v>#DIV/0!</v>
      </c>
      <c r="AB56" s="16" t="e">
        <f t="shared" si="18"/>
        <v>#DIV/0!</v>
      </c>
      <c r="AC56" s="16" t="e">
        <f t="shared" si="18"/>
        <v>#DIV/0!</v>
      </c>
      <c r="AD56" s="16" t="e">
        <f t="shared" si="18"/>
        <v>#DIV/0!</v>
      </c>
    </row>
    <row r="57" spans="2:30" x14ac:dyDescent="0.25">
      <c r="B57" s="9" t="s">
        <v>22</v>
      </c>
      <c r="C57" s="16" t="e">
        <f t="shared" ref="C57:AD57" si="19">+ $S68/($X4*C15)</f>
        <v>#DIV/0!</v>
      </c>
      <c r="D57" s="16" t="e">
        <f t="shared" si="19"/>
        <v>#DIV/0!</v>
      </c>
      <c r="E57" s="16" t="e">
        <f t="shared" si="19"/>
        <v>#DIV/0!</v>
      </c>
      <c r="F57" s="16" t="e">
        <f t="shared" si="19"/>
        <v>#DIV/0!</v>
      </c>
      <c r="G57" s="16">
        <f t="shared" si="19"/>
        <v>5.3389062796009723</v>
      </c>
      <c r="H57" s="16">
        <f t="shared" si="19"/>
        <v>1.174559381512214</v>
      </c>
      <c r="I57" s="16" t="e">
        <f t="shared" si="19"/>
        <v>#DIV/0!</v>
      </c>
      <c r="J57" s="16" t="e">
        <f t="shared" si="19"/>
        <v>#DIV/0!</v>
      </c>
      <c r="K57" s="16" t="e">
        <f t="shared" si="19"/>
        <v>#DIV/0!</v>
      </c>
      <c r="L57" s="16" t="e">
        <f t="shared" si="19"/>
        <v>#DIV/0!</v>
      </c>
      <c r="M57" s="16" t="e">
        <f t="shared" si="19"/>
        <v>#DIV/0!</v>
      </c>
      <c r="N57" s="16" t="e">
        <f t="shared" si="19"/>
        <v>#DIV/0!</v>
      </c>
      <c r="O57" s="16" t="e">
        <f t="shared" si="19"/>
        <v>#DIV/0!</v>
      </c>
      <c r="P57" s="16" t="e">
        <f t="shared" si="19"/>
        <v>#DIV/0!</v>
      </c>
      <c r="Q57" s="16" t="e">
        <f t="shared" si="19"/>
        <v>#DIV/0!</v>
      </c>
      <c r="R57" s="16" t="e">
        <f t="shared" si="19"/>
        <v>#DIV/0!</v>
      </c>
      <c r="S57" s="16" t="e">
        <f t="shared" si="19"/>
        <v>#DIV/0!</v>
      </c>
      <c r="T57" s="16" t="e">
        <f t="shared" si="19"/>
        <v>#DIV/0!</v>
      </c>
      <c r="U57" s="16" t="e">
        <f t="shared" si="19"/>
        <v>#DIV/0!</v>
      </c>
      <c r="V57" s="16" t="e">
        <f t="shared" si="19"/>
        <v>#DIV/0!</v>
      </c>
      <c r="W57" s="16" t="e">
        <f t="shared" si="19"/>
        <v>#DIV/0!</v>
      </c>
      <c r="X57" s="16" t="e">
        <f t="shared" si="19"/>
        <v>#DIV/0!</v>
      </c>
      <c r="Y57" s="16" t="e">
        <f t="shared" si="19"/>
        <v>#DIV/0!</v>
      </c>
      <c r="Z57" s="16" t="e">
        <f t="shared" si="19"/>
        <v>#DIV/0!</v>
      </c>
      <c r="AA57" s="16" t="e">
        <f t="shared" si="19"/>
        <v>#DIV/0!</v>
      </c>
      <c r="AB57" s="16" t="e">
        <f t="shared" si="19"/>
        <v>#DIV/0!</v>
      </c>
      <c r="AC57" s="16" t="e">
        <f t="shared" si="19"/>
        <v>#DIV/0!</v>
      </c>
      <c r="AD57" s="16" t="e">
        <f t="shared" si="19"/>
        <v>#DIV/0!</v>
      </c>
    </row>
    <row r="58" spans="2:30" x14ac:dyDescent="0.25">
      <c r="B58" s="9" t="s">
        <v>25</v>
      </c>
      <c r="C58" s="16" t="e">
        <f t="shared" ref="C58:AD58" si="20">+ $S69/($X5*C16)</f>
        <v>#DIV/0!</v>
      </c>
      <c r="D58" s="16">
        <f t="shared" si="20"/>
        <v>0.48750805265487657</v>
      </c>
      <c r="E58" s="16" t="e">
        <f t="shared" si="20"/>
        <v>#DIV/0!</v>
      </c>
      <c r="F58" s="16" t="e">
        <f t="shared" si="20"/>
        <v>#DIV/0!</v>
      </c>
      <c r="G58" s="16" t="e">
        <f t="shared" si="20"/>
        <v>#DIV/0!</v>
      </c>
      <c r="H58" s="16" t="e">
        <f t="shared" si="20"/>
        <v>#DIV/0!</v>
      </c>
      <c r="I58" s="16" t="e">
        <f t="shared" si="20"/>
        <v>#DIV/0!</v>
      </c>
      <c r="J58" s="16" t="e">
        <f t="shared" si="20"/>
        <v>#DIV/0!</v>
      </c>
      <c r="K58" s="16" t="e">
        <f t="shared" si="20"/>
        <v>#DIV/0!</v>
      </c>
      <c r="L58" s="16" t="e">
        <f t="shared" si="20"/>
        <v>#DIV/0!</v>
      </c>
      <c r="M58" s="16" t="e">
        <f t="shared" si="20"/>
        <v>#DIV/0!</v>
      </c>
      <c r="N58" s="16" t="e">
        <f t="shared" si="20"/>
        <v>#DIV/0!</v>
      </c>
      <c r="O58" s="16" t="e">
        <f t="shared" si="20"/>
        <v>#DIV/0!</v>
      </c>
      <c r="P58" s="16" t="e">
        <f t="shared" si="20"/>
        <v>#DIV/0!</v>
      </c>
      <c r="Q58" s="16" t="e">
        <f t="shared" si="20"/>
        <v>#DIV/0!</v>
      </c>
      <c r="R58" s="16" t="e">
        <f t="shared" si="20"/>
        <v>#DIV/0!</v>
      </c>
      <c r="S58" s="16" t="e">
        <f t="shared" si="20"/>
        <v>#DIV/0!</v>
      </c>
      <c r="T58" s="16" t="e">
        <f t="shared" si="20"/>
        <v>#DIV/0!</v>
      </c>
      <c r="U58" s="16" t="e">
        <f t="shared" si="20"/>
        <v>#DIV/0!</v>
      </c>
      <c r="V58" s="16" t="e">
        <f t="shared" si="20"/>
        <v>#DIV/0!</v>
      </c>
      <c r="W58" s="16" t="e">
        <f t="shared" si="20"/>
        <v>#DIV/0!</v>
      </c>
      <c r="X58" s="16" t="e">
        <f t="shared" si="20"/>
        <v>#DIV/0!</v>
      </c>
      <c r="Y58" s="16" t="e">
        <f t="shared" si="20"/>
        <v>#DIV/0!</v>
      </c>
      <c r="Z58" s="16" t="e">
        <f t="shared" si="20"/>
        <v>#DIV/0!</v>
      </c>
      <c r="AA58" s="16" t="e">
        <f t="shared" si="20"/>
        <v>#DIV/0!</v>
      </c>
      <c r="AB58" s="16" t="e">
        <f t="shared" si="20"/>
        <v>#DIV/0!</v>
      </c>
      <c r="AC58" s="16" t="e">
        <f t="shared" si="20"/>
        <v>#DIV/0!</v>
      </c>
      <c r="AD58" s="16" t="e">
        <f t="shared" si="20"/>
        <v>#DIV/0!</v>
      </c>
    </row>
    <row r="59" spans="2:30" x14ac:dyDescent="0.25">
      <c r="B59" s="9" t="s">
        <v>23</v>
      </c>
      <c r="C59" s="16" t="e">
        <f t="shared" ref="C59:AD59" si="21">+ $S70/($X6*C17)</f>
        <v>#DIV/0!</v>
      </c>
      <c r="D59" s="16" t="e">
        <f t="shared" si="21"/>
        <v>#DIV/0!</v>
      </c>
      <c r="E59" s="16" t="e">
        <f t="shared" si="21"/>
        <v>#DIV/0!</v>
      </c>
      <c r="F59" s="16" t="e">
        <f t="shared" si="21"/>
        <v>#DIV/0!</v>
      </c>
      <c r="G59" s="16" t="e">
        <f t="shared" si="21"/>
        <v>#DIV/0!</v>
      </c>
      <c r="H59" s="16" t="e">
        <f t="shared" si="21"/>
        <v>#DIV/0!</v>
      </c>
      <c r="I59" s="16" t="e">
        <f t="shared" si="21"/>
        <v>#DIV/0!</v>
      </c>
      <c r="J59" s="16" t="e">
        <f t="shared" si="21"/>
        <v>#DIV/0!</v>
      </c>
      <c r="K59" s="16" t="e">
        <f t="shared" si="21"/>
        <v>#DIV/0!</v>
      </c>
      <c r="L59" s="16" t="e">
        <f t="shared" si="21"/>
        <v>#DIV/0!</v>
      </c>
      <c r="M59" s="16" t="e">
        <f t="shared" si="21"/>
        <v>#DIV/0!</v>
      </c>
      <c r="N59" s="16" t="e">
        <f t="shared" si="21"/>
        <v>#DIV/0!</v>
      </c>
      <c r="O59" s="16" t="e">
        <f t="shared" si="21"/>
        <v>#DIV/0!</v>
      </c>
      <c r="P59" s="16" t="e">
        <f t="shared" si="21"/>
        <v>#DIV/0!</v>
      </c>
      <c r="Q59" s="16" t="e">
        <f t="shared" si="21"/>
        <v>#DIV/0!</v>
      </c>
      <c r="R59" s="16" t="e">
        <f t="shared" si="21"/>
        <v>#DIV/0!</v>
      </c>
      <c r="S59" s="16" t="e">
        <f t="shared" si="21"/>
        <v>#DIV/0!</v>
      </c>
      <c r="T59" s="16" t="e">
        <f t="shared" si="21"/>
        <v>#DIV/0!</v>
      </c>
      <c r="U59" s="16" t="e">
        <f t="shared" si="21"/>
        <v>#DIV/0!</v>
      </c>
      <c r="V59" s="16" t="e">
        <f t="shared" si="21"/>
        <v>#DIV/0!</v>
      </c>
      <c r="W59" s="16" t="e">
        <f t="shared" si="21"/>
        <v>#DIV/0!</v>
      </c>
      <c r="X59" s="16" t="e">
        <f t="shared" si="21"/>
        <v>#DIV/0!</v>
      </c>
      <c r="Y59" s="16" t="e">
        <f t="shared" si="21"/>
        <v>#DIV/0!</v>
      </c>
      <c r="Z59" s="16" t="e">
        <f t="shared" si="21"/>
        <v>#DIV/0!</v>
      </c>
      <c r="AA59" s="16" t="e">
        <f t="shared" si="21"/>
        <v>#DIV/0!</v>
      </c>
      <c r="AB59" s="16" t="e">
        <f t="shared" si="21"/>
        <v>#DIV/0!</v>
      </c>
      <c r="AC59" s="16" t="e">
        <f t="shared" si="21"/>
        <v>#DIV/0!</v>
      </c>
      <c r="AD59" s="16" t="e">
        <f t="shared" si="21"/>
        <v>#DIV/0!</v>
      </c>
    </row>
    <row r="60" spans="2:30" x14ac:dyDescent="0.25">
      <c r="B60" s="9" t="s">
        <v>24</v>
      </c>
      <c r="C60" s="16" t="e">
        <f t="shared" ref="C60:AD60" si="22">+ $S71/($X7*C18)</f>
        <v>#DIV/0!</v>
      </c>
      <c r="D60" s="16" t="e">
        <f t="shared" si="22"/>
        <v>#DIV/0!</v>
      </c>
      <c r="E60" s="16" t="e">
        <f t="shared" si="22"/>
        <v>#DIV/0!</v>
      </c>
      <c r="F60" s="16" t="e">
        <f t="shared" si="22"/>
        <v>#DIV/0!</v>
      </c>
      <c r="G60" s="16" t="e">
        <f t="shared" si="22"/>
        <v>#DIV/0!</v>
      </c>
      <c r="H60" s="16" t="e">
        <f t="shared" si="22"/>
        <v>#DIV/0!</v>
      </c>
      <c r="I60" s="16" t="e">
        <f t="shared" si="22"/>
        <v>#DIV/0!</v>
      </c>
      <c r="J60" s="16" t="e">
        <f t="shared" si="22"/>
        <v>#DIV/0!</v>
      </c>
      <c r="K60" s="16" t="e">
        <f t="shared" si="22"/>
        <v>#DIV/0!</v>
      </c>
      <c r="L60" s="16" t="e">
        <f t="shared" si="22"/>
        <v>#DIV/0!</v>
      </c>
      <c r="M60" s="16" t="e">
        <f t="shared" si="22"/>
        <v>#DIV/0!</v>
      </c>
      <c r="N60" s="16" t="e">
        <f t="shared" si="22"/>
        <v>#DIV/0!</v>
      </c>
      <c r="O60" s="16" t="e">
        <f t="shared" si="22"/>
        <v>#DIV/0!</v>
      </c>
      <c r="P60" s="16" t="e">
        <f t="shared" si="22"/>
        <v>#DIV/0!</v>
      </c>
      <c r="Q60" s="16" t="e">
        <f t="shared" si="22"/>
        <v>#DIV/0!</v>
      </c>
      <c r="R60" s="16" t="e">
        <f t="shared" si="22"/>
        <v>#DIV/0!</v>
      </c>
      <c r="S60" s="16" t="e">
        <f t="shared" si="22"/>
        <v>#DIV/0!</v>
      </c>
      <c r="T60" s="16" t="e">
        <f t="shared" si="22"/>
        <v>#DIV/0!</v>
      </c>
      <c r="U60" s="16" t="e">
        <f t="shared" si="22"/>
        <v>#DIV/0!</v>
      </c>
      <c r="V60" s="16" t="e">
        <f t="shared" si="22"/>
        <v>#DIV/0!</v>
      </c>
      <c r="W60" s="16" t="e">
        <f t="shared" si="22"/>
        <v>#DIV/0!</v>
      </c>
      <c r="X60" s="16" t="e">
        <f t="shared" si="22"/>
        <v>#DIV/0!</v>
      </c>
      <c r="Y60" s="16" t="e">
        <f t="shared" si="22"/>
        <v>#DIV/0!</v>
      </c>
      <c r="Z60" s="16" t="e">
        <f t="shared" si="22"/>
        <v>#DIV/0!</v>
      </c>
      <c r="AA60" s="16" t="e">
        <f t="shared" si="22"/>
        <v>#DIV/0!</v>
      </c>
      <c r="AB60" s="16" t="e">
        <f t="shared" si="22"/>
        <v>#DIV/0!</v>
      </c>
      <c r="AC60" s="16" t="e">
        <f t="shared" si="22"/>
        <v>#DIV/0!</v>
      </c>
      <c r="AD60" s="16" t="e">
        <f t="shared" si="22"/>
        <v>#DIV/0!</v>
      </c>
    </row>
    <row r="61" spans="2:30" x14ac:dyDescent="0.25">
      <c r="B61" s="9" t="s">
        <v>26</v>
      </c>
      <c r="C61" s="16" t="e">
        <f t="shared" ref="C61:AD61" si="23">+ $S72/($X8*C19)</f>
        <v>#DIV/0!</v>
      </c>
      <c r="D61" s="16">
        <f t="shared" si="23"/>
        <v>0.65465367070797709</v>
      </c>
      <c r="E61" s="16" t="e">
        <f t="shared" si="23"/>
        <v>#DIV/0!</v>
      </c>
      <c r="F61" s="16" t="e">
        <f t="shared" si="23"/>
        <v>#DIV/0!</v>
      </c>
      <c r="G61" s="16" t="e">
        <f t="shared" si="23"/>
        <v>#DIV/0!</v>
      </c>
      <c r="H61" s="16" t="e">
        <f t="shared" si="23"/>
        <v>#DIV/0!</v>
      </c>
      <c r="I61" s="16" t="e">
        <f t="shared" si="23"/>
        <v>#DIV/0!</v>
      </c>
      <c r="J61" s="16" t="e">
        <f t="shared" si="23"/>
        <v>#DIV/0!</v>
      </c>
      <c r="K61" s="16" t="e">
        <f t="shared" si="23"/>
        <v>#DIV/0!</v>
      </c>
      <c r="L61" s="16" t="e">
        <f t="shared" si="23"/>
        <v>#DIV/0!</v>
      </c>
      <c r="M61" s="16" t="e">
        <f t="shared" si="23"/>
        <v>#DIV/0!</v>
      </c>
      <c r="N61" s="16" t="e">
        <f t="shared" si="23"/>
        <v>#DIV/0!</v>
      </c>
      <c r="O61" s="16" t="e">
        <f t="shared" si="23"/>
        <v>#DIV/0!</v>
      </c>
      <c r="P61" s="16" t="e">
        <f t="shared" si="23"/>
        <v>#DIV/0!</v>
      </c>
      <c r="Q61" s="16" t="e">
        <f t="shared" si="23"/>
        <v>#DIV/0!</v>
      </c>
      <c r="R61" s="16" t="e">
        <f t="shared" si="23"/>
        <v>#DIV/0!</v>
      </c>
      <c r="S61" s="16" t="e">
        <f t="shared" si="23"/>
        <v>#DIV/0!</v>
      </c>
      <c r="T61" s="16" t="e">
        <f t="shared" si="23"/>
        <v>#DIV/0!</v>
      </c>
      <c r="U61" s="16" t="e">
        <f t="shared" si="23"/>
        <v>#DIV/0!</v>
      </c>
      <c r="V61" s="16" t="e">
        <f t="shared" si="23"/>
        <v>#DIV/0!</v>
      </c>
      <c r="W61" s="16" t="e">
        <f t="shared" si="23"/>
        <v>#DIV/0!</v>
      </c>
      <c r="X61" s="16" t="e">
        <f t="shared" si="23"/>
        <v>#DIV/0!</v>
      </c>
      <c r="Y61" s="16" t="e">
        <f t="shared" si="23"/>
        <v>#DIV/0!</v>
      </c>
      <c r="Z61" s="16" t="e">
        <f t="shared" si="23"/>
        <v>#DIV/0!</v>
      </c>
      <c r="AA61" s="16" t="e">
        <f t="shared" si="23"/>
        <v>#DIV/0!</v>
      </c>
      <c r="AB61" s="16" t="e">
        <f t="shared" si="23"/>
        <v>#DIV/0!</v>
      </c>
      <c r="AC61" s="16" t="e">
        <f t="shared" si="23"/>
        <v>#DIV/0!</v>
      </c>
      <c r="AD61" s="16" t="e">
        <f t="shared" si="23"/>
        <v>#DIV/0!</v>
      </c>
    </row>
    <row r="62" spans="2:30" x14ac:dyDescent="0.25">
      <c r="B62" s="12" t="s">
        <v>27</v>
      </c>
      <c r="C62" s="16">
        <f t="shared" ref="C62:AD62" si="24">+ $S73/($X9*C20)</f>
        <v>0.55024373334910903</v>
      </c>
      <c r="D62" s="16" t="e">
        <f t="shared" si="24"/>
        <v>#DIV/0!</v>
      </c>
      <c r="E62" s="16" t="e">
        <f t="shared" si="24"/>
        <v>#DIV/0!</v>
      </c>
      <c r="F62" s="16" t="e">
        <f t="shared" si="24"/>
        <v>#DIV/0!</v>
      </c>
      <c r="G62" s="16" t="e">
        <f t="shared" si="24"/>
        <v>#DIV/0!</v>
      </c>
      <c r="H62" s="16" t="e">
        <f t="shared" si="24"/>
        <v>#DIV/0!</v>
      </c>
      <c r="I62" s="16" t="e">
        <f t="shared" si="24"/>
        <v>#DIV/0!</v>
      </c>
      <c r="J62" s="16" t="e">
        <f t="shared" si="24"/>
        <v>#DIV/0!</v>
      </c>
      <c r="K62" s="16" t="e">
        <f t="shared" si="24"/>
        <v>#DIV/0!</v>
      </c>
      <c r="L62" s="16" t="e">
        <f t="shared" si="24"/>
        <v>#DIV/0!</v>
      </c>
      <c r="M62" s="16" t="e">
        <f t="shared" si="24"/>
        <v>#DIV/0!</v>
      </c>
      <c r="N62" s="16" t="e">
        <f t="shared" si="24"/>
        <v>#DIV/0!</v>
      </c>
      <c r="O62" s="16" t="e">
        <f t="shared" si="24"/>
        <v>#DIV/0!</v>
      </c>
      <c r="P62" s="16" t="e">
        <f t="shared" si="24"/>
        <v>#DIV/0!</v>
      </c>
      <c r="Q62" s="16" t="e">
        <f t="shared" si="24"/>
        <v>#DIV/0!</v>
      </c>
      <c r="R62" s="16" t="e">
        <f t="shared" si="24"/>
        <v>#DIV/0!</v>
      </c>
      <c r="S62" s="16" t="e">
        <f t="shared" si="24"/>
        <v>#DIV/0!</v>
      </c>
      <c r="T62" s="16" t="e">
        <f t="shared" si="24"/>
        <v>#DIV/0!</v>
      </c>
      <c r="U62" s="16" t="e">
        <f t="shared" si="24"/>
        <v>#DIV/0!</v>
      </c>
      <c r="V62" s="16" t="e">
        <f t="shared" si="24"/>
        <v>#DIV/0!</v>
      </c>
      <c r="W62" s="16" t="e">
        <f t="shared" si="24"/>
        <v>#DIV/0!</v>
      </c>
      <c r="X62" s="16" t="e">
        <f t="shared" si="24"/>
        <v>#DIV/0!</v>
      </c>
      <c r="Y62" s="16" t="e">
        <f t="shared" si="24"/>
        <v>#DIV/0!</v>
      </c>
      <c r="Z62" s="16" t="e">
        <f t="shared" si="24"/>
        <v>#DIV/0!</v>
      </c>
      <c r="AA62" s="16" t="e">
        <f t="shared" si="24"/>
        <v>#DIV/0!</v>
      </c>
      <c r="AB62" s="16" t="e">
        <f t="shared" si="24"/>
        <v>#DIV/0!</v>
      </c>
      <c r="AC62" s="16" t="e">
        <f t="shared" si="24"/>
        <v>#DIV/0!</v>
      </c>
      <c r="AD62" s="16" t="e">
        <f t="shared" si="24"/>
        <v>#DIV/0!</v>
      </c>
    </row>
    <row r="63" spans="2:30" ht="22.5" customHeight="1" x14ac:dyDescent="0.25"/>
    <row r="64" spans="2:30" s="1" customFormat="1" ht="53.25" customHeight="1" x14ac:dyDescent="0.25">
      <c r="B64" s="21" t="s">
        <v>17</v>
      </c>
      <c r="E64" s="2"/>
      <c r="H64" s="21" t="s">
        <v>14</v>
      </c>
      <c r="I64" s="2"/>
      <c r="M64" s="2"/>
      <c r="R64"/>
      <c r="S64" s="20" t="s">
        <v>11</v>
      </c>
    </row>
    <row r="65" spans="2:19" x14ac:dyDescent="0.25">
      <c r="R65" s="9" t="s">
        <v>19</v>
      </c>
      <c r="S65">
        <f>+SUM(C42:AD42)</f>
        <v>237.24783214534582</v>
      </c>
    </row>
    <row r="66" spans="2:19" x14ac:dyDescent="0.25">
      <c r="B66" s="1" t="s">
        <v>1</v>
      </c>
      <c r="C66" s="1" t="s">
        <v>15</v>
      </c>
      <c r="D66" s="1" t="s">
        <v>16</v>
      </c>
      <c r="H66" s="1" t="s">
        <v>1</v>
      </c>
      <c r="I66" s="1"/>
      <c r="J66" s="1" t="s">
        <v>15</v>
      </c>
      <c r="K66" s="1" t="s">
        <v>16</v>
      </c>
      <c r="R66" s="9" t="s">
        <v>20</v>
      </c>
      <c r="S66">
        <f>+SUM(B43:AD43)</f>
        <v>0</v>
      </c>
    </row>
    <row r="67" spans="2:19" x14ac:dyDescent="0.25">
      <c r="B67" s="28" t="s">
        <v>19</v>
      </c>
      <c r="C67" s="8">
        <v>31</v>
      </c>
      <c r="D67" s="22">
        <v>10.709821178815671</v>
      </c>
      <c r="H67" s="9" t="s">
        <v>19</v>
      </c>
      <c r="I67" s="19"/>
      <c r="J67" s="8">
        <f>C67</f>
        <v>31</v>
      </c>
      <c r="K67" s="22">
        <f>ROUND(D67,1)</f>
        <v>10.7</v>
      </c>
      <c r="R67" s="9" t="s">
        <v>21</v>
      </c>
      <c r="S67">
        <f t="shared" ref="S67:S73" si="25">+SUM(C44:AD44)</f>
        <v>0</v>
      </c>
    </row>
    <row r="68" spans="2:19" x14ac:dyDescent="0.25">
      <c r="B68" s="28" t="s">
        <v>20</v>
      </c>
      <c r="C68" s="8">
        <v>39</v>
      </c>
      <c r="D68" s="23">
        <v>11.334635230207736</v>
      </c>
      <c r="H68" s="9" t="s">
        <v>20</v>
      </c>
      <c r="I68" s="11"/>
      <c r="J68" s="8">
        <f t="shared" ref="J68:J75" si="26">C68</f>
        <v>39</v>
      </c>
      <c r="K68" s="22">
        <f t="shared" ref="K68:K75" si="27">ROUND(D68,1)</f>
        <v>11.3</v>
      </c>
      <c r="R68" s="9" t="s">
        <v>22</v>
      </c>
      <c r="S68">
        <f t="shared" si="25"/>
        <v>97.320634468154864</v>
      </c>
    </row>
    <row r="69" spans="2:19" x14ac:dyDescent="0.25">
      <c r="B69" s="28" t="s">
        <v>21</v>
      </c>
      <c r="C69" s="8">
        <v>45</v>
      </c>
      <c r="D69" s="23">
        <v>4.5117440223650824</v>
      </c>
      <c r="H69" s="9" t="s">
        <v>21</v>
      </c>
      <c r="I69" s="11"/>
      <c r="J69" s="8">
        <f t="shared" si="26"/>
        <v>45</v>
      </c>
      <c r="K69" s="22">
        <f t="shared" si="27"/>
        <v>4.5</v>
      </c>
      <c r="R69" s="9" t="s">
        <v>25</v>
      </c>
      <c r="S69">
        <f t="shared" si="25"/>
        <v>9.1651513899116797</v>
      </c>
    </row>
    <row r="70" spans="2:19" x14ac:dyDescent="0.25">
      <c r="B70" s="28" t="s">
        <v>22</v>
      </c>
      <c r="C70" s="8">
        <v>18</v>
      </c>
      <c r="D70" s="23">
        <v>1.1682900067336877</v>
      </c>
      <c r="H70" s="9" t="s">
        <v>22</v>
      </c>
      <c r="I70" s="11"/>
      <c r="J70" s="8">
        <f t="shared" si="26"/>
        <v>18</v>
      </c>
      <c r="K70" s="22">
        <f t="shared" si="27"/>
        <v>1.2</v>
      </c>
      <c r="L70" t="s">
        <v>2</v>
      </c>
      <c r="R70" s="9" t="s">
        <v>23</v>
      </c>
      <c r="S70">
        <f t="shared" si="25"/>
        <v>0</v>
      </c>
    </row>
    <row r="71" spans="2:19" x14ac:dyDescent="0.25">
      <c r="B71" s="28" t="s">
        <v>25</v>
      </c>
      <c r="C71" s="8">
        <v>44</v>
      </c>
      <c r="D71" s="23">
        <v>1.3829789678786915</v>
      </c>
      <c r="H71" s="9" t="s">
        <v>25</v>
      </c>
      <c r="I71" s="11"/>
      <c r="J71" s="8">
        <f t="shared" si="26"/>
        <v>44</v>
      </c>
      <c r="K71" s="22">
        <f t="shared" si="27"/>
        <v>1.4</v>
      </c>
      <c r="L71" t="s">
        <v>4</v>
      </c>
      <c r="R71" s="9" t="s">
        <v>24</v>
      </c>
      <c r="S71">
        <f t="shared" si="25"/>
        <v>0</v>
      </c>
    </row>
    <row r="72" spans="2:19" x14ac:dyDescent="0.25">
      <c r="B72" s="28" t="s">
        <v>23</v>
      </c>
      <c r="C72" s="8">
        <v>29</v>
      </c>
      <c r="D72" s="23">
        <v>2.294202654699137</v>
      </c>
      <c r="H72" s="9" t="s">
        <v>23</v>
      </c>
      <c r="I72" s="11"/>
      <c r="J72" s="8">
        <f t="shared" si="26"/>
        <v>29</v>
      </c>
      <c r="K72" s="22">
        <f t="shared" si="27"/>
        <v>2.2999999999999998</v>
      </c>
      <c r="L72" t="s">
        <v>3</v>
      </c>
      <c r="R72" s="9" t="s">
        <v>26</v>
      </c>
      <c r="S72">
        <f t="shared" si="25"/>
        <v>3.9279220242478625</v>
      </c>
    </row>
    <row r="73" spans="2:19" x14ac:dyDescent="0.25">
      <c r="B73" s="28" t="s">
        <v>24</v>
      </c>
      <c r="C73" s="8">
        <v>26</v>
      </c>
      <c r="D73" s="23">
        <v>3.755594751822001</v>
      </c>
      <c r="H73" s="9" t="s">
        <v>24</v>
      </c>
      <c r="I73" s="11"/>
      <c r="J73" s="8">
        <f t="shared" si="26"/>
        <v>26</v>
      </c>
      <c r="K73" s="22">
        <f t="shared" si="27"/>
        <v>3.8</v>
      </c>
      <c r="R73" s="12" t="s">
        <v>27</v>
      </c>
      <c r="S73">
        <f t="shared" si="25"/>
        <v>26.726124191242437</v>
      </c>
    </row>
    <row r="74" spans="2:19" x14ac:dyDescent="0.25">
      <c r="B74" s="28" t="s">
        <v>26</v>
      </c>
      <c r="C74" s="8">
        <v>28</v>
      </c>
      <c r="D74" s="23">
        <v>1</v>
      </c>
      <c r="H74" s="9" t="s">
        <v>26</v>
      </c>
      <c r="I74" s="11"/>
      <c r="J74" s="8">
        <f t="shared" si="26"/>
        <v>28</v>
      </c>
      <c r="K74" s="22">
        <f t="shared" si="27"/>
        <v>1</v>
      </c>
    </row>
    <row r="75" spans="2:19" x14ac:dyDescent="0.25">
      <c r="B75" s="29" t="s">
        <v>27</v>
      </c>
      <c r="C75" s="26">
        <v>2</v>
      </c>
      <c r="D75" s="24">
        <v>0.55024373334910903</v>
      </c>
      <c r="H75" s="12" t="s">
        <v>27</v>
      </c>
      <c r="I75" s="13"/>
      <c r="J75" s="8">
        <f t="shared" si="26"/>
        <v>2</v>
      </c>
      <c r="K75" s="22">
        <f t="shared" si="27"/>
        <v>0.6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ORNL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Schroll, Stacie M.</dc:creator>
  <cp:lastModifiedBy>Lane Lee</cp:lastModifiedBy>
  <dcterms:created xsi:type="dcterms:W3CDTF">2015-06-02T19:13:34Z</dcterms:created>
  <dcterms:modified xsi:type="dcterms:W3CDTF">2022-02-01T15:14:05Z</dcterms:modified>
</cp:coreProperties>
</file>