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f4bda48a8e8bf62b/2021LaneLeeCCIFall2021/Data Analysis/220113_Manual_TuningCorrection_Unit_Test_5/2/"/>
    </mc:Choice>
  </mc:AlternateContent>
  <xr:revisionPtr revIDLastSave="530" documentId="8_{9FDB83AB-CDA1-413C-8ECA-AC7E0ABD4909}" xr6:coauthVersionLast="47" xr6:coauthVersionMax="47" xr10:uidLastSave="{217ED96B-B014-4299-B4C7-0B446252DE78}"/>
  <bookViews>
    <workbookView xWindow="1170" yWindow="1170" windowWidth="27480" windowHeight="1440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6" i="1" l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E42" i="1" s="1"/>
  <c r="AF36" i="1"/>
  <c r="AF49" i="1" s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BA36" i="1"/>
  <c r="BB36" i="1"/>
  <c r="BC36" i="1"/>
  <c r="BD36" i="1"/>
  <c r="BD44" i="1" s="1"/>
  <c r="BE36" i="1"/>
  <c r="BF36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Q46" i="1" s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C27" i="1"/>
  <c r="C28" i="1" s="1"/>
  <c r="C35" i="1"/>
  <c r="C36" i="1"/>
  <c r="C41" i="1"/>
  <c r="C53" i="1"/>
  <c r="W7" i="1"/>
  <c r="W5" i="1"/>
  <c r="W2" i="1"/>
  <c r="W1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BB53" i="1"/>
  <c r="BC53" i="1"/>
  <c r="BD53" i="1"/>
  <c r="BE53" i="1"/>
  <c r="BF53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BB41" i="1"/>
  <c r="BC41" i="1"/>
  <c r="BD41" i="1"/>
  <c r="BE41" i="1"/>
  <c r="BF41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A35" i="1"/>
  <c r="BB35" i="1"/>
  <c r="BC35" i="1"/>
  <c r="BD35" i="1"/>
  <c r="BE35" i="1"/>
  <c r="BF35" i="1"/>
  <c r="AJ50" i="1"/>
  <c r="AP49" i="1"/>
  <c r="AR50" i="1"/>
  <c r="AS45" i="1"/>
  <c r="AU48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V42" i="1" s="1"/>
  <c r="AW27" i="1"/>
  <c r="AX27" i="1"/>
  <c r="AY27" i="1"/>
  <c r="AZ27" i="1"/>
  <c r="BA27" i="1"/>
  <c r="BB27" i="1"/>
  <c r="BC27" i="1"/>
  <c r="BD27" i="1"/>
  <c r="BE27" i="1"/>
  <c r="BF27" i="1"/>
  <c r="AB41" i="1"/>
  <c r="AC41" i="1"/>
  <c r="AB35" i="1"/>
  <c r="AC35" i="1"/>
  <c r="AB27" i="1"/>
  <c r="AC27" i="1"/>
  <c r="AC50" i="1" l="1"/>
  <c r="AH50" i="1"/>
  <c r="AE50" i="1"/>
  <c r="BD48" i="1"/>
  <c r="BD45" i="1"/>
  <c r="BD49" i="1"/>
  <c r="AD50" i="1"/>
  <c r="AE49" i="1"/>
  <c r="BD47" i="1"/>
  <c r="AX46" i="1"/>
  <c r="AW42" i="1"/>
  <c r="AT50" i="1"/>
  <c r="AY42" i="1"/>
  <c r="AH49" i="1"/>
  <c r="BD42" i="1"/>
  <c r="AG49" i="1"/>
  <c r="BD46" i="1"/>
  <c r="AD49" i="1"/>
  <c r="AC46" i="1"/>
  <c r="C47" i="1"/>
  <c r="C49" i="1"/>
  <c r="C50" i="1"/>
  <c r="C42" i="1"/>
  <c r="C43" i="1"/>
  <c r="C48" i="1"/>
  <c r="C44" i="1"/>
  <c r="C45" i="1"/>
  <c r="C46" i="1"/>
  <c r="BE44" i="1"/>
  <c r="BE46" i="1"/>
  <c r="BE42" i="1"/>
  <c r="BE49" i="1"/>
  <c r="BE50" i="1"/>
  <c r="BE45" i="1"/>
  <c r="BE47" i="1"/>
  <c r="BE48" i="1"/>
  <c r="BC43" i="1"/>
  <c r="BC46" i="1"/>
  <c r="BC50" i="1"/>
  <c r="BC48" i="1"/>
  <c r="BC49" i="1"/>
  <c r="BC47" i="1"/>
  <c r="BC45" i="1"/>
  <c r="BC42" i="1"/>
  <c r="BC44" i="1"/>
  <c r="BF44" i="1"/>
  <c r="BF45" i="1"/>
  <c r="BF46" i="1"/>
  <c r="BF48" i="1"/>
  <c r="BF50" i="1"/>
  <c r="BF49" i="1"/>
  <c r="BF47" i="1"/>
  <c r="BF42" i="1"/>
  <c r="AK50" i="1"/>
  <c r="AD46" i="1"/>
  <c r="AL50" i="1"/>
  <c r="AM50" i="1"/>
  <c r="AC48" i="1"/>
  <c r="AO49" i="1"/>
  <c r="AI49" i="1"/>
  <c r="AM42" i="1"/>
  <c r="AH42" i="1"/>
  <c r="AG48" i="1"/>
  <c r="BD50" i="1"/>
  <c r="AD47" i="1"/>
  <c r="AC47" i="1"/>
  <c r="AE47" i="1"/>
  <c r="AE48" i="1"/>
  <c r="AJ49" i="1"/>
  <c r="AF45" i="1"/>
  <c r="AJ42" i="1"/>
  <c r="AG42" i="1"/>
  <c r="AI50" i="1"/>
  <c r="AI42" i="1"/>
  <c r="AF42" i="1"/>
  <c r="AD42" i="1"/>
  <c r="AC49" i="1"/>
  <c r="AL42" i="1"/>
  <c r="AK42" i="1"/>
  <c r="AF48" i="1"/>
  <c r="BD43" i="1"/>
  <c r="AG50" i="1"/>
  <c r="AN42" i="1"/>
  <c r="AH48" i="1"/>
  <c r="AD48" i="1"/>
  <c r="AF50" i="1"/>
  <c r="BA42" i="1"/>
  <c r="BA48" i="1"/>
  <c r="BA46" i="1"/>
  <c r="BA50" i="1"/>
  <c r="BA44" i="1"/>
  <c r="BA47" i="1"/>
  <c r="BA43" i="1"/>
  <c r="BA49" i="1"/>
  <c r="BA45" i="1"/>
  <c r="BB47" i="1"/>
  <c r="BB48" i="1"/>
  <c r="BB43" i="1"/>
  <c r="BB42" i="1"/>
  <c r="BB49" i="1"/>
  <c r="BB46" i="1"/>
  <c r="BB45" i="1"/>
  <c r="BB50" i="1"/>
  <c r="BB44" i="1"/>
  <c r="AZ46" i="1"/>
  <c r="AZ45" i="1"/>
  <c r="AZ42" i="1"/>
  <c r="AZ48" i="1"/>
  <c r="AZ50" i="1"/>
  <c r="AZ44" i="1"/>
  <c r="AZ49" i="1"/>
  <c r="AZ47" i="1"/>
  <c r="AZ43" i="1"/>
  <c r="AT44" i="1"/>
  <c r="AR43" i="1"/>
  <c r="AY45" i="1"/>
  <c r="AW45" i="1"/>
  <c r="AQ43" i="1"/>
  <c r="AU43" i="1"/>
  <c r="AU44" i="1"/>
  <c r="AT45" i="1"/>
  <c r="AR44" i="1"/>
  <c r="AP43" i="1"/>
  <c r="AX45" i="1"/>
  <c r="AS44" i="1"/>
  <c r="AQ44" i="1"/>
  <c r="AO43" i="1"/>
  <c r="AX43" i="1"/>
  <c r="AW46" i="1"/>
  <c r="AX48" i="1"/>
  <c r="AV47" i="1"/>
  <c r="AT46" i="1"/>
  <c r="AR45" i="1"/>
  <c r="AP44" i="1"/>
  <c r="AN43" i="1"/>
  <c r="AY47" i="1"/>
  <c r="AY49" i="1"/>
  <c r="AU47" i="1"/>
  <c r="AS46" i="1"/>
  <c r="AQ45" i="1"/>
  <c r="AO44" i="1"/>
  <c r="AM43" i="1"/>
  <c r="AV48" i="1"/>
  <c r="AN44" i="1"/>
  <c r="AL43" i="1"/>
  <c r="AT43" i="1"/>
  <c r="AY48" i="1"/>
  <c r="AM44" i="1"/>
  <c r="AU46" i="1"/>
  <c r="AX49" i="1"/>
  <c r="AX50" i="1"/>
  <c r="AP46" i="1"/>
  <c r="AL44" i="1"/>
  <c r="AJ43" i="1"/>
  <c r="AU49" i="1"/>
  <c r="AK44" i="1"/>
  <c r="AI43" i="1"/>
  <c r="AV44" i="1"/>
  <c r="AU45" i="1"/>
  <c r="AP45" i="1"/>
  <c r="AO45" i="1"/>
  <c r="AW50" i="1"/>
  <c r="AL46" i="1"/>
  <c r="AW43" i="1"/>
  <c r="AW47" i="1"/>
  <c r="AW48" i="1"/>
  <c r="AK43" i="1"/>
  <c r="AO48" i="1"/>
  <c r="AL47" i="1"/>
  <c r="AV45" i="1"/>
  <c r="AW49" i="1"/>
  <c r="AM45" i="1"/>
  <c r="AV50" i="1"/>
  <c r="AO47" i="1"/>
  <c r="AG43" i="1"/>
  <c r="AH44" i="1"/>
  <c r="AQ49" i="1"/>
  <c r="AM47" i="1"/>
  <c r="AN48" i="1"/>
  <c r="AM48" i="1"/>
  <c r="AI46" i="1"/>
  <c r="AG45" i="1"/>
  <c r="AE44" i="1"/>
  <c r="AC43" i="1"/>
  <c r="AX44" i="1"/>
  <c r="AX47" i="1"/>
  <c r="AT47" i="1"/>
  <c r="AN45" i="1"/>
  <c r="AD44" i="1"/>
  <c r="AW44" i="1"/>
  <c r="AS43" i="1"/>
  <c r="AR46" i="1"/>
  <c r="AR47" i="1"/>
  <c r="AQ47" i="1"/>
  <c r="AR48" i="1"/>
  <c r="AH43" i="1"/>
  <c r="AX42" i="1"/>
  <c r="AM46" i="1"/>
  <c r="AP48" i="1"/>
  <c r="AE43" i="1"/>
  <c r="AH45" i="1"/>
  <c r="AT42" i="1"/>
  <c r="AH46" i="1"/>
  <c r="AR42" i="1"/>
  <c r="AO50" i="1"/>
  <c r="AM49" i="1"/>
  <c r="AK48" i="1"/>
  <c r="AI47" i="1"/>
  <c r="AG46" i="1"/>
  <c r="AE45" i="1"/>
  <c r="AC44" i="1"/>
  <c r="AS47" i="1"/>
  <c r="AT48" i="1"/>
  <c r="AO46" i="1"/>
  <c r="AT49" i="1"/>
  <c r="AL45" i="1"/>
  <c r="AU50" i="1"/>
  <c r="AR49" i="1"/>
  <c r="AJ46" i="1"/>
  <c r="AK47" i="1"/>
  <c r="AS42" i="1"/>
  <c r="AQ42" i="1"/>
  <c r="AN50" i="1"/>
  <c r="AL49" i="1"/>
  <c r="AJ48" i="1"/>
  <c r="AH47" i="1"/>
  <c r="AF46" i="1"/>
  <c r="AD45" i="1"/>
  <c r="BF43" i="1"/>
  <c r="AV46" i="1"/>
  <c r="AY50" i="1"/>
  <c r="AV49" i="1"/>
  <c r="AS48" i="1"/>
  <c r="AP47" i="1"/>
  <c r="AJ44" i="1"/>
  <c r="AQ48" i="1"/>
  <c r="AI44" i="1"/>
  <c r="AF43" i="1"/>
  <c r="AS50" i="1"/>
  <c r="AK46" i="1"/>
  <c r="AU42" i="1"/>
  <c r="AF44" i="1"/>
  <c r="AQ50" i="1"/>
  <c r="AP50" i="1"/>
  <c r="AJ47" i="1"/>
  <c r="AP42" i="1"/>
  <c r="AK49" i="1"/>
  <c r="AI48" i="1"/>
  <c r="AG47" i="1"/>
  <c r="AE46" i="1"/>
  <c r="AC45" i="1"/>
  <c r="BE43" i="1"/>
  <c r="AV43" i="1"/>
  <c r="AN46" i="1"/>
  <c r="AS49" i="1"/>
  <c r="AK45" i="1"/>
  <c r="AJ45" i="1"/>
  <c r="AI45" i="1"/>
  <c r="AD43" i="1"/>
  <c r="AL48" i="1"/>
  <c r="AO42" i="1"/>
  <c r="AF47" i="1"/>
  <c r="AY43" i="1"/>
  <c r="AY44" i="1"/>
  <c r="AY46" i="1"/>
  <c r="AN47" i="1"/>
  <c r="AG44" i="1"/>
  <c r="AN49" i="1"/>
  <c r="AC42" i="1"/>
  <c r="AB50" i="1"/>
  <c r="AB46" i="1"/>
  <c r="AB48" i="1"/>
  <c r="AB42" i="1"/>
  <c r="AB44" i="1"/>
  <c r="AB47" i="1"/>
  <c r="AB49" i="1"/>
  <c r="AB45" i="1"/>
  <c r="AB43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D41" i="1"/>
  <c r="E41" i="1"/>
  <c r="F41" i="1"/>
  <c r="G41" i="1"/>
  <c r="H41" i="1"/>
  <c r="I41" i="1"/>
  <c r="J41" i="1"/>
  <c r="K41" i="1"/>
  <c r="L41" i="1"/>
  <c r="M41" i="1"/>
  <c r="N41" i="1"/>
  <c r="Z48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Y47" i="1" s="1"/>
  <c r="Z27" i="1"/>
  <c r="AA27" i="1"/>
  <c r="K68" i="1"/>
  <c r="K69" i="1"/>
  <c r="K70" i="1"/>
  <c r="K71" i="1"/>
  <c r="K72" i="1"/>
  <c r="K73" i="1"/>
  <c r="K74" i="1"/>
  <c r="K75" i="1"/>
  <c r="K67" i="1"/>
  <c r="Y49" i="1" l="1"/>
  <c r="Z47" i="1"/>
  <c r="X46" i="1"/>
  <c r="W46" i="1"/>
  <c r="V42" i="1"/>
  <c r="T45" i="1"/>
  <c r="U45" i="1"/>
  <c r="S45" i="1"/>
  <c r="R50" i="1"/>
  <c r="Q45" i="1"/>
  <c r="Q42" i="1"/>
  <c r="P50" i="1"/>
  <c r="P45" i="1"/>
  <c r="V49" i="1"/>
  <c r="U47" i="1"/>
  <c r="U43" i="1"/>
  <c r="T49" i="1"/>
  <c r="T47" i="1"/>
  <c r="T46" i="1"/>
  <c r="X50" i="1"/>
  <c r="V46" i="1"/>
  <c r="S46" i="1"/>
  <c r="U49" i="1"/>
  <c r="S47" i="1"/>
  <c r="R49" i="1"/>
  <c r="T43" i="1"/>
  <c r="Q48" i="1"/>
  <c r="U44" i="1"/>
  <c r="T44" i="1"/>
  <c r="U50" i="1"/>
  <c r="R43" i="1"/>
  <c r="U46" i="1"/>
  <c r="R46" i="1"/>
  <c r="V48" i="1"/>
  <c r="S50" i="1"/>
  <c r="P48" i="1"/>
  <c r="U42" i="1"/>
  <c r="T42" i="1"/>
  <c r="R42" i="1"/>
  <c r="R47" i="1"/>
  <c r="W49" i="1"/>
  <c r="AA48" i="1"/>
  <c r="AA50" i="1"/>
  <c r="AA49" i="1"/>
  <c r="AA45" i="1"/>
  <c r="AA43" i="1"/>
  <c r="AA44" i="1"/>
  <c r="AA46" i="1"/>
  <c r="AA47" i="1"/>
  <c r="Z46" i="1"/>
  <c r="Y45" i="1"/>
  <c r="S42" i="1"/>
  <c r="D48" i="1"/>
  <c r="D47" i="1"/>
  <c r="D46" i="1"/>
  <c r="D42" i="1"/>
  <c r="D50" i="1"/>
  <c r="D45" i="1"/>
  <c r="D43" i="1"/>
  <c r="D44" i="1"/>
  <c r="D49" i="1"/>
  <c r="N46" i="1"/>
  <c r="N42" i="1"/>
  <c r="N45" i="1"/>
  <c r="N50" i="1"/>
  <c r="N44" i="1"/>
  <c r="N49" i="1"/>
  <c r="N43" i="1"/>
  <c r="N48" i="1"/>
  <c r="N47" i="1"/>
  <c r="M48" i="1"/>
  <c r="M44" i="1"/>
  <c r="M49" i="1"/>
  <c r="M43" i="1"/>
  <c r="M47" i="1"/>
  <c r="M46" i="1"/>
  <c r="M50" i="1"/>
  <c r="M42" i="1"/>
  <c r="M45" i="1"/>
  <c r="K44" i="1"/>
  <c r="K49" i="1"/>
  <c r="K48" i="1"/>
  <c r="K47" i="1"/>
  <c r="K43" i="1"/>
  <c r="K46" i="1"/>
  <c r="K42" i="1"/>
  <c r="K45" i="1"/>
  <c r="K50" i="1"/>
  <c r="H43" i="1"/>
  <c r="H48" i="1"/>
  <c r="H45" i="1"/>
  <c r="H44" i="1"/>
  <c r="H49" i="1"/>
  <c r="H47" i="1"/>
  <c r="H46" i="1"/>
  <c r="H42" i="1"/>
  <c r="H50" i="1"/>
  <c r="O50" i="1"/>
  <c r="O43" i="1"/>
  <c r="O44" i="1"/>
  <c r="O49" i="1"/>
  <c r="O46" i="1"/>
  <c r="O48" i="1"/>
  <c r="O47" i="1"/>
  <c r="O42" i="1"/>
  <c r="O45" i="1"/>
  <c r="L49" i="1"/>
  <c r="L50" i="1"/>
  <c r="L44" i="1"/>
  <c r="L48" i="1"/>
  <c r="L43" i="1"/>
  <c r="L46" i="1"/>
  <c r="L47" i="1"/>
  <c r="L42" i="1"/>
  <c r="L45" i="1"/>
  <c r="J49" i="1"/>
  <c r="J44" i="1"/>
  <c r="J43" i="1"/>
  <c r="J47" i="1"/>
  <c r="J48" i="1"/>
  <c r="J46" i="1"/>
  <c r="J42" i="1"/>
  <c r="J45" i="1"/>
  <c r="J50" i="1"/>
  <c r="I49" i="1"/>
  <c r="I43" i="1"/>
  <c r="I48" i="1"/>
  <c r="I44" i="1"/>
  <c r="I47" i="1"/>
  <c r="I46" i="1"/>
  <c r="I42" i="1"/>
  <c r="I45" i="1"/>
  <c r="I50" i="1"/>
  <c r="G48" i="1"/>
  <c r="G43" i="1"/>
  <c r="G45" i="1"/>
  <c r="G47" i="1"/>
  <c r="G49" i="1"/>
  <c r="G46" i="1"/>
  <c r="G50" i="1"/>
  <c r="G42" i="1"/>
  <c r="G44" i="1"/>
  <c r="F45" i="1"/>
  <c r="F43" i="1"/>
  <c r="F47" i="1"/>
  <c r="F49" i="1"/>
  <c r="F48" i="1"/>
  <c r="F42" i="1"/>
  <c r="F50" i="1"/>
  <c r="F46" i="1"/>
  <c r="F44" i="1"/>
  <c r="E43" i="1"/>
  <c r="E47" i="1"/>
  <c r="E48" i="1"/>
  <c r="E46" i="1"/>
  <c r="E50" i="1"/>
  <c r="E42" i="1"/>
  <c r="E45" i="1"/>
  <c r="E49" i="1"/>
  <c r="E44" i="1"/>
  <c r="X47" i="1"/>
  <c r="P42" i="1"/>
  <c r="W47" i="1"/>
  <c r="Q46" i="1"/>
  <c r="V47" i="1"/>
  <c r="P46" i="1"/>
  <c r="Q47" i="1"/>
  <c r="U48" i="1"/>
  <c r="W43" i="1"/>
  <c r="W48" i="1"/>
  <c r="Y43" i="1"/>
  <c r="P47" i="1"/>
  <c r="X43" i="1"/>
  <c r="Z49" i="1"/>
  <c r="T48" i="1"/>
  <c r="V43" i="1"/>
  <c r="S48" i="1"/>
  <c r="X49" i="1"/>
  <c r="R48" i="1"/>
  <c r="Z44" i="1"/>
  <c r="W44" i="1"/>
  <c r="Q43" i="1"/>
  <c r="S43" i="1"/>
  <c r="Z50" i="1"/>
  <c r="V44" i="1"/>
  <c r="P43" i="1"/>
  <c r="X48" i="1"/>
  <c r="Y44" i="1"/>
  <c r="S44" i="1"/>
  <c r="Z43" i="1"/>
  <c r="S49" i="1"/>
  <c r="V50" i="1"/>
  <c r="P49" i="1"/>
  <c r="X45" i="1"/>
  <c r="R44" i="1"/>
  <c r="Y48" i="1"/>
  <c r="Y50" i="1"/>
  <c r="W45" i="1"/>
  <c r="Q44" i="1"/>
  <c r="AA42" i="1"/>
  <c r="T50" i="1"/>
  <c r="V45" i="1"/>
  <c r="P44" i="1"/>
  <c r="X44" i="1"/>
  <c r="Q49" i="1"/>
  <c r="X42" i="1"/>
  <c r="Q50" i="1"/>
  <c r="Y46" i="1"/>
  <c r="W50" i="1"/>
  <c r="Y42" i="1"/>
  <c r="W42" i="1"/>
  <c r="R45" i="1"/>
  <c r="Z45" i="1"/>
  <c r="Z42" i="1"/>
  <c r="X9" i="1"/>
  <c r="X8" i="1"/>
  <c r="S68" i="1" l="1"/>
  <c r="C57" i="1" s="1"/>
  <c r="S66" i="1"/>
  <c r="S72" i="1"/>
  <c r="S65" i="1"/>
  <c r="C54" i="1" s="1"/>
  <c r="S73" i="1"/>
  <c r="F62" i="1" s="1"/>
  <c r="S69" i="1"/>
  <c r="S67" i="1"/>
  <c r="C56" i="1" s="1"/>
  <c r="S70" i="1"/>
  <c r="S71" i="1"/>
  <c r="J62" i="1"/>
  <c r="AP62" i="1"/>
  <c r="M62" i="1"/>
  <c r="AE62" i="1"/>
  <c r="K62" i="1"/>
  <c r="AQ62" i="1"/>
  <c r="AS62" i="1"/>
  <c r="AU62" i="1"/>
  <c r="BE62" i="1"/>
  <c r="AJ62" i="1"/>
  <c r="L62" i="1"/>
  <c r="AR62" i="1"/>
  <c r="O62" i="1"/>
  <c r="G62" i="1"/>
  <c r="AO62" i="1"/>
  <c r="BD62" i="1"/>
  <c r="I62" i="1"/>
  <c r="Z62" i="1"/>
  <c r="BF62" i="1"/>
  <c r="AH61" i="1"/>
  <c r="Q61" i="1"/>
  <c r="C61" i="1"/>
  <c r="AI61" i="1"/>
  <c r="E61" i="1"/>
  <c r="X61" i="1"/>
  <c r="D61" i="1"/>
  <c r="AJ61" i="1"/>
  <c r="AK61" i="1"/>
  <c r="AW61" i="1"/>
  <c r="F61" i="1"/>
  <c r="AL61" i="1"/>
  <c r="AM61" i="1"/>
  <c r="Y61" i="1"/>
  <c r="G61" i="1"/>
  <c r="W61" i="1"/>
  <c r="AG61" i="1"/>
  <c r="H61" i="1"/>
  <c r="AN61" i="1"/>
  <c r="AO61" i="1"/>
  <c r="BC61" i="1"/>
  <c r="AB61" i="1"/>
  <c r="I61" i="1"/>
  <c r="J61" i="1"/>
  <c r="AP61" i="1"/>
  <c r="U61" i="1"/>
  <c r="K61" i="1"/>
  <c r="AQ61" i="1"/>
  <c r="BA61" i="1"/>
  <c r="L61" i="1"/>
  <c r="AR61" i="1"/>
  <c r="M61" i="1"/>
  <c r="AS61" i="1"/>
  <c r="V61" i="1"/>
  <c r="AF61" i="1"/>
  <c r="N61" i="1"/>
  <c r="AT61" i="1"/>
  <c r="BF61" i="1"/>
  <c r="O61" i="1"/>
  <c r="AU61" i="1"/>
  <c r="P61" i="1"/>
  <c r="AV61" i="1"/>
  <c r="BE61" i="1"/>
  <c r="AE61" i="1"/>
  <c r="AD61" i="1"/>
  <c r="R61" i="1"/>
  <c r="AX61" i="1"/>
  <c r="S61" i="1"/>
  <c r="AY61" i="1"/>
  <c r="T61" i="1"/>
  <c r="AZ61" i="1"/>
  <c r="BB61" i="1"/>
  <c r="AA61" i="1"/>
  <c r="BD61" i="1"/>
  <c r="Z61" i="1"/>
  <c r="AC61" i="1"/>
  <c r="V62" i="1" l="1"/>
  <c r="AL62" i="1"/>
  <c r="BA62" i="1"/>
  <c r="W62" i="1"/>
  <c r="U62" i="1"/>
  <c r="BC62" i="1"/>
  <c r="AZ62" i="1"/>
  <c r="X62" i="1"/>
  <c r="AM62" i="1"/>
  <c r="T62" i="1"/>
  <c r="AD62" i="1"/>
  <c r="AY62" i="1"/>
  <c r="AG62" i="1"/>
  <c r="S62" i="1"/>
  <c r="AI62" i="1"/>
  <c r="AN62" i="1"/>
  <c r="AV62" i="1"/>
  <c r="AK62" i="1"/>
  <c r="P62" i="1"/>
  <c r="AW62" i="1"/>
  <c r="C62" i="1"/>
  <c r="AC62" i="1"/>
  <c r="Y62" i="1"/>
  <c r="AX62" i="1"/>
  <c r="AF62" i="1"/>
  <c r="AB62" i="1"/>
  <c r="BB62" i="1"/>
  <c r="D62" i="1"/>
  <c r="AT62" i="1"/>
  <c r="Q62" i="1"/>
  <c r="H62" i="1"/>
  <c r="AA62" i="1"/>
  <c r="N62" i="1"/>
  <c r="R62" i="1"/>
  <c r="E62" i="1"/>
  <c r="AH62" i="1"/>
  <c r="X3" i="1"/>
  <c r="X4" i="1"/>
  <c r="X5" i="1"/>
  <c r="X7" i="1"/>
  <c r="X6" i="1"/>
  <c r="X2" i="1"/>
  <c r="X1" i="1"/>
  <c r="AH57" i="1" l="1"/>
  <c r="AI57" i="1"/>
  <c r="D57" i="1"/>
  <c r="AJ57" i="1"/>
  <c r="E57" i="1"/>
  <c r="AK57" i="1"/>
  <c r="F57" i="1"/>
  <c r="AL57" i="1"/>
  <c r="G57" i="1"/>
  <c r="AM57" i="1"/>
  <c r="H57" i="1"/>
  <c r="AN57" i="1"/>
  <c r="AF57" i="1"/>
  <c r="I57" i="1"/>
  <c r="AO57" i="1"/>
  <c r="J57" i="1"/>
  <c r="AP57" i="1"/>
  <c r="BE57" i="1"/>
  <c r="K57" i="1"/>
  <c r="AQ57" i="1"/>
  <c r="L57" i="1"/>
  <c r="AR57" i="1"/>
  <c r="AB57" i="1"/>
  <c r="M57" i="1"/>
  <c r="AS57" i="1"/>
  <c r="N57" i="1"/>
  <c r="AT57" i="1"/>
  <c r="O57" i="1"/>
  <c r="AU57" i="1"/>
  <c r="AG57" i="1"/>
  <c r="P57" i="1"/>
  <c r="AV57" i="1"/>
  <c r="Q57" i="1"/>
  <c r="AW57" i="1"/>
  <c r="BC57" i="1"/>
  <c r="R57" i="1"/>
  <c r="AX57" i="1"/>
  <c r="S57" i="1"/>
  <c r="AY57" i="1"/>
  <c r="T57" i="1"/>
  <c r="AZ57" i="1"/>
  <c r="U57" i="1"/>
  <c r="BA57" i="1"/>
  <c r="BF57" i="1"/>
  <c r="V57" i="1"/>
  <c r="BB57" i="1"/>
  <c r="W57" i="1"/>
  <c r="X57" i="1"/>
  <c r="BD57" i="1"/>
  <c r="Y57" i="1"/>
  <c r="AE57" i="1"/>
  <c r="Z57" i="1"/>
  <c r="AD57" i="1"/>
  <c r="AA57" i="1"/>
  <c r="AC57" i="1"/>
  <c r="W54" i="1"/>
  <c r="BC54" i="1"/>
  <c r="AB54" i="1"/>
  <c r="AP54" i="1"/>
  <c r="O54" i="1"/>
  <c r="X54" i="1"/>
  <c r="BD54" i="1"/>
  <c r="BF54" i="1"/>
  <c r="U54" i="1"/>
  <c r="Y54" i="1"/>
  <c r="BE54" i="1"/>
  <c r="K54" i="1"/>
  <c r="N54" i="1"/>
  <c r="Z54" i="1"/>
  <c r="AA54" i="1"/>
  <c r="L54" i="1"/>
  <c r="AO54" i="1"/>
  <c r="R54" i="1"/>
  <c r="T54" i="1"/>
  <c r="AC54" i="1"/>
  <c r="J54" i="1"/>
  <c r="AU54" i="1"/>
  <c r="AD54" i="1"/>
  <c r="AR54" i="1"/>
  <c r="AE54" i="1"/>
  <c r="AV54" i="1"/>
  <c r="S54" i="1"/>
  <c r="AF54" i="1"/>
  <c r="AX54" i="1"/>
  <c r="AG54" i="1"/>
  <c r="AH54" i="1"/>
  <c r="AI54" i="1"/>
  <c r="BB54" i="1"/>
  <c r="AJ54" i="1"/>
  <c r="AL54" i="1"/>
  <c r="AK54" i="1"/>
  <c r="V54" i="1"/>
  <c r="AT54" i="1"/>
  <c r="Q54" i="1"/>
  <c r="AM54" i="1"/>
  <c r="AQ54" i="1"/>
  <c r="AS54" i="1"/>
  <c r="H54" i="1"/>
  <c r="AN54" i="1"/>
  <c r="M54" i="1"/>
  <c r="I54" i="1"/>
  <c r="AW54" i="1"/>
  <c r="P54" i="1"/>
  <c r="AZ54" i="1"/>
  <c r="AY54" i="1"/>
  <c r="BA54" i="1"/>
  <c r="D54" i="1"/>
  <c r="G54" i="1"/>
  <c r="E54" i="1"/>
  <c r="F54" i="1"/>
  <c r="R59" i="1"/>
  <c r="AX59" i="1"/>
  <c r="BA59" i="1"/>
  <c r="AR59" i="1"/>
  <c r="AT59" i="1"/>
  <c r="S59" i="1"/>
  <c r="AY59" i="1"/>
  <c r="T59" i="1"/>
  <c r="AZ59" i="1"/>
  <c r="U59" i="1"/>
  <c r="AN59" i="1"/>
  <c r="V59" i="1"/>
  <c r="BB59" i="1"/>
  <c r="BC59" i="1"/>
  <c r="AQ59" i="1"/>
  <c r="O59" i="1"/>
  <c r="W59" i="1"/>
  <c r="I59" i="1"/>
  <c r="X59" i="1"/>
  <c r="BD59" i="1"/>
  <c r="Y59" i="1"/>
  <c r="BE59" i="1"/>
  <c r="AU59" i="1"/>
  <c r="AW59" i="1"/>
  <c r="Z59" i="1"/>
  <c r="BF59" i="1"/>
  <c r="G59" i="1"/>
  <c r="AA59" i="1"/>
  <c r="AM59" i="1"/>
  <c r="AO59" i="1"/>
  <c r="K59" i="1"/>
  <c r="Q59" i="1"/>
  <c r="AB59" i="1"/>
  <c r="F59" i="1"/>
  <c r="AC59" i="1"/>
  <c r="AD59" i="1"/>
  <c r="AE59" i="1"/>
  <c r="AS59" i="1"/>
  <c r="AF59" i="1"/>
  <c r="AK59" i="1"/>
  <c r="M59" i="1"/>
  <c r="AG59" i="1"/>
  <c r="AH59" i="1"/>
  <c r="N59" i="1"/>
  <c r="C59" i="1"/>
  <c r="AI59" i="1"/>
  <c r="AL59" i="1"/>
  <c r="J59" i="1"/>
  <c r="D59" i="1"/>
  <c r="AJ59" i="1"/>
  <c r="E59" i="1"/>
  <c r="AP59" i="1"/>
  <c r="AV59" i="1"/>
  <c r="H59" i="1"/>
  <c r="L59" i="1"/>
  <c r="P59" i="1"/>
  <c r="Z60" i="1"/>
  <c r="BF60" i="1"/>
  <c r="AA60" i="1"/>
  <c r="N60" i="1"/>
  <c r="BB60" i="1"/>
  <c r="AB60" i="1"/>
  <c r="AC60" i="1"/>
  <c r="R60" i="1"/>
  <c r="BD60" i="1"/>
  <c r="AD60" i="1"/>
  <c r="AE60" i="1"/>
  <c r="U60" i="1"/>
  <c r="AF60" i="1"/>
  <c r="AG60" i="1"/>
  <c r="Q60" i="1"/>
  <c r="AH60" i="1"/>
  <c r="BE60" i="1"/>
  <c r="C60" i="1"/>
  <c r="AI60" i="1"/>
  <c r="D60" i="1"/>
  <c r="AJ60" i="1"/>
  <c r="P60" i="1"/>
  <c r="AX60" i="1"/>
  <c r="BC60" i="1"/>
  <c r="E60" i="1"/>
  <c r="AK60" i="1"/>
  <c r="F60" i="1"/>
  <c r="AL60" i="1"/>
  <c r="G60" i="1"/>
  <c r="AM60" i="1"/>
  <c r="AS60" i="1"/>
  <c r="O60" i="1"/>
  <c r="S60" i="1"/>
  <c r="H60" i="1"/>
  <c r="AN60" i="1"/>
  <c r="AY60" i="1"/>
  <c r="I60" i="1"/>
  <c r="AO60" i="1"/>
  <c r="M60" i="1"/>
  <c r="J60" i="1"/>
  <c r="AP60" i="1"/>
  <c r="T60" i="1"/>
  <c r="K60" i="1"/>
  <c r="AQ60" i="1"/>
  <c r="L60" i="1"/>
  <c r="AR60" i="1"/>
  <c r="BA60" i="1"/>
  <c r="Y60" i="1"/>
  <c r="AT60" i="1"/>
  <c r="AU60" i="1"/>
  <c r="AV60" i="1"/>
  <c r="V60" i="1"/>
  <c r="AW60" i="1"/>
  <c r="AZ60" i="1"/>
  <c r="X60" i="1"/>
  <c r="W60" i="1"/>
  <c r="J58" i="1"/>
  <c r="AP58" i="1"/>
  <c r="AN58" i="1"/>
  <c r="K58" i="1"/>
  <c r="AQ58" i="1"/>
  <c r="AS58" i="1"/>
  <c r="AH58" i="1"/>
  <c r="L58" i="1"/>
  <c r="AR58" i="1"/>
  <c r="M58" i="1"/>
  <c r="AD58" i="1"/>
  <c r="D58" i="1"/>
  <c r="N58" i="1"/>
  <c r="AT58" i="1"/>
  <c r="AU58" i="1"/>
  <c r="O58" i="1"/>
  <c r="AI58" i="1"/>
  <c r="P58" i="1"/>
  <c r="AV58" i="1"/>
  <c r="Q58" i="1"/>
  <c r="AW58" i="1"/>
  <c r="R58" i="1"/>
  <c r="AX58" i="1"/>
  <c r="S58" i="1"/>
  <c r="AY58" i="1"/>
  <c r="T58" i="1"/>
  <c r="AZ58" i="1"/>
  <c r="U58" i="1"/>
  <c r="BA58" i="1"/>
  <c r="V58" i="1"/>
  <c r="BB58" i="1"/>
  <c r="W58" i="1"/>
  <c r="BC58" i="1"/>
  <c r="G58" i="1"/>
  <c r="X58" i="1"/>
  <c r="BD58" i="1"/>
  <c r="AE58" i="1"/>
  <c r="Y58" i="1"/>
  <c r="BE58" i="1"/>
  <c r="Z58" i="1"/>
  <c r="BF58" i="1"/>
  <c r="AA58" i="1"/>
  <c r="H58" i="1"/>
  <c r="AB58" i="1"/>
  <c r="AM58" i="1"/>
  <c r="AC58" i="1"/>
  <c r="AL58" i="1"/>
  <c r="AJ58" i="1"/>
  <c r="F58" i="1"/>
  <c r="AG58" i="1"/>
  <c r="I58" i="1"/>
  <c r="AF58" i="1"/>
  <c r="C58" i="1"/>
  <c r="AO58" i="1"/>
  <c r="E58" i="1"/>
  <c r="AK58" i="1"/>
  <c r="Z56" i="1"/>
  <c r="BF56" i="1"/>
  <c r="AA56" i="1"/>
  <c r="AB56" i="1"/>
  <c r="AC56" i="1"/>
  <c r="AD56" i="1"/>
  <c r="BE56" i="1"/>
  <c r="AE56" i="1"/>
  <c r="AF56" i="1"/>
  <c r="V56" i="1"/>
  <c r="AG56" i="1"/>
  <c r="AH56" i="1"/>
  <c r="AI56" i="1"/>
  <c r="BC56" i="1"/>
  <c r="AJ56" i="1"/>
  <c r="AK56" i="1"/>
  <c r="D56" i="1"/>
  <c r="AL56" i="1"/>
  <c r="AZ56" i="1"/>
  <c r="E56" i="1"/>
  <c r="AM56" i="1"/>
  <c r="F56" i="1"/>
  <c r="AN56" i="1"/>
  <c r="G56" i="1"/>
  <c r="AO56" i="1"/>
  <c r="H56" i="1"/>
  <c r="AP56" i="1"/>
  <c r="BD56" i="1"/>
  <c r="I56" i="1"/>
  <c r="AQ56" i="1"/>
  <c r="BB56" i="1"/>
  <c r="L56" i="1"/>
  <c r="AR56" i="1"/>
  <c r="M56" i="1"/>
  <c r="AS56" i="1"/>
  <c r="X56" i="1"/>
  <c r="N56" i="1"/>
  <c r="AT56" i="1"/>
  <c r="O56" i="1"/>
  <c r="AU56" i="1"/>
  <c r="W56" i="1"/>
  <c r="P56" i="1"/>
  <c r="AV56" i="1"/>
  <c r="Q56" i="1"/>
  <c r="AW56" i="1"/>
  <c r="Y56" i="1"/>
  <c r="R56" i="1"/>
  <c r="AX56" i="1"/>
  <c r="S56" i="1"/>
  <c r="AY56" i="1"/>
  <c r="T56" i="1"/>
  <c r="U56" i="1"/>
  <c r="BA56" i="1"/>
  <c r="J56" i="1"/>
  <c r="K56" i="1"/>
  <c r="C55" i="1"/>
  <c r="AB55" i="1" l="1"/>
  <c r="BE55" i="1"/>
  <c r="AC55" i="1"/>
  <c r="AD55" i="1"/>
  <c r="AE55" i="1"/>
  <c r="AY55" i="1"/>
  <c r="AF55" i="1"/>
  <c r="AG55" i="1"/>
  <c r="AH55" i="1"/>
  <c r="AQ55" i="1"/>
  <c r="AI55" i="1"/>
  <c r="D55" i="1"/>
  <c r="AJ55" i="1"/>
  <c r="AU55" i="1"/>
  <c r="BC55" i="1"/>
  <c r="E55" i="1"/>
  <c r="AK55" i="1"/>
  <c r="F55" i="1"/>
  <c r="AL55" i="1"/>
  <c r="G55" i="1"/>
  <c r="AM55" i="1"/>
  <c r="H55" i="1"/>
  <c r="AN55" i="1"/>
  <c r="AX55" i="1"/>
  <c r="BB55" i="1"/>
  <c r="BD55" i="1"/>
  <c r="I55" i="1"/>
  <c r="AO55" i="1"/>
  <c r="J55" i="1"/>
  <c r="AP55" i="1"/>
  <c r="K55" i="1"/>
  <c r="L55" i="1"/>
  <c r="AR55" i="1"/>
  <c r="AS55" i="1"/>
  <c r="M55" i="1"/>
  <c r="N55" i="1"/>
  <c r="AT55" i="1"/>
  <c r="O55" i="1"/>
  <c r="P55" i="1"/>
  <c r="AV55" i="1"/>
  <c r="Q55" i="1"/>
  <c r="AW55" i="1"/>
  <c r="R55" i="1"/>
  <c r="S55" i="1"/>
  <c r="T55" i="1"/>
  <c r="AZ55" i="1"/>
  <c r="U55" i="1"/>
  <c r="BA55" i="1"/>
  <c r="V55" i="1"/>
  <c r="W55" i="1"/>
  <c r="X55" i="1"/>
  <c r="Y55" i="1"/>
  <c r="Z55" i="1"/>
  <c r="BF55" i="1"/>
  <c r="AA55" i="1"/>
</calcChain>
</file>

<file path=xl/sharedStrings.xml><?xml version="1.0" encoding="utf-8"?>
<sst xmlns="http://schemas.openxmlformats.org/spreadsheetml/2006/main" count="91" uniqueCount="29">
  <si>
    <t>Species</t>
  </si>
  <si>
    <t>Compound</t>
  </si>
  <si>
    <t>Madix and Ko rounded their ionization values</t>
  </si>
  <si>
    <t>values calculated at the end.</t>
  </si>
  <si>
    <t>which is why they have slightly different correction</t>
  </si>
  <si>
    <t>The below table is a reproduction of Table A-1 from the Madix and Ko paper</t>
  </si>
  <si>
    <t>Gms (m)</t>
  </si>
  <si>
    <t>Tms (m)</t>
  </si>
  <si>
    <t>mass of ions (m)</t>
  </si>
  <si>
    <t>This document contains a reproduction of the calculation of the correction factor of MS data from the 1980 paper by Ko, Benziger, and Madix, a pdf of the paper can be found in 1980MadixKoMSEquationsMethanol.pdf</t>
  </si>
  <si>
    <t>Fc,m/(Gms (m)*Tms(m))</t>
  </si>
  <si>
    <t xml:space="preserve">Summation of Fc,m/(Gms (m)*Tms(m))
</t>
  </si>
  <si>
    <t>The hidden rows  41-49 contain intermediate steps in the calculation of the correction values.</t>
  </si>
  <si>
    <t>Final correction values for each molecule-fragment pair</t>
  </si>
  <si>
    <t>The below table is a recreation of the data from Table A-2 from the Madix and Ko paper.</t>
  </si>
  <si>
    <t xml:space="preserve">Mass Fragment </t>
  </si>
  <si>
    <t>Correction Factor</t>
  </si>
  <si>
    <t>Table of correction values for significant molecule-fragment pairs.</t>
  </si>
  <si>
    <t>See yellow highlighted table at end.</t>
  </si>
  <si>
    <t>Crotyl Alcohol</t>
  </si>
  <si>
    <t>1butanal</t>
  </si>
  <si>
    <t>Ethanol</t>
  </si>
  <si>
    <t>H20</t>
  </si>
  <si>
    <t>Acetaldehyde</t>
  </si>
  <si>
    <t>Ethylene</t>
  </si>
  <si>
    <t>CO2</t>
  </si>
  <si>
    <t>CO</t>
  </si>
  <si>
    <t>H2</t>
  </si>
  <si>
    <t>Note: 1butanal data was taken from the external created refernce pattern. The rest of the molecule data was aquired from the initial measured (NonNist) refence data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</si>
</sst>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2" fillId="0" borderId="0" xfId="0" applyFont="1"/>
    <xf numFmtId="0" fontId="0" fillId="3" borderId="0" xfId="0" applyFill="1"/>
    <xf numFmtId="0" fontId="0" fillId="5" borderId="0" xfId="0" applyFill="1"/>
    <xf numFmtId="0" fontId="0" fillId="6" borderId="0" xfId="0" applyFill="1"/>
    <xf numFmtId="0" fontId="3" fillId="4" borderId="0" xfId="0" applyFont="1" applyFill="1"/>
    <xf numFmtId="0" fontId="1" fillId="0" borderId="1" xfId="0" applyFont="1" applyBorder="1"/>
    <xf numFmtId="0" fontId="1" fillId="0" borderId="2" xfId="0" applyFont="1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1" fillId="0" borderId="0" xfId="0" applyFont="1" applyBorder="1"/>
    <xf numFmtId="0" fontId="3" fillId="5" borderId="0" xfId="0" applyFont="1" applyFill="1"/>
    <xf numFmtId="0" fontId="0" fillId="7" borderId="0" xfId="0" applyFill="1" applyBorder="1"/>
    <xf numFmtId="0" fontId="0" fillId="2" borderId="0" xfId="0" applyFill="1" applyBorder="1"/>
    <xf numFmtId="0" fontId="1" fillId="0" borderId="7" xfId="0" applyFont="1" applyBorder="1"/>
    <xf numFmtId="0" fontId="0" fillId="0" borderId="3" xfId="0" applyBorder="1"/>
    <xf numFmtId="0" fontId="1" fillId="0" borderId="0" xfId="0" applyFont="1" applyAlignment="1">
      <alignment wrapText="1"/>
    </xf>
    <xf numFmtId="0" fontId="0" fillId="0" borderId="0" xfId="0" applyFont="1"/>
    <xf numFmtId="0" fontId="0" fillId="8" borderId="10" xfId="0" applyFill="1" applyBorder="1"/>
    <xf numFmtId="0" fontId="0" fillId="8" borderId="11" xfId="0" applyFill="1" applyBorder="1"/>
    <xf numFmtId="0" fontId="0" fillId="8" borderId="9" xfId="0" applyFill="1" applyBorder="1"/>
    <xf numFmtId="0" fontId="0" fillId="8" borderId="0" xfId="0" applyFill="1"/>
    <xf numFmtId="0" fontId="0" fillId="0" borderId="12" xfId="0" applyBorder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638736</xdr:colOff>
      <xdr:row>1</xdr:row>
      <xdr:rowOff>168088</xdr:rowOff>
    </xdr:from>
    <xdr:to>
      <xdr:col>11</xdr:col>
      <xdr:colOff>11207</xdr:colOff>
      <xdr:row>8</xdr:row>
      <xdr:rowOff>156880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B13C9D35-EA24-49D9-8121-40A0B2EC3D3C}"/>
                </a:ext>
              </a:extLst>
            </xdr:cNvPr>
            <xdr:cNvSpPr txBox="1"/>
          </xdr:nvSpPr>
          <xdr:spPr>
            <a:xfrm>
              <a:off x="2487707" y="358588"/>
              <a:ext cx="5334000" cy="1322292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800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Madix</a:t>
              </a:r>
              <a:r>
                <a:rPr lang="en-US" sz="1800" i="1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and Ko, Correction Factor Equation. Rewritten. </a:t>
              </a:r>
              <a:endParaRPr lang="en-US" sz="1800" i="1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800" i="1">
                            <a:solidFill>
                              <a:schemeClr val="accent4">
                                <a:lumMod val="50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800" b="0" i="1">
                            <a:solidFill>
                              <a:schemeClr val="accent4">
                                <a:lumMod val="50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</m:t>
                        </m:r>
                      </m:e>
                      <m:sub>
                        <m:r>
                          <a:rPr lang="en-US" sz="1800" b="0" i="1">
                            <a:solidFill>
                              <a:schemeClr val="accent4">
                                <a:lumMod val="50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𝑠</m:t>
                        </m:r>
                        <m:r>
                          <a:rPr lang="en-US" sz="1800" i="1">
                            <a:solidFill>
                              <a:schemeClr val="accent4">
                                <a:lumMod val="50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sSub>
                          <m:sSubPr>
                            <m:ctrlPr>
                              <a:rPr lang="en-US" sz="1800" i="1">
                                <a:solidFill>
                                  <a:schemeClr val="accent4">
                                    <a:lumMod val="50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800" i="1">
                                <a:solidFill>
                                  <a:schemeClr val="accent4">
                                    <a:lumMod val="50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</m:t>
                            </m:r>
                          </m:e>
                          <m:sub>
                            <m:r>
                              <a:rPr lang="en-US" sz="1800" i="1">
                                <a:solidFill>
                                  <a:schemeClr val="accent4">
                                    <a:lumMod val="50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sub>
                    </m:sSub>
                    <m:r>
                      <a:rPr lang="en-US" sz="18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 </m:t>
                    </m:r>
                    <m:f>
                      <m:fPr>
                        <m:ctrlPr>
                          <a:rPr lang="en-US" sz="18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8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sSub>
                          <m:sSubPr>
                            <m:ctrlPr>
                              <a:rPr lang="en-US" sz="1800" i="1">
                                <a:solidFill>
                                  <a:schemeClr val="accent2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800" i="1">
                                <a:solidFill>
                                  <a:schemeClr val="accent2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𝐹</m:t>
                            </m:r>
                          </m:e>
                          <m:sub>
                            <m:r>
                              <a:rPr lang="en-US" sz="1800" b="0" i="1">
                                <a:solidFill>
                                  <a:schemeClr val="accent2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𝑠</m:t>
                            </m:r>
                            <m:r>
                              <a:rPr lang="en-US" sz="1800" i="1">
                                <a:solidFill>
                                  <a:schemeClr val="accent2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,</m:t>
                            </m:r>
                            <m:sSub>
                              <m:sSubPr>
                                <m:ctrlPr>
                                  <a:rPr lang="en-US" sz="1800" i="1">
                                    <a:solidFill>
                                      <a:schemeClr val="accent2">
                                        <a:lumMod val="7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800" i="1">
                                    <a:solidFill>
                                      <a:schemeClr val="accent2">
                                        <a:lumMod val="7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𝑚</m:t>
                                </m:r>
                              </m:e>
                              <m:sub>
                                <m:r>
                                  <a:rPr lang="en-US" sz="1800" i="1">
                                    <a:solidFill>
                                      <a:schemeClr val="accent2">
                                        <a:lumMod val="7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</m:sub>
                            </m:sSub>
                          </m:sub>
                        </m:sSub>
                        <m:r>
                          <a:rPr lang="en-US" sz="18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∗</m:t>
                        </m:r>
                        <m:sSub>
                          <m:sSubPr>
                            <m:ctrlPr>
                              <a:rPr lang="en-US" sz="1800" i="1">
                                <a:solidFill>
                                  <a:schemeClr val="accent6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800" i="1">
                                <a:solidFill>
                                  <a:schemeClr val="accent6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𝐼</m:t>
                            </m:r>
                          </m:e>
                          <m:sub>
                            <m:r>
                              <a:rPr lang="en-US" sz="1800" b="0" i="1">
                                <a:solidFill>
                                  <a:schemeClr val="accent6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𝑒</m:t>
                            </m:r>
                          </m:sub>
                        </m:sSub>
                      </m:den>
                    </m:f>
                    <m:nary>
                      <m:naryPr>
                        <m:chr m:val="∑"/>
                        <m:limLoc m:val="undOvr"/>
                        <m:ctrlPr>
                          <a:rPr lang="en-US" sz="18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naryPr>
                      <m:sub>
                        <m:sSub>
                          <m:sSubPr>
                            <m:ctrlPr>
                              <a:rPr lang="en-US" sz="18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8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</m:t>
                            </m:r>
                          </m:e>
                          <m:sub>
                            <m:r>
                              <a:rPr lang="en-US" sz="18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</m:t>
                            </m:r>
                          </m:sub>
                        </m:sSub>
                      </m:sub>
                      <m:sup>
                        <m:sSub>
                          <m:sSubPr>
                            <m:ctrlPr>
                              <a:rPr lang="en-US" sz="18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8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</m:t>
                            </m:r>
                          </m:e>
                          <m:sub>
                            <m:r>
                              <a:rPr lang="en-US" sz="18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𝑚𝑎𝑥</m:t>
                            </m:r>
                          </m:sub>
                        </m:sSub>
                        <m:r>
                          <a:rPr lang="en-US" sz="18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</m:sup>
                      <m:e>
                        <m:f>
                          <m:fPr>
                            <m:ctrlPr>
                              <a:rPr lang="en-US" sz="18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en-US" sz="1800" i="1">
                                    <a:solidFill>
                                      <a:schemeClr val="accent2">
                                        <a:lumMod val="7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800" i="1">
                                    <a:solidFill>
                                      <a:schemeClr val="accent2">
                                        <a:lumMod val="7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𝐹</m:t>
                                </m:r>
                              </m:e>
                              <m:sub>
                                <m:r>
                                  <a:rPr lang="en-US" sz="1800" b="0" i="1">
                                    <a:solidFill>
                                      <a:schemeClr val="accent2">
                                        <a:lumMod val="7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𝑠</m:t>
                                </m:r>
                                <m:r>
                                  <a:rPr lang="en-US" sz="1800" i="1">
                                    <a:solidFill>
                                      <a:schemeClr val="accent2">
                                        <a:lumMod val="7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,</m:t>
                                </m:r>
                                <m:sSub>
                                  <m:sSubPr>
                                    <m:ctrlPr>
                                      <a:rPr lang="en-US" sz="1800" i="1">
                                        <a:solidFill>
                                          <a:schemeClr val="accent2">
                                            <a:lumMod val="75000"/>
                                          </a:schemeClr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800" b="0" i="1">
                                        <a:solidFill>
                                          <a:schemeClr val="accent2">
                                            <a:lumMod val="75000"/>
                                          </a:schemeClr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𝑚</m:t>
                                    </m:r>
                                  </m:e>
                                  <m:sub>
                                    <m:r>
                                      <a:rPr lang="en-US" sz="1800" b="0" i="1">
                                        <a:solidFill>
                                          <a:schemeClr val="accent2">
                                            <a:lumMod val="75000"/>
                                          </a:schemeClr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sub>
                                </m:sSub>
                                <m:r>
                                  <a:rPr lang="en-US" sz="1800" b="0" i="1">
                                    <a:solidFill>
                                      <a:schemeClr val="accent2">
                                        <a:lumMod val="7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 </m:t>
                                </m:r>
                              </m:sub>
                            </m:sSub>
                          </m:num>
                          <m:den>
                            <m:sSub>
                              <m:sSubPr>
                                <m:ctrlPr>
                                  <a:rPr lang="en-US" sz="1800" i="1">
                                    <a:solidFill>
                                      <a:schemeClr val="tx2">
                                        <a:lumMod val="60000"/>
                                        <a:lumOff val="40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800" i="1">
                                    <a:solidFill>
                                      <a:schemeClr val="tx2">
                                        <a:lumMod val="60000"/>
                                        <a:lumOff val="40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𝐺</m:t>
                                </m:r>
                              </m:e>
                              <m:sub>
                                <m:r>
                                  <a:rPr lang="en-US" sz="1800" i="1">
                                    <a:solidFill>
                                      <a:schemeClr val="tx2">
                                        <a:lumMod val="60000"/>
                                        <a:lumOff val="40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𝑀𝑆</m:t>
                                </m:r>
                              </m:sub>
                            </m:sSub>
                            <m:r>
                              <a:rPr lang="en-US" sz="1800" i="1">
                                <a:solidFill>
                                  <a:schemeClr val="tx2">
                                    <a:lumMod val="60000"/>
                                    <a:lumOff val="40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sSub>
                              <m:sSubPr>
                                <m:ctrlPr>
                                  <a:rPr lang="en-US" sz="1800" i="1">
                                    <a:solidFill>
                                      <a:schemeClr val="tx2">
                                        <a:lumMod val="60000"/>
                                        <a:lumOff val="40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800" b="0" i="1">
                                    <a:solidFill>
                                      <a:schemeClr val="tx2">
                                        <a:lumMod val="60000"/>
                                        <a:lumOff val="40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𝑚</m:t>
                                </m:r>
                              </m:e>
                              <m:sub>
                                <m:r>
                                  <a:rPr lang="en-US" sz="1800" b="0" i="1">
                                    <a:solidFill>
                                      <a:schemeClr val="tx2">
                                        <a:lumMod val="60000"/>
                                        <a:lumOff val="40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lang="en-US" sz="1800" i="1">
                                <a:solidFill>
                                  <a:schemeClr val="tx2">
                                    <a:lumMod val="60000"/>
                                    <a:lumOff val="40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)∗ </m:t>
                            </m:r>
                            <m:sSub>
                              <m:sSubPr>
                                <m:ctrlPr>
                                  <a:rPr lang="en-US" sz="1800" i="1">
                                    <a:solidFill>
                                      <a:schemeClr val="accent3">
                                        <a:lumMod val="7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800" i="1">
                                    <a:solidFill>
                                      <a:schemeClr val="accent3">
                                        <a:lumMod val="7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𝑇</m:t>
                                </m:r>
                              </m:e>
                              <m:sub>
                                <m:r>
                                  <a:rPr lang="en-US" sz="1800" i="1">
                                    <a:solidFill>
                                      <a:schemeClr val="accent3">
                                        <a:lumMod val="7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𝑀𝑆</m:t>
                                </m:r>
                              </m:sub>
                            </m:sSub>
                            <m:r>
                              <a:rPr lang="en-US" sz="1800" i="1">
                                <a:solidFill>
                                  <a:schemeClr val="accent3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sSub>
                              <m:sSubPr>
                                <m:ctrlPr>
                                  <a:rPr lang="en-US" sz="1800" i="1">
                                    <a:solidFill>
                                      <a:schemeClr val="accent3">
                                        <a:lumMod val="7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800" b="0" i="1">
                                    <a:solidFill>
                                      <a:schemeClr val="accent3">
                                        <a:lumMod val="7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𝑚</m:t>
                                </m:r>
                              </m:e>
                              <m:sub>
                                <m:r>
                                  <a:rPr lang="en-US" sz="1800" b="0" i="1">
                                    <a:solidFill>
                                      <a:schemeClr val="accent3">
                                        <a:lumMod val="7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lang="en-US" sz="1800" i="1">
                                <a:solidFill>
                                  <a:schemeClr val="accent3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</m:t>
                            </m:r>
                          </m:den>
                        </m:f>
                      </m:e>
                    </m:nary>
                  </m:oMath>
                </m:oMathPara>
              </a14:m>
              <a:endParaRPr lang="en-US" sz="18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B13C9D35-EA24-49D9-8121-40A0B2EC3D3C}"/>
                </a:ext>
              </a:extLst>
            </xdr:cNvPr>
            <xdr:cNvSpPr txBox="1"/>
          </xdr:nvSpPr>
          <xdr:spPr>
            <a:xfrm>
              <a:off x="2487707" y="358588"/>
              <a:ext cx="5334000" cy="1322292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800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Madix</a:t>
              </a:r>
              <a:r>
                <a:rPr lang="en-US" sz="1800" i="1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and Ko, Correction Factor Equation. Rewritten. </a:t>
              </a:r>
              <a:endParaRPr lang="en-US" sz="1800" i="1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800" b="0" i="0">
                  <a:solidFill>
                    <a:schemeClr val="accent4">
                      <a:lumMod val="50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𝐶_(𝑠</a:t>
              </a:r>
              <a:r>
                <a:rPr lang="en-US" sz="1800" i="0">
                  <a:solidFill>
                    <a:schemeClr val="accent4">
                      <a:lumMod val="50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,𝑚_𝑥 )</a:t>
              </a:r>
              <a:r>
                <a:rPr lang="en-US" sz="18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  1/(</a:t>
              </a:r>
              <a:r>
                <a:rPr lang="en-US" sz="180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𝐹_(</a:t>
              </a:r>
              <a:r>
                <a:rPr lang="en-US" sz="1800" b="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𝑠</a:t>
              </a:r>
              <a:r>
                <a:rPr lang="en-US" sz="180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,𝑚_𝑥 )</a:t>
              </a:r>
              <a:r>
                <a:rPr lang="en-US" sz="18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∗</a:t>
              </a:r>
              <a:r>
                <a:rPr lang="en-US" sz="1800" i="0">
                  <a:solidFill>
                    <a:schemeClr val="accent6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𝐼_</a:t>
              </a:r>
              <a:r>
                <a:rPr lang="en-US" sz="1800" b="0" i="0">
                  <a:solidFill>
                    <a:schemeClr val="accent6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𝑒 </a:t>
              </a:r>
              <a:r>
                <a:rPr lang="en-US" sz="18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 </a:t>
              </a:r>
              <a:r>
                <a:rPr lang="en-US" sz="18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∑1_(𝑚_0)^(𝑚_𝑚𝑎𝑥  )</a:t>
              </a:r>
              <a:r>
                <a:rPr lang="en-US" sz="1800" i="0">
                  <a:solidFill>
                    <a:schemeClr val="accent3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▒</a:t>
              </a:r>
              <a:r>
                <a:rPr lang="en-US" sz="180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𝐹_(</a:t>
              </a:r>
              <a:r>
                <a:rPr lang="en-US" sz="1800" b="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𝑠</a:t>
              </a:r>
              <a:r>
                <a:rPr lang="en-US" sz="180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,</a:t>
              </a:r>
              <a:r>
                <a:rPr lang="en-US" sz="1800" b="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𝑚_𝑖  )</a:t>
              </a:r>
              <a:r>
                <a:rPr lang="en-US" sz="18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/(</a:t>
              </a:r>
              <a:r>
                <a:rPr lang="en-US" sz="1800" i="0">
                  <a:solidFill>
                    <a:schemeClr val="tx2">
                      <a:lumMod val="60000"/>
                      <a:lumOff val="40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𝐺_𝑀𝑆 (</a:t>
              </a:r>
              <a:r>
                <a:rPr lang="en-US" sz="1800" b="0" i="0">
                  <a:solidFill>
                    <a:schemeClr val="tx2">
                      <a:lumMod val="60000"/>
                      <a:lumOff val="40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𝑚_𝑖</a:t>
              </a:r>
              <a:r>
                <a:rPr lang="en-US" sz="1800" i="0">
                  <a:solidFill>
                    <a:schemeClr val="tx2">
                      <a:lumMod val="60000"/>
                      <a:lumOff val="40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)∗ </a:t>
              </a:r>
              <a:r>
                <a:rPr lang="en-US" sz="1800" i="0">
                  <a:solidFill>
                    <a:schemeClr val="accent3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𝑇_𝑀𝑆 (</a:t>
              </a:r>
              <a:r>
                <a:rPr lang="en-US" sz="1800" b="0" i="0">
                  <a:solidFill>
                    <a:schemeClr val="accent3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𝑚_𝑖</a:t>
              </a:r>
              <a:r>
                <a:rPr lang="en-US" sz="1800" i="0">
                  <a:solidFill>
                    <a:schemeClr val="accent3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8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en-US" sz="18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twoCellAnchor>
  <xdr:twoCellAnchor>
    <xdr:from>
      <xdr:col>3</xdr:col>
      <xdr:colOff>1680</xdr:colOff>
      <xdr:row>20</xdr:row>
      <xdr:rowOff>90206</xdr:rowOff>
    </xdr:from>
    <xdr:to>
      <xdr:col>10</xdr:col>
      <xdr:colOff>714375</xdr:colOff>
      <xdr:row>25</xdr:row>
      <xdr:rowOff>146236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4C94DDB0-1689-4BA5-840E-2341011D3BB2}"/>
                </a:ext>
              </a:extLst>
            </xdr:cNvPr>
            <xdr:cNvSpPr txBox="1"/>
          </xdr:nvSpPr>
          <xdr:spPr>
            <a:xfrm>
              <a:off x="2802030" y="3900206"/>
              <a:ext cx="5179920" cy="999005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600" i="1"/>
                <a:t>Madix and Ko, Transmission equation. Rewritten.</a:t>
              </a:r>
            </a:p>
            <a:p>
              <a14:m>
                <m:oMath xmlns:m="http://schemas.openxmlformats.org/officeDocument/2006/math">
                  <m:sSub>
                    <m:sSubPr>
                      <m:ctrlPr>
                        <a:rPr lang="en-US" sz="1600" i="1">
                          <a:solidFill>
                            <a:schemeClr val="accent3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600" i="1">
                          <a:solidFill>
                            <a:schemeClr val="accent3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𝑇</m:t>
                      </m:r>
                    </m:e>
                    <m:sub>
                      <m:r>
                        <a:rPr lang="en-US" sz="1600" i="1">
                          <a:solidFill>
                            <a:schemeClr val="accent3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𝑀𝑆</m:t>
                      </m:r>
                    </m:sub>
                  </m:sSub>
                  <m:d>
                    <m:dPr>
                      <m:ctrlPr>
                        <a:rPr lang="en-US" sz="1600" i="1">
                          <a:solidFill>
                            <a:schemeClr val="accent3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r>
                        <a:rPr lang="en-US" sz="1600" i="1">
                          <a:solidFill>
                            <a:schemeClr val="accent3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𝑚</m:t>
                      </m:r>
                    </m:e>
                  </m:d>
                  <m:r>
                    <a:rPr lang="en-US" sz="1600" b="0" i="0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 </m:t>
                  </m:r>
                  <m:d>
                    <m:dPr>
                      <m:begChr m:val="{"/>
                      <m:endChr m:val=""/>
                      <m:ctrlP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eqArr>
                        <m:eqArrPr>
                          <m:ctrlPr>
                            <a:rPr lang="en-US" sz="16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eqArrPr>
                        <m:e>
                          <m:sSup>
                            <m:sSupPr>
                              <m:ctrlPr>
                                <a:rPr lang="en-US" sz="1600" b="0" i="1">
                                  <a:solidFill>
                                    <a:schemeClr val="dk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r>
                                <a:rPr lang="en-US" sz="1600" b="0" i="1">
                                  <a:solidFill>
                                    <a:schemeClr val="dk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10</m:t>
                              </m:r>
                            </m:e>
                            <m:sup>
                              <m:r>
                                <a:rPr lang="en-US" sz="1600" b="0" i="1">
                                  <a:solidFill>
                                    <a:schemeClr val="dk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(30−</m:t>
                              </m:r>
                              <m:f>
                                <m:fPr>
                                  <m:ctrlPr>
                                    <a:rPr lang="en-US" sz="1600" b="0" i="1">
                                      <a:solidFill>
                                        <a:schemeClr val="dk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fPr>
                                <m:num>
                                  <m:r>
                                    <a:rPr lang="en-US" sz="1600" b="0" i="1">
                                      <a:solidFill>
                                        <a:schemeClr val="dk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𝑚</m:t>
                                  </m:r>
                                </m:num>
                                <m:den>
                                  <m:r>
                                    <a:rPr lang="en-US" sz="1600" b="0" i="1">
                                      <a:solidFill>
                                        <a:schemeClr val="dk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155</m:t>
                                  </m:r>
                                </m:den>
                              </m:f>
                              <m:r>
                                <a:rPr lang="en-US" sz="1600" b="0" i="1">
                                  <a:solidFill>
                                    <a:schemeClr val="dk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)</m:t>
                              </m:r>
                            </m:sup>
                          </m:sSup>
                          <m:r>
                            <a:rPr lang="en-US" sz="16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     </m:t>
                          </m:r>
                          <m:r>
                            <a:rPr lang="en-US" sz="16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𝑚</m:t>
                          </m:r>
                          <m:r>
                            <a:rPr lang="en-US" sz="16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&gt;30</m:t>
                          </m:r>
                        </m:e>
                        <m:e>
                          <m:r>
                            <a:rPr lang="en-US" sz="16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1                      </m:t>
                          </m:r>
                          <m:r>
                            <a:rPr lang="en-US" sz="16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𝑚</m:t>
                          </m:r>
                          <m:r>
                            <a:rPr lang="en-US" sz="16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+mn-cs"/>
                            </a:rPr>
                            <m:t>≤</m:t>
                          </m:r>
                          <m:r>
                            <a:rPr lang="en-US" sz="16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30</m:t>
                          </m:r>
                        </m:e>
                      </m:eqArr>
                    </m:e>
                  </m:d>
                </m:oMath>
              </a14:m>
              <a:r>
                <a:rPr lang="en-US" sz="1600" i="1" baseline="0"/>
                <a:t> </a:t>
              </a:r>
              <a:endParaRPr lang="en-US" sz="1600" i="1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4C94DDB0-1689-4BA5-840E-2341011D3BB2}"/>
                </a:ext>
              </a:extLst>
            </xdr:cNvPr>
            <xdr:cNvSpPr txBox="1"/>
          </xdr:nvSpPr>
          <xdr:spPr>
            <a:xfrm>
              <a:off x="2802030" y="3900206"/>
              <a:ext cx="5179920" cy="999005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600" i="1"/>
                <a:t>Madix and Ko, Transmission equation. Rewritten.</a:t>
              </a:r>
            </a:p>
            <a:p>
              <a:r>
                <a:rPr lang="en-US" sz="1600" i="0">
                  <a:solidFill>
                    <a:schemeClr val="accent3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𝑇_𝑀𝑆 (𝑚)</a:t>
              </a:r>
              <a:r>
                <a:rPr lang="en-US" sz="16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 {█(10^((30−𝑚/155))      𝑚&gt;30@1                      𝑚</a:t>
              </a:r>
              <a:r>
                <a:rPr lang="en-US" sz="16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≤</a:t>
              </a:r>
              <a:r>
                <a:rPr lang="en-US" sz="16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30)┤</a:t>
              </a:r>
              <a:r>
                <a:rPr lang="en-US" sz="1600" i="1" baseline="0"/>
                <a:t> </a:t>
              </a:r>
              <a:endParaRPr lang="en-US" sz="1600" i="1"/>
            </a:p>
          </xdr:txBody>
        </xdr:sp>
      </mc:Fallback>
    </mc:AlternateContent>
    <xdr:clientData/>
  </xdr:twoCellAnchor>
  <xdr:twoCellAnchor>
    <xdr:from>
      <xdr:col>11</xdr:col>
      <xdr:colOff>273982</xdr:colOff>
      <xdr:row>29</xdr:row>
      <xdr:rowOff>36419</xdr:rowOff>
    </xdr:from>
    <xdr:to>
      <xdr:col>16</xdr:col>
      <xdr:colOff>161925</xdr:colOff>
      <xdr:row>33</xdr:row>
      <xdr:rowOff>85726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9B2798E2-8B75-487D-B501-2A5D094C1830}"/>
                </a:ext>
              </a:extLst>
            </xdr:cNvPr>
            <xdr:cNvSpPr txBox="1"/>
          </xdr:nvSpPr>
          <xdr:spPr>
            <a:xfrm>
              <a:off x="8265457" y="6494369"/>
              <a:ext cx="5279093" cy="811307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600" i="1"/>
                <a:t>Madix and Ko, Electron Multiplier Gain equation</a:t>
              </a:r>
              <a:r>
                <a:rPr lang="en-US" sz="1600"/>
                <a:t>. </a:t>
              </a:r>
              <a:r>
                <a:rPr lang="en-US" sz="1600" i="1"/>
                <a:t>Rewritten.</a:t>
              </a:r>
            </a:p>
            <a:p>
              <a14:m>
                <m:oMath xmlns:m="http://schemas.openxmlformats.org/officeDocument/2006/math">
                  <m:sSub>
                    <m:sSubPr>
                      <m:ctrlPr>
                        <a:rPr lang="en-US" sz="1600" i="1">
                          <a:solidFill>
                            <a:schemeClr val="tx2">
                              <a:lumMod val="60000"/>
                              <a:lumOff val="40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600" b="0" i="1">
                          <a:solidFill>
                            <a:schemeClr val="tx2">
                              <a:lumMod val="60000"/>
                              <a:lumOff val="40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𝐺</m:t>
                      </m:r>
                    </m:e>
                    <m:sub>
                      <m:r>
                        <a:rPr lang="en-US" sz="1600" i="1">
                          <a:solidFill>
                            <a:schemeClr val="tx2">
                              <a:lumMod val="60000"/>
                              <a:lumOff val="40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𝑀𝑆</m:t>
                      </m:r>
                    </m:sub>
                  </m:sSub>
                  <m:d>
                    <m:dPr>
                      <m:ctrlPr>
                        <a:rPr lang="en-US" sz="1600" i="1">
                          <a:solidFill>
                            <a:schemeClr val="tx2">
                              <a:lumMod val="60000"/>
                              <a:lumOff val="40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r>
                        <a:rPr lang="en-US" sz="1600" i="1">
                          <a:solidFill>
                            <a:schemeClr val="tx2">
                              <a:lumMod val="60000"/>
                              <a:lumOff val="40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𝑚</m:t>
                      </m:r>
                    </m:e>
                  </m:d>
                  <m:r>
                    <a:rPr lang="en-US" sz="1600" b="0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 </m:t>
                  </m:r>
                  <m:sSup>
                    <m:sSupPr>
                      <m:ctrlP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(</m:t>
                      </m:r>
                      <m:f>
                        <m:fPr>
                          <m:type m:val="lin"/>
                          <m:ctrlPr>
                            <a:rPr lang="en-US" sz="16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r>
                            <a:rPr lang="en-US" sz="16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28</m:t>
                          </m:r>
                        </m:num>
                        <m:den>
                          <m:r>
                            <a:rPr lang="en-US" sz="16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𝑚</m:t>
                          </m:r>
                        </m:den>
                      </m:f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)</m:t>
                      </m:r>
                    </m:e>
                    <m:sup>
                      <m:f>
                        <m:fPr>
                          <m:ctrlPr>
                            <a:rPr lang="en-US" sz="16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r>
                            <a:rPr lang="en-US" sz="16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1</m:t>
                          </m:r>
                        </m:num>
                        <m:den>
                          <m:r>
                            <a:rPr lang="en-US" sz="16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den>
                      </m:f>
                    </m:sup>
                  </m:sSup>
                </m:oMath>
              </a14:m>
              <a:r>
                <a:rPr lang="en-US" sz="1600" i="1" baseline="0"/>
                <a:t> </a:t>
              </a:r>
              <a:endParaRPr lang="en-US" sz="1600" i="1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9B2798E2-8B75-487D-B501-2A5D094C1830}"/>
                </a:ext>
              </a:extLst>
            </xdr:cNvPr>
            <xdr:cNvSpPr txBox="1"/>
          </xdr:nvSpPr>
          <xdr:spPr>
            <a:xfrm>
              <a:off x="8265457" y="6494369"/>
              <a:ext cx="5279093" cy="811307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600" i="1"/>
                <a:t>Madix and Ko, Electron Multiplier Gain equation</a:t>
              </a:r>
              <a:r>
                <a:rPr lang="en-US" sz="1600"/>
                <a:t>. </a:t>
              </a:r>
              <a:r>
                <a:rPr lang="en-US" sz="1600" i="1"/>
                <a:t>Rewritten.</a:t>
              </a:r>
            </a:p>
            <a:p>
              <a:r>
                <a:rPr lang="en-US" sz="1600" b="0" i="0">
                  <a:solidFill>
                    <a:schemeClr val="tx2">
                      <a:lumMod val="60000"/>
                      <a:lumOff val="40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𝐺_</a:t>
              </a:r>
              <a:r>
                <a:rPr lang="en-US" sz="1600" i="0">
                  <a:solidFill>
                    <a:schemeClr val="tx2">
                      <a:lumMod val="60000"/>
                      <a:lumOff val="40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𝑀𝑆 (𝑚)</a:t>
              </a:r>
              <a:r>
                <a:rPr lang="en-US" sz="16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 〖(28∕𝑚)〗^(1/2)</a:t>
              </a:r>
              <a:r>
                <a:rPr lang="en-US" sz="1600" i="1" baseline="0"/>
                <a:t> </a:t>
              </a:r>
              <a:endParaRPr lang="en-US" sz="1600" i="1"/>
            </a:p>
          </xdr:txBody>
        </xdr:sp>
      </mc:Fallback>
    </mc:AlternateContent>
    <xdr:clientData/>
  </xdr:twoCellAnchor>
  <xdr:twoCellAnchor>
    <xdr:from>
      <xdr:col>13</xdr:col>
      <xdr:colOff>1022256</xdr:colOff>
      <xdr:row>2</xdr:row>
      <xdr:rowOff>5601</xdr:rowOff>
    </xdr:from>
    <xdr:to>
      <xdr:col>17</xdr:col>
      <xdr:colOff>773906</xdr:colOff>
      <xdr:row>9</xdr:row>
      <xdr:rowOff>38100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A0BB56DD-ECFF-4209-9E89-D5F2B9C8D96F}"/>
                </a:ext>
              </a:extLst>
            </xdr:cNvPr>
            <xdr:cNvSpPr txBox="1"/>
          </xdr:nvSpPr>
          <xdr:spPr>
            <a:xfrm>
              <a:off x="10642506" y="386601"/>
              <a:ext cx="5585713" cy="1365999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600" i="1"/>
                <a:t>Madix and Ko, Ionization Efficency equation. Rewrittten.</a:t>
              </a:r>
            </a:p>
            <a:p>
              <a14:m>
                <m:oMath xmlns:m="http://schemas.openxmlformats.org/officeDocument/2006/math">
                  <m:sSub>
                    <m:sSubPr>
                      <m:ctrlPr>
                        <a:rPr lang="en-US" sz="1600" i="1">
                          <a:solidFill>
                            <a:schemeClr val="accent6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600" b="0" i="1">
                          <a:solidFill>
                            <a:schemeClr val="accent6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𝐼</m:t>
                      </m:r>
                    </m:e>
                    <m:sub>
                      <m:r>
                        <a:rPr lang="en-US" sz="1600" b="0" i="1">
                          <a:solidFill>
                            <a:schemeClr val="accent6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𝑒</m:t>
                      </m:r>
                    </m:sub>
                  </m:sSub>
                  <m:d>
                    <m:dPr>
                      <m:ctrlPr>
                        <a:rPr lang="en-US" sz="1600" b="0" i="1">
                          <a:solidFill>
                            <a:schemeClr val="accent6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r>
                        <a:rPr lang="en-US" sz="1600" b="0" i="1">
                          <a:solidFill>
                            <a:schemeClr val="accent6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𝑥</m:t>
                      </m:r>
                    </m:e>
                  </m:d>
                  <m:r>
                    <a:rPr lang="en-US" sz="1600" b="0" i="0">
                      <a:solidFill>
                        <a:sysClr val="windowText" lastClr="000000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>
                    <a:rPr lang="en-US" sz="1600" b="0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𝑥</m:t>
                  </m:r>
                  <m:r>
                    <a:rPr lang="en-US" sz="1600" b="0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∗</m:t>
                  </m:r>
                  <m:sSub>
                    <m:sSubPr>
                      <m:ctrlPr>
                        <a:rPr lang="en-US" sz="16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𝐼</m:t>
                      </m:r>
                    </m:e>
                    <m:sub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𝑒</m:t>
                      </m:r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,</m:t>
                      </m:r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𝑀𝑇</m:t>
                      </m:r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,</m:t>
                      </m:r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𝑠</m:t>
                      </m:r>
                    </m:sub>
                  </m:sSub>
                  <m:r>
                    <a:rPr lang="en-US" sz="1600" b="0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+</m:t>
                  </m:r>
                </m:oMath>
              </a14:m>
              <a:r>
                <a:rPr lang="en-US" sz="1600" i="1" baseline="0"/>
                <a:t>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6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𝐼</m:t>
                      </m:r>
                    </m:e>
                    <m:sub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𝑒</m:t>
                      </m:r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,</m:t>
                      </m:r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𝑀𝑇</m:t>
                      </m:r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,</m:t>
                      </m:r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</m:sub>
                  </m:sSub>
                </m:oMath>
              </a14:m>
              <a:endParaRPr lang="en-US" sz="1600" i="1" baseline="0"/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600" i="1" baseline="0"/>
                <a:t>Where x is the number of electrons in the given compound and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6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𝐼</m:t>
                      </m:r>
                    </m:e>
                    <m:sub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𝑒</m:t>
                      </m:r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,</m:t>
                      </m:r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𝑀𝑇</m:t>
                      </m:r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,</m:t>
                      </m:r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𝑠</m:t>
                      </m:r>
                    </m:sub>
                  </m:sSub>
                </m:oMath>
              </a14:m>
              <a:r>
                <a:rPr lang="en-US" sz="1600" i="1"/>
                <a:t> and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6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𝐼</m:t>
                      </m:r>
                    </m:e>
                    <m:sub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𝑒</m:t>
                      </m:r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,</m:t>
                      </m:r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𝑀𝑇</m:t>
                      </m:r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,</m:t>
                      </m:r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</m:sub>
                  </m:sSub>
                </m:oMath>
              </a14:m>
              <a:r>
                <a:rPr lang="en-US" sz="1600" i="1"/>
                <a:t> are the slope</a:t>
              </a:r>
              <a:r>
                <a:rPr lang="en-US" sz="1600" i="1" baseline="0"/>
                <a:t> and incercept based on the molecule's type.  </a:t>
              </a:r>
              <a:r>
                <a:rPr lang="en-US" sz="1100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Madix</a:t>
              </a:r>
              <a:r>
                <a:rPr lang="en-US" sz="1100" i="1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and Ko use 0.6/14 for the slope and 0.4 for the intercept.</a:t>
              </a:r>
              <a:endParaRPr lang="en-US" sz="1600">
                <a:effectLst/>
              </a:endParaRPr>
            </a:p>
            <a:p>
              <a:endParaRPr lang="en-US" sz="1600" i="1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A0BB56DD-ECFF-4209-9E89-D5F2B9C8D96F}"/>
                </a:ext>
              </a:extLst>
            </xdr:cNvPr>
            <xdr:cNvSpPr txBox="1"/>
          </xdr:nvSpPr>
          <xdr:spPr>
            <a:xfrm>
              <a:off x="10642506" y="386601"/>
              <a:ext cx="5585713" cy="1365999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600" i="1"/>
                <a:t>Madix and Ko, Ionization Efficency equation. Rewrittten.</a:t>
              </a:r>
            </a:p>
            <a:p>
              <a:r>
                <a:rPr lang="en-US" sz="1600" b="0" i="0">
                  <a:solidFill>
                    <a:schemeClr val="accent6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𝐼_𝑒 (𝑥)</a:t>
              </a:r>
              <a:r>
                <a:rPr lang="en-US" sz="1600" b="0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6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𝑥∗𝐼_(𝑒,𝑀𝑇,𝑠)+</a:t>
              </a:r>
              <a:r>
                <a:rPr lang="en-US" sz="1600" i="1" baseline="0"/>
                <a:t> </a:t>
              </a:r>
              <a:r>
                <a:rPr lang="en-US" sz="16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𝐼_(𝑒,𝑀𝑇,𝑖)</a:t>
              </a:r>
              <a:endParaRPr lang="en-US" sz="1600" i="1" baseline="0"/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600" i="1" baseline="0"/>
                <a:t>Where x is the number of electrons in the given compound and </a:t>
              </a:r>
              <a:r>
                <a:rPr lang="en-US" sz="16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𝐼_(𝑒,𝑀𝑇,𝑠)</a:t>
              </a:r>
              <a:r>
                <a:rPr lang="en-US" sz="1600" i="1"/>
                <a:t> and </a:t>
              </a:r>
              <a:r>
                <a:rPr lang="en-US" sz="16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𝐼_(𝑒,𝑀𝑇,𝑖)</a:t>
              </a:r>
              <a:r>
                <a:rPr lang="en-US" sz="1600" i="1"/>
                <a:t> are the slope</a:t>
              </a:r>
              <a:r>
                <a:rPr lang="en-US" sz="1600" i="1" baseline="0"/>
                <a:t> and incercept based on the molecule's type.  </a:t>
              </a:r>
              <a:r>
                <a:rPr lang="en-US" sz="1100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Madix</a:t>
              </a:r>
              <a:r>
                <a:rPr lang="en-US" sz="1100" i="1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and Ko use 0.6/14 for the slope and 0.4 for the intercept.</a:t>
              </a:r>
              <a:endParaRPr lang="en-US" sz="1600">
                <a:effectLst/>
              </a:endParaRPr>
            </a:p>
            <a:p>
              <a:endParaRPr lang="en-US" sz="1600" i="1"/>
            </a:p>
          </xdr:txBody>
        </xdr:sp>
      </mc:Fallback>
    </mc:AlternateContent>
    <xdr:clientData/>
  </xdr:twoCellAnchor>
  <xdr:twoCellAnchor>
    <xdr:from>
      <xdr:col>30</xdr:col>
      <xdr:colOff>93849</xdr:colOff>
      <xdr:row>63</xdr:row>
      <xdr:rowOff>4063</xdr:rowOff>
    </xdr:from>
    <xdr:to>
      <xdr:col>41</xdr:col>
      <xdr:colOff>329594</xdr:colOff>
      <xdr:row>97</xdr:row>
      <xdr:rowOff>145257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A04BE5B3-B068-4D8F-BC3B-C2A0553C8D69}"/>
                </a:ext>
              </a:extLst>
            </xdr:cNvPr>
            <xdr:cNvSpPr txBox="1"/>
          </xdr:nvSpPr>
          <xdr:spPr>
            <a:xfrm>
              <a:off x="24549287" y="12719938"/>
              <a:ext cx="6915151" cy="710635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endParaRPr lang="en-US" sz="1600" i="1">
                <a:solidFill>
                  <a:schemeClr val="accent4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algn="ctr"/>
              <a:r>
                <a:rPr lang="en-US" sz="1600" i="1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Variables:</a:t>
              </a:r>
            </a:p>
            <a:p>
              <a:endParaRPr lang="en-US" sz="1600" i="1">
                <a:solidFill>
                  <a:schemeClr val="accent4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  <a:p>
              <a14:m>
                <m:oMath xmlns:m="http://schemas.openxmlformats.org/officeDocument/2006/math">
                  <m:sSub>
                    <m:sSubPr>
                      <m:ctrlPr>
                        <a:rPr lang="en-US" sz="1600" i="1">
                          <a:solidFill>
                            <a:schemeClr val="accent4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600" b="0" i="1">
                          <a:solidFill>
                            <a:schemeClr val="accent4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𝐶</m:t>
                      </m:r>
                    </m:e>
                    <m:sub>
                      <m:r>
                        <a:rPr lang="en-US" sz="1600" b="0" i="1">
                          <a:solidFill>
                            <a:schemeClr val="accent4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𝑠</m:t>
                      </m:r>
                      <m:r>
                        <a:rPr lang="en-US" sz="1600" i="1">
                          <a:solidFill>
                            <a:schemeClr val="accent4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,</m:t>
                      </m:r>
                      <m:sSub>
                        <m:sSubPr>
                          <m:ctrlPr>
                            <a:rPr lang="en-US" sz="1600" i="1">
                              <a:solidFill>
                                <a:schemeClr val="accent4">
                                  <a:lumMod val="75000"/>
                                </a:schemeClr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US" sz="1600" i="1">
                              <a:solidFill>
                                <a:schemeClr val="accent4">
                                  <a:lumMod val="75000"/>
                                </a:schemeClr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𝑚</m:t>
                          </m:r>
                        </m:e>
                        <m:sub>
                          <m:r>
                            <a:rPr lang="en-US" sz="1600" i="1">
                              <a:solidFill>
                                <a:schemeClr val="accent4">
                                  <a:lumMod val="75000"/>
                                </a:schemeClr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𝑥</m:t>
                          </m:r>
                        </m:sub>
                      </m:sSub>
                    </m:sub>
                  </m:sSub>
                </m:oMath>
              </a14:m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is the correction factor for a specific compound,</a:t>
              </a:r>
              <a:r>
                <a:rPr lang="en-US" sz="16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mass fragment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m/z ratio, and mass spectrometer.</a:t>
              </a:r>
            </a:p>
            <a:p>
              <a:endParaRPr lang="en-US" sz="16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14:m>
                <m:oMath xmlns:m="http://schemas.openxmlformats.org/officeDocument/2006/math">
                  <m:sSub>
                    <m:sSubPr>
                      <m:ctrlPr>
                        <a:rPr lang="en-US" sz="1600" i="1">
                          <a:solidFill>
                            <a:schemeClr val="accent2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600" i="1">
                          <a:solidFill>
                            <a:schemeClr val="accent2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𝐹</m:t>
                      </m:r>
                    </m:e>
                    <m:sub>
                      <m:r>
                        <a:rPr lang="en-US" sz="1600" b="0" i="1">
                          <a:solidFill>
                            <a:schemeClr val="accent2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𝑠</m:t>
                      </m:r>
                      <m:r>
                        <a:rPr lang="en-US" sz="1600" i="1">
                          <a:solidFill>
                            <a:schemeClr val="accent2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,</m:t>
                      </m:r>
                      <m:r>
                        <a:rPr lang="en-US" sz="1600" i="1">
                          <a:solidFill>
                            <a:schemeClr val="accent2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𝑚</m:t>
                      </m:r>
                    </m:sub>
                  </m:sSub>
                </m:oMath>
              </a14:m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is the frequency of incidence for a specific compound and </a:t>
              </a:r>
              <a:r>
                <a:rPr kumimoji="0" lang="en-US" sz="16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mass fragment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m/z ratio.</a:t>
              </a:r>
            </a:p>
            <a:p>
              <a:endParaRPr lang="en-US" sz="16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14:m>
                <m:oMath xmlns:m="http://schemas.openxmlformats.org/officeDocument/2006/math">
                  <m:sSub>
                    <m:sSubPr>
                      <m:ctrlPr>
                        <a:rPr lang="en-US" sz="1600" i="1">
                          <a:solidFill>
                            <a:schemeClr val="accent6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600" i="1">
                          <a:solidFill>
                            <a:schemeClr val="accent6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𝐼</m:t>
                      </m:r>
                    </m:e>
                    <m:sub>
                      <m:r>
                        <a:rPr lang="en-US" sz="1600" b="0" i="1">
                          <a:solidFill>
                            <a:schemeClr val="accent6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𝑒</m:t>
                      </m:r>
                    </m:sub>
                  </m:sSub>
                </m:oMath>
              </a14:m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is the ionization efficiency for a specific </a:t>
              </a:r>
              <a:r>
                <a:rPr kumimoji="0" lang="en-US" sz="16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number of electrons in the molecule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  <a:r>
                <a:rPr lang="en-US" sz="16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slope and intercept factors for</a:t>
              </a:r>
              <a:r>
                <a:rPr lang="en-US" sz="16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a particular molecule type.</a:t>
              </a:r>
              <a:endParaRPr lang="en-US" sz="16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US" sz="16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14:m>
                <m:oMath xmlns:m="http://schemas.openxmlformats.org/officeDocument/2006/math">
                  <m:sSub>
                    <m:sSubPr>
                      <m:ctrlPr>
                        <a:rPr lang="en-US" sz="16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𝑚</m:t>
                      </m:r>
                    </m:e>
                    <m:sub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</m:sub>
                  </m:sSub>
                </m:oMath>
              </a14:m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is all the mass fragments for a given </a:t>
              </a:r>
              <a:r>
                <a:rPr kumimoji="0" lang="en-US" sz="16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compound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, with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6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6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𝑚</m:t>
                      </m:r>
                    </m:e>
                    <m:sub>
                      <m:r>
                        <a:rPr lang="en-US" sz="16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0</m:t>
                      </m:r>
                    </m:sub>
                  </m:sSub>
                </m:oMath>
              </a14:m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being</a:t>
              </a:r>
              <a:r>
                <a:rPr lang="en-US" sz="16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the smallest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and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6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6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𝑚</m:t>
                      </m:r>
                    </m:e>
                    <m:sub>
                      <m:r>
                        <a:rPr lang="en-US" sz="16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𝑚𝑎𝑥</m:t>
                      </m:r>
                    </m:sub>
                  </m:sSub>
                </m:oMath>
              </a14:m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being the largest.</a:t>
              </a:r>
            </a:p>
            <a:p>
              <a:endParaRPr lang="en-US" sz="16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14:m>
                <m:oMath xmlns:m="http://schemas.openxmlformats.org/officeDocument/2006/math">
                  <m:sSub>
                    <m:sSubPr>
                      <m:ctrlPr>
                        <a:rPr lang="en-US" sz="16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𝑚</m:t>
                      </m:r>
                    </m:e>
                    <m:sub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𝑥</m:t>
                      </m:r>
                    </m:sub>
                  </m:sSub>
                </m:oMath>
              </a14:m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is the mass fragment that is solved for in a specific</a:t>
              </a:r>
              <a:r>
                <a:rPr lang="en-US" sz="16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instance of the equation.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</a:p>
            <a:p>
              <a:endParaRPr lang="en-US" sz="16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14:m>
                <m:oMath xmlns:m="http://schemas.openxmlformats.org/officeDocument/2006/math">
                  <m:sSub>
                    <m:sSubPr>
                      <m:ctrlPr>
                        <a:rPr lang="en-US" sz="1600" i="1">
                          <a:solidFill>
                            <a:schemeClr val="accent1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600" i="1">
                          <a:solidFill>
                            <a:schemeClr val="accent1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𝐺</m:t>
                      </m:r>
                    </m:e>
                    <m:sub>
                      <m:r>
                        <a:rPr lang="en-US" sz="1600" i="1">
                          <a:solidFill>
                            <a:schemeClr val="accent1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𝑀𝑆</m:t>
                      </m:r>
                    </m:sub>
                  </m:sSub>
                  <m:r>
                    <a:rPr lang="en-US" sz="1600" i="1">
                      <a:solidFill>
                        <a:schemeClr val="accent1">
                          <a:lumMod val="75000"/>
                        </a:schemeClr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(</m:t>
                  </m:r>
                  <m:r>
                    <a:rPr lang="en-US" sz="1600" i="1">
                      <a:solidFill>
                        <a:schemeClr val="accent1">
                          <a:lumMod val="75000"/>
                        </a:schemeClr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𝑚</m:t>
                  </m:r>
                  <m:r>
                    <a:rPr lang="en-US" sz="1600" i="1">
                      <a:solidFill>
                        <a:schemeClr val="accent1">
                          <a:lumMod val="75000"/>
                        </a:schemeClr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)</m:t>
                  </m:r>
                </m:oMath>
              </a14:m>
              <a:r>
                <a:rPr lang="en-US" sz="1600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is the electron multiplier gain for a specific </a:t>
              </a:r>
              <a:r>
                <a:rPr kumimoji="0" lang="en-US" sz="16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mass fragment 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m/z ratio. The gain is specific to the mass spectrometer used, denoted by subscript MS.</a:t>
              </a:r>
            </a:p>
            <a:p>
              <a:endParaRPr lang="en-US" sz="16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14:m>
                <m:oMath xmlns:m="http://schemas.openxmlformats.org/officeDocument/2006/math">
                  <m:sSub>
                    <m:sSubPr>
                      <m:ctrlPr>
                        <a:rPr lang="en-US" sz="1600" i="1">
                          <a:solidFill>
                            <a:schemeClr val="accent3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600" i="1">
                          <a:solidFill>
                            <a:schemeClr val="accent3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𝑇</m:t>
                      </m:r>
                    </m:e>
                    <m:sub>
                      <m:r>
                        <a:rPr lang="en-US" sz="1600" i="1">
                          <a:solidFill>
                            <a:schemeClr val="accent3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𝑀𝑆</m:t>
                      </m:r>
                    </m:sub>
                  </m:sSub>
                  <m:r>
                    <a:rPr lang="en-US" sz="1600" i="1">
                      <a:solidFill>
                        <a:schemeClr val="accent3">
                          <a:lumMod val="75000"/>
                        </a:schemeClr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(</m:t>
                  </m:r>
                  <m:r>
                    <a:rPr lang="en-US" sz="1600" i="1">
                      <a:solidFill>
                        <a:schemeClr val="accent3">
                          <a:lumMod val="75000"/>
                        </a:schemeClr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𝑚</m:t>
                  </m:r>
                  <m:r>
                    <a:rPr lang="en-US" sz="1600" i="1">
                      <a:solidFill>
                        <a:schemeClr val="accent3">
                          <a:lumMod val="75000"/>
                        </a:schemeClr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)</m:t>
                  </m:r>
                </m:oMath>
              </a14:m>
              <a:r>
                <a:rPr lang="en-US" sz="1600">
                  <a:solidFill>
                    <a:schemeClr val="accent3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is the electron transmission for a specific </a:t>
              </a:r>
              <a:r>
                <a:rPr kumimoji="0" lang="en-US" sz="16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mass fragment 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m/z ratio. The transmisson is specific to the mass spectrometer used, denoted by subscript MS.</a:t>
              </a:r>
              <a:endParaRPr lang="en-US" sz="160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A04BE5B3-B068-4D8F-BC3B-C2A0553C8D69}"/>
                </a:ext>
              </a:extLst>
            </xdr:cNvPr>
            <xdr:cNvSpPr txBox="1"/>
          </xdr:nvSpPr>
          <xdr:spPr>
            <a:xfrm>
              <a:off x="24549287" y="12719938"/>
              <a:ext cx="6915151" cy="710635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endParaRPr lang="en-US" sz="1600" i="1">
                <a:solidFill>
                  <a:schemeClr val="accent4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algn="ctr"/>
              <a:r>
                <a:rPr lang="en-US" sz="1600" i="1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Variables:</a:t>
              </a:r>
            </a:p>
            <a:p>
              <a:endParaRPr lang="en-US" sz="1600" i="1">
                <a:solidFill>
                  <a:schemeClr val="accent4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US" sz="1600" b="0" i="0">
                  <a:solidFill>
                    <a:schemeClr val="accent4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𝐶_(</a:t>
              </a:r>
              <a:r>
                <a:rPr lang="en-US" sz="1600" b="0" i="0">
                  <a:solidFill>
                    <a:schemeClr val="accent4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𝑠</a:t>
              </a:r>
              <a:r>
                <a:rPr lang="en-US" sz="1600" i="0">
                  <a:solidFill>
                    <a:schemeClr val="accent4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,𝑚_𝑥 )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is the correction factor for a specific compound,</a:t>
              </a:r>
              <a:r>
                <a:rPr lang="en-US" sz="16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mass fragment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m/z ratio, and mass spectrometer.</a:t>
              </a:r>
            </a:p>
            <a:p>
              <a:endParaRPr lang="en-US" sz="16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US" sz="160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𝐹_(</a:t>
              </a:r>
              <a:r>
                <a:rPr lang="en-US" sz="1600" b="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𝑠</a:t>
              </a:r>
              <a:r>
                <a:rPr lang="en-US" sz="160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,𝑚)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is the frequency of incidence for a specific compound and </a:t>
              </a:r>
              <a:r>
                <a:rPr kumimoji="0" lang="en-US" sz="16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mass fragment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m/z ratio.</a:t>
              </a:r>
            </a:p>
            <a:p>
              <a:endParaRPr lang="en-US" sz="16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US" sz="1600" i="0">
                  <a:solidFill>
                    <a:schemeClr val="accent6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𝐼_</a:t>
              </a:r>
              <a:r>
                <a:rPr lang="en-US" sz="1600" b="0" i="0">
                  <a:solidFill>
                    <a:schemeClr val="accent6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𝑒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is the ionization efficiency for a specific </a:t>
              </a:r>
              <a:r>
                <a:rPr kumimoji="0" lang="en-US" sz="16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number of electrons in the molecule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  <a:r>
                <a:rPr lang="en-US" sz="16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slope and intercept factors for</a:t>
              </a:r>
              <a:r>
                <a:rPr lang="en-US" sz="16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a particular molecule type.</a:t>
              </a:r>
              <a:endParaRPr lang="en-US" sz="16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US" sz="16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US" sz="16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𝑚_𝑖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is all the mass fragments for a given </a:t>
              </a:r>
              <a:r>
                <a:rPr kumimoji="0" lang="en-US" sz="16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compound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, with </a:t>
              </a:r>
              <a:r>
                <a:rPr lang="en-US" sz="16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𝑚_0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being</a:t>
              </a:r>
              <a:r>
                <a:rPr lang="en-US" sz="16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the smallest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and </a:t>
              </a:r>
              <a:r>
                <a:rPr lang="en-US" sz="16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𝑚_𝑚𝑎𝑥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being the largest.</a:t>
              </a:r>
            </a:p>
            <a:p>
              <a:endParaRPr lang="en-US" sz="16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US" sz="16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𝑚_𝑥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is the mass fragment that is solved for in a specific</a:t>
              </a:r>
              <a:r>
                <a:rPr lang="en-US" sz="16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instance of the equation.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</a:p>
            <a:p>
              <a:endParaRPr lang="en-US" sz="16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US" sz="1600" i="0">
                  <a:solidFill>
                    <a:schemeClr val="accent1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𝐺_𝑀𝑆 (𝑚)</a:t>
              </a:r>
              <a:r>
                <a:rPr lang="en-US" sz="1600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is the electron multiplier gain for a specific </a:t>
              </a:r>
              <a:r>
                <a:rPr kumimoji="0" lang="en-US" sz="16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mass fragment 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m/z ratio. The gain is specific to the mass spectrometer used, denoted by subscript MS.</a:t>
              </a:r>
            </a:p>
            <a:p>
              <a:endParaRPr lang="en-US" sz="16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US" sz="1600" i="0">
                  <a:solidFill>
                    <a:schemeClr val="accent3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𝑇_𝑀𝑆 (𝑚)</a:t>
              </a:r>
              <a:r>
                <a:rPr lang="en-US" sz="1600">
                  <a:solidFill>
                    <a:schemeClr val="accent3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is the electron transmission for a specific </a:t>
              </a:r>
              <a:r>
                <a:rPr kumimoji="0" lang="en-US" sz="16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mass fragment 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m/z ratio. The transmisson is specific to the mass spectrometer used, denoted by subscript MS.</a:t>
              </a:r>
              <a:endParaRPr lang="en-US" sz="1600"/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F75"/>
  <sheetViews>
    <sheetView tabSelected="1" zoomScale="80" zoomScaleNormal="80" workbookViewId="0">
      <selection activeCell="Q24" sqref="Q24"/>
    </sheetView>
  </sheetViews>
  <sheetFormatPr defaultRowHeight="15" x14ac:dyDescent="0.25"/>
  <cols>
    <col min="2" max="2" width="21.85546875" customWidth="1"/>
    <col min="3" max="3" width="11" customWidth="1"/>
    <col min="4" max="4" width="9.28515625" customWidth="1"/>
    <col min="5" max="5" width="8.42578125" customWidth="1"/>
    <col min="6" max="6" width="12.5703125" customWidth="1"/>
    <col min="7" max="7" width="8.28515625" customWidth="1"/>
    <col min="8" max="8" width="9.28515625" customWidth="1"/>
    <col min="9" max="9" width="8.140625" customWidth="1"/>
    <col min="10" max="10" width="11" customWidth="1"/>
    <col min="11" max="11" width="10.85546875" customWidth="1"/>
    <col min="12" max="12" width="8.5703125" customWidth="1"/>
    <col min="13" max="13" width="15.85546875" customWidth="1"/>
    <col min="14" max="14" width="40.5703125" customWidth="1"/>
    <col min="15" max="15" width="11.7109375" customWidth="1"/>
    <col min="16" max="16" width="16" customWidth="1"/>
    <col min="17" max="17" width="19.140625" customWidth="1"/>
    <col min="18" max="18" width="17.28515625" customWidth="1"/>
    <col min="19" max="19" width="13" bestFit="1" customWidth="1"/>
    <col min="20" max="20" width="13.5703125" customWidth="1"/>
    <col min="22" max="22" width="14.5703125" bestFit="1" customWidth="1"/>
  </cols>
  <sheetData>
    <row r="1" spans="1:58" x14ac:dyDescent="0.25">
      <c r="A1" t="s">
        <v>9</v>
      </c>
      <c r="T1" s="9"/>
      <c r="U1" s="14"/>
      <c r="V1" s="9" t="s">
        <v>23</v>
      </c>
      <c r="W1" s="14">
        <f>6+6+4+8</f>
        <v>24</v>
      </c>
      <c r="X1" s="5">
        <f t="shared" ref="X1:X9" si="0">(0.6*(W1/14))+0.4</f>
        <v>1.4285714285714284</v>
      </c>
    </row>
    <row r="2" spans="1:58" x14ac:dyDescent="0.25">
      <c r="A2" s="25" t="s">
        <v>18</v>
      </c>
      <c r="B2" s="25"/>
      <c r="C2" s="25"/>
      <c r="T2" s="9"/>
      <c r="U2" s="14"/>
      <c r="V2" s="9" t="s">
        <v>20</v>
      </c>
      <c r="W2" s="14">
        <f>(6*5)+10+8</f>
        <v>48</v>
      </c>
      <c r="X2" s="5">
        <f t="shared" si="0"/>
        <v>2.4571428571428569</v>
      </c>
    </row>
    <row r="3" spans="1:58" x14ac:dyDescent="0.25">
      <c r="T3" s="9"/>
      <c r="U3" s="14"/>
      <c r="V3" s="9" t="s">
        <v>26</v>
      </c>
      <c r="W3" s="14">
        <v>14</v>
      </c>
      <c r="X3" s="5">
        <f t="shared" si="0"/>
        <v>1</v>
      </c>
      <c r="Y3" t="s">
        <v>2</v>
      </c>
    </row>
    <row r="4" spans="1:58" x14ac:dyDescent="0.25">
      <c r="T4" s="9"/>
      <c r="U4" s="14"/>
      <c r="V4" s="9" t="s">
        <v>25</v>
      </c>
      <c r="W4" s="14">
        <v>22</v>
      </c>
      <c r="X4" s="5">
        <f t="shared" si="0"/>
        <v>1.342857142857143</v>
      </c>
      <c r="Y4" t="s">
        <v>4</v>
      </c>
    </row>
    <row r="5" spans="1:58" x14ac:dyDescent="0.25">
      <c r="T5" s="9"/>
      <c r="U5" s="14"/>
      <c r="V5" s="9" t="s">
        <v>24</v>
      </c>
      <c r="W5" s="14">
        <f>6+6+4</f>
        <v>16</v>
      </c>
      <c r="X5" s="5">
        <f t="shared" si="0"/>
        <v>1.0857142857142856</v>
      </c>
      <c r="Y5" t="s">
        <v>3</v>
      </c>
    </row>
    <row r="6" spans="1:58" x14ac:dyDescent="0.25">
      <c r="T6" s="9"/>
      <c r="U6" s="14"/>
      <c r="V6" s="9" t="s">
        <v>21</v>
      </c>
      <c r="W6" s="14">
        <v>26</v>
      </c>
      <c r="X6" s="5">
        <f t="shared" si="0"/>
        <v>1.5142857142857142</v>
      </c>
    </row>
    <row r="7" spans="1:58" x14ac:dyDescent="0.25">
      <c r="T7" s="9"/>
      <c r="U7" s="14"/>
      <c r="V7" s="9" t="s">
        <v>19</v>
      </c>
      <c r="W7" s="14">
        <f>(6*4)+8+8</f>
        <v>40</v>
      </c>
      <c r="X7" s="5">
        <f t="shared" si="0"/>
        <v>2.1142857142857143</v>
      </c>
    </row>
    <row r="8" spans="1:58" x14ac:dyDescent="0.25">
      <c r="T8" s="12"/>
      <c r="U8" s="18"/>
      <c r="V8" s="12" t="s">
        <v>27</v>
      </c>
      <c r="W8" s="18">
        <v>2</v>
      </c>
      <c r="X8" s="5">
        <f t="shared" si="0"/>
        <v>0.48571428571428571</v>
      </c>
    </row>
    <row r="9" spans="1:58" x14ac:dyDescent="0.25">
      <c r="T9" s="9"/>
      <c r="U9" s="14"/>
      <c r="V9" s="9" t="s">
        <v>22</v>
      </c>
      <c r="W9" s="14">
        <v>10</v>
      </c>
      <c r="X9" s="5">
        <f t="shared" si="0"/>
        <v>0.82857142857142851</v>
      </c>
    </row>
    <row r="10" spans="1:58" x14ac:dyDescent="0.25">
      <c r="B10" t="s">
        <v>5</v>
      </c>
    </row>
    <row r="11" spans="1:58" x14ac:dyDescent="0.25">
      <c r="B11" s="7" t="s">
        <v>1</v>
      </c>
      <c r="C11" s="17">
        <v>1</v>
      </c>
      <c r="D11" s="17">
        <v>2</v>
      </c>
      <c r="E11" s="17">
        <v>12</v>
      </c>
      <c r="F11" s="17">
        <v>13</v>
      </c>
      <c r="G11" s="17">
        <v>14</v>
      </c>
      <c r="H11" s="17">
        <v>15</v>
      </c>
      <c r="I11" s="17">
        <v>16</v>
      </c>
      <c r="J11" s="17">
        <v>17</v>
      </c>
      <c r="K11" s="17">
        <v>18</v>
      </c>
      <c r="L11" s="17">
        <v>19</v>
      </c>
      <c r="M11" s="17">
        <v>20</v>
      </c>
      <c r="N11" s="17">
        <v>21</v>
      </c>
      <c r="O11" s="17">
        <v>22</v>
      </c>
      <c r="P11" s="17">
        <v>24</v>
      </c>
      <c r="Q11" s="17">
        <v>25</v>
      </c>
      <c r="R11" s="17">
        <v>26</v>
      </c>
      <c r="S11" s="17">
        <v>27</v>
      </c>
      <c r="T11" s="17">
        <v>28</v>
      </c>
      <c r="U11" s="17">
        <v>29</v>
      </c>
      <c r="V11" s="17">
        <v>30</v>
      </c>
      <c r="W11" s="17">
        <v>31</v>
      </c>
      <c r="X11" s="17">
        <v>32</v>
      </c>
      <c r="Y11" s="17">
        <v>33</v>
      </c>
      <c r="Z11" s="17">
        <v>34</v>
      </c>
      <c r="AA11" s="17">
        <v>36</v>
      </c>
      <c r="AB11" s="17">
        <v>37</v>
      </c>
      <c r="AC11" s="17">
        <v>38</v>
      </c>
      <c r="AD11" s="17">
        <v>39</v>
      </c>
      <c r="AE11" s="17">
        <v>40</v>
      </c>
      <c r="AF11" s="17">
        <v>41</v>
      </c>
      <c r="AG11" s="17">
        <v>42</v>
      </c>
      <c r="AH11" s="17">
        <v>43</v>
      </c>
      <c r="AI11" s="17">
        <v>44</v>
      </c>
      <c r="AJ11" s="17">
        <v>45</v>
      </c>
      <c r="AK11" s="17">
        <v>46</v>
      </c>
      <c r="AL11" s="17">
        <v>47</v>
      </c>
      <c r="AM11" s="17">
        <v>48</v>
      </c>
      <c r="AN11" s="17">
        <v>49</v>
      </c>
      <c r="AO11" s="17">
        <v>50</v>
      </c>
      <c r="AP11" s="17">
        <v>51</v>
      </c>
      <c r="AQ11" s="17">
        <v>52</v>
      </c>
      <c r="AR11" s="17">
        <v>53</v>
      </c>
      <c r="AS11" s="17">
        <v>54</v>
      </c>
      <c r="AT11" s="17">
        <v>55</v>
      </c>
      <c r="AU11" s="17">
        <v>56</v>
      </c>
      <c r="AV11" s="17">
        <v>57</v>
      </c>
      <c r="AW11" s="17">
        <v>58</v>
      </c>
      <c r="AX11" s="17">
        <v>59</v>
      </c>
      <c r="AY11" s="17">
        <v>66</v>
      </c>
      <c r="AZ11" s="17">
        <v>67</v>
      </c>
      <c r="BA11" s="17">
        <v>68</v>
      </c>
      <c r="BB11" s="17">
        <v>69</v>
      </c>
      <c r="BC11" s="17">
        <v>70</v>
      </c>
      <c r="BD11" s="17">
        <v>71</v>
      </c>
      <c r="BE11" s="17">
        <v>72</v>
      </c>
      <c r="BF11" s="17">
        <v>73</v>
      </c>
    </row>
    <row r="12" spans="1:58" x14ac:dyDescent="0.25">
      <c r="A12" s="9"/>
      <c r="B12" s="9" t="s">
        <v>23</v>
      </c>
      <c r="C12" s="17">
        <v>0</v>
      </c>
      <c r="D12" s="17">
        <v>0</v>
      </c>
      <c r="E12" s="17">
        <v>0</v>
      </c>
      <c r="F12" s="17">
        <v>0</v>
      </c>
      <c r="G12" s="17">
        <v>0</v>
      </c>
      <c r="H12" s="17">
        <v>0</v>
      </c>
      <c r="I12" s="17">
        <v>0</v>
      </c>
      <c r="J12" s="17">
        <v>0</v>
      </c>
      <c r="K12" s="17">
        <v>0</v>
      </c>
      <c r="L12" s="17">
        <v>0</v>
      </c>
      <c r="M12" s="17">
        <v>0</v>
      </c>
      <c r="N12" s="17">
        <v>0</v>
      </c>
      <c r="O12" s="17">
        <v>0</v>
      </c>
      <c r="P12" s="17">
        <v>0</v>
      </c>
      <c r="Q12" s="17">
        <v>0</v>
      </c>
      <c r="R12" s="17">
        <v>5.3860837229999996</v>
      </c>
      <c r="S12" s="17">
        <v>3.896101684</v>
      </c>
      <c r="T12" s="17">
        <v>30.720812110000001</v>
      </c>
      <c r="U12" s="17">
        <v>50.33219733</v>
      </c>
      <c r="V12" s="17">
        <v>0</v>
      </c>
      <c r="W12" s="17">
        <v>0</v>
      </c>
      <c r="X12" s="17">
        <v>0</v>
      </c>
      <c r="Y12" s="17">
        <v>0</v>
      </c>
      <c r="Z12" s="17">
        <v>0</v>
      </c>
      <c r="AA12" s="17">
        <v>0</v>
      </c>
      <c r="AB12" s="17">
        <v>0</v>
      </c>
      <c r="AC12" s="17">
        <v>0</v>
      </c>
      <c r="AD12" s="17">
        <v>0</v>
      </c>
      <c r="AE12" s="17">
        <v>0</v>
      </c>
      <c r="AF12" s="17">
        <v>2.7484128160000001</v>
      </c>
      <c r="AG12" s="17">
        <v>0</v>
      </c>
      <c r="AH12" s="17">
        <v>0</v>
      </c>
      <c r="AI12" s="17">
        <v>50.327163609999999</v>
      </c>
      <c r="AJ12" s="17">
        <v>0</v>
      </c>
      <c r="AK12" s="17">
        <v>0</v>
      </c>
      <c r="AL12" s="17">
        <v>0</v>
      </c>
      <c r="AM12" s="17">
        <v>0</v>
      </c>
      <c r="AN12" s="17">
        <v>0</v>
      </c>
      <c r="AO12" s="17">
        <v>0</v>
      </c>
      <c r="AP12" s="17">
        <v>0</v>
      </c>
      <c r="AQ12" s="17">
        <v>0</v>
      </c>
      <c r="AR12" s="17">
        <v>0</v>
      </c>
      <c r="AS12" s="17">
        <v>0</v>
      </c>
      <c r="AT12" s="17">
        <v>0</v>
      </c>
      <c r="AU12" s="17">
        <v>0</v>
      </c>
      <c r="AV12" s="17">
        <v>0</v>
      </c>
      <c r="AW12" s="17">
        <v>0</v>
      </c>
      <c r="AX12" s="17">
        <v>0</v>
      </c>
      <c r="AY12" s="17">
        <v>0</v>
      </c>
      <c r="AZ12" s="17">
        <v>0</v>
      </c>
      <c r="BA12" s="17">
        <v>0</v>
      </c>
      <c r="BB12" s="17">
        <v>0</v>
      </c>
      <c r="BC12" s="17">
        <v>0</v>
      </c>
      <c r="BD12" s="17">
        <v>0</v>
      </c>
      <c r="BE12" s="17">
        <v>0</v>
      </c>
      <c r="BF12" s="17">
        <v>0</v>
      </c>
    </row>
    <row r="13" spans="1:58" x14ac:dyDescent="0.25">
      <c r="A13" s="9"/>
      <c r="B13" s="9" t="s">
        <v>20</v>
      </c>
      <c r="C13" s="17">
        <v>0</v>
      </c>
      <c r="D13" s="17"/>
      <c r="E13" s="17">
        <v>7.9755295569606199E-2</v>
      </c>
      <c r="F13" s="17">
        <v>0.23796760554067201</v>
      </c>
      <c r="G13" s="17">
        <v>1.2633364946499399</v>
      </c>
      <c r="H13" s="17">
        <v>4.2478172698931296</v>
      </c>
      <c r="I13" s="17">
        <v>0.15687358152151101</v>
      </c>
      <c r="J13" s="17">
        <v>0.234837164611476</v>
      </c>
      <c r="K13" s="17">
        <v>1.17285112657512</v>
      </c>
      <c r="L13" s="17">
        <v>0.15633970292860799</v>
      </c>
      <c r="M13" s="17">
        <v>7.8218383948379905E-2</v>
      </c>
      <c r="N13" s="17">
        <v>0</v>
      </c>
      <c r="O13" s="17">
        <v>0</v>
      </c>
      <c r="P13" s="17">
        <v>0</v>
      </c>
      <c r="Q13" s="17">
        <v>0</v>
      </c>
      <c r="R13" s="17">
        <v>5.0450631665593599</v>
      </c>
      <c r="S13" s="17">
        <v>47.4448952287214</v>
      </c>
      <c r="T13" s="17">
        <v>12.0893059690762</v>
      </c>
      <c r="U13" s="17">
        <v>44.0219452339987</v>
      </c>
      <c r="V13" s="17">
        <v>0.98982354782422399</v>
      </c>
      <c r="W13" s="17">
        <v>2.3321240742427798</v>
      </c>
      <c r="X13" s="17">
        <v>0</v>
      </c>
      <c r="Y13" s="17">
        <v>0</v>
      </c>
      <c r="Z13" s="17">
        <v>0</v>
      </c>
      <c r="AA13" s="17">
        <v>0.26503720999087998</v>
      </c>
      <c r="AB13" s="17">
        <v>2.4182043282618402</v>
      </c>
      <c r="AC13" s="17">
        <v>4.1790662359570803</v>
      </c>
      <c r="AD13" s="17">
        <v>21.317602914234701</v>
      </c>
      <c r="AE13" s="17">
        <v>2.8088345950087699</v>
      </c>
      <c r="AF13" s="17">
        <v>57.595299833004297</v>
      </c>
      <c r="AG13" s="17">
        <v>11.5147545217258</v>
      </c>
      <c r="AH13" s="17">
        <v>77.341516640816096</v>
      </c>
      <c r="AI13" s="17">
        <v>100</v>
      </c>
      <c r="AJ13" s="17">
        <v>3.5622102811283698</v>
      </c>
      <c r="AK13" s="17">
        <v>0.41445451332805999</v>
      </c>
      <c r="AL13" s="17">
        <v>0</v>
      </c>
      <c r="AM13" s="17">
        <v>0.107492280163049</v>
      </c>
      <c r="AN13" s="17">
        <v>0.54767370132867699</v>
      </c>
      <c r="AO13" s="17">
        <v>1.3397514779184101</v>
      </c>
      <c r="AP13" s="17">
        <v>0.91060743076357897</v>
      </c>
      <c r="AQ13" s="17">
        <v>0.23214931464494601</v>
      </c>
      <c r="AR13" s="17">
        <v>2.95980354810695</v>
      </c>
      <c r="AS13" s="17">
        <v>2.7779028009698501</v>
      </c>
      <c r="AT13" s="17">
        <v>3.6970013850668302</v>
      </c>
      <c r="AU13" s="17">
        <v>0.50302852991348701</v>
      </c>
      <c r="AV13" s="17">
        <v>33.139877455774098</v>
      </c>
      <c r="AW13" s="17">
        <v>1.4411199748549901</v>
      </c>
      <c r="AX13" s="17">
        <v>0</v>
      </c>
      <c r="AY13" s="17">
        <v>0</v>
      </c>
      <c r="AZ13" s="17">
        <v>0</v>
      </c>
      <c r="BA13" s="17">
        <v>0</v>
      </c>
      <c r="BB13" s="17">
        <v>0</v>
      </c>
      <c r="BC13" s="17">
        <v>0</v>
      </c>
      <c r="BD13" s="17">
        <v>0</v>
      </c>
      <c r="BE13" s="17">
        <v>0</v>
      </c>
      <c r="BF13" s="17">
        <v>0.17918062016411601</v>
      </c>
    </row>
    <row r="14" spans="1:58" x14ac:dyDescent="0.25">
      <c r="A14" s="9"/>
      <c r="B14" s="9" t="s">
        <v>26</v>
      </c>
      <c r="C14" s="17">
        <v>0</v>
      </c>
      <c r="D14" s="17">
        <v>0</v>
      </c>
      <c r="E14" s="17">
        <v>3.9351418279999999</v>
      </c>
      <c r="F14" s="17">
        <v>0</v>
      </c>
      <c r="G14" s="17">
        <v>0</v>
      </c>
      <c r="H14" s="17">
        <v>0</v>
      </c>
      <c r="I14" s="17">
        <v>1.327510481</v>
      </c>
      <c r="J14" s="17">
        <v>0</v>
      </c>
      <c r="K14" s="17">
        <v>0</v>
      </c>
      <c r="L14" s="17">
        <v>0</v>
      </c>
      <c r="M14" s="17">
        <v>0</v>
      </c>
      <c r="N14" s="17">
        <v>0</v>
      </c>
      <c r="O14" s="17">
        <v>0</v>
      </c>
      <c r="P14" s="17">
        <v>0</v>
      </c>
      <c r="Q14" s="17">
        <v>0</v>
      </c>
      <c r="R14" s="17">
        <v>0</v>
      </c>
      <c r="S14" s="17">
        <v>0</v>
      </c>
      <c r="T14" s="17">
        <v>64.1726776</v>
      </c>
      <c r="U14" s="17">
        <v>0.75867929000000001</v>
      </c>
      <c r="V14" s="17">
        <v>0</v>
      </c>
      <c r="W14" s="17">
        <v>0</v>
      </c>
      <c r="X14" s="17">
        <v>0</v>
      </c>
      <c r="Y14" s="17">
        <v>0</v>
      </c>
      <c r="Z14" s="17">
        <v>0</v>
      </c>
      <c r="AA14" s="17">
        <v>0</v>
      </c>
      <c r="AB14" s="17">
        <v>0</v>
      </c>
      <c r="AC14" s="17">
        <v>0</v>
      </c>
      <c r="AD14" s="17">
        <v>0</v>
      </c>
      <c r="AE14" s="17">
        <v>0</v>
      </c>
      <c r="AF14" s="17">
        <v>0</v>
      </c>
      <c r="AG14" s="17">
        <v>0</v>
      </c>
      <c r="AH14" s="17">
        <v>0</v>
      </c>
      <c r="AI14" s="17">
        <v>0</v>
      </c>
      <c r="AJ14" s="17">
        <v>0</v>
      </c>
      <c r="AK14" s="17">
        <v>0</v>
      </c>
      <c r="AL14" s="17">
        <v>0</v>
      </c>
      <c r="AM14" s="17">
        <v>0</v>
      </c>
      <c r="AN14" s="17">
        <v>0</v>
      </c>
      <c r="AO14" s="17">
        <v>0</v>
      </c>
      <c r="AP14" s="17">
        <v>0</v>
      </c>
      <c r="AQ14" s="17">
        <v>0</v>
      </c>
      <c r="AR14" s="17">
        <v>0</v>
      </c>
      <c r="AS14" s="17">
        <v>0</v>
      </c>
      <c r="AT14" s="17">
        <v>0</v>
      </c>
      <c r="AU14" s="17">
        <v>0</v>
      </c>
      <c r="AV14" s="17">
        <v>0</v>
      </c>
      <c r="AW14" s="17">
        <v>0</v>
      </c>
      <c r="AX14" s="17">
        <v>0</v>
      </c>
      <c r="AY14" s="17">
        <v>0</v>
      </c>
      <c r="AZ14" s="17">
        <v>0</v>
      </c>
      <c r="BA14" s="17">
        <v>0</v>
      </c>
      <c r="BB14" s="17">
        <v>0</v>
      </c>
      <c r="BC14" s="17">
        <v>0</v>
      </c>
      <c r="BD14" s="17">
        <v>0</v>
      </c>
      <c r="BE14" s="17">
        <v>0</v>
      </c>
      <c r="BF14" s="17">
        <v>0</v>
      </c>
    </row>
    <row r="15" spans="1:58" x14ac:dyDescent="0.25">
      <c r="A15" s="9"/>
      <c r="B15" s="9" t="s">
        <v>25</v>
      </c>
      <c r="C15" s="17">
        <v>0</v>
      </c>
      <c r="D15" s="17">
        <v>0</v>
      </c>
      <c r="E15" s="17">
        <v>7.2925713449999998</v>
      </c>
      <c r="F15" s="17">
        <v>0</v>
      </c>
      <c r="G15" s="17">
        <v>0</v>
      </c>
      <c r="H15" s="17">
        <v>0</v>
      </c>
      <c r="I15" s="17">
        <v>7.5043386569999999</v>
      </c>
      <c r="J15" s="17">
        <v>0</v>
      </c>
      <c r="K15" s="17">
        <v>0</v>
      </c>
      <c r="L15" s="17">
        <v>0</v>
      </c>
      <c r="M15" s="17">
        <v>0</v>
      </c>
      <c r="N15" s="17">
        <v>0</v>
      </c>
      <c r="O15" s="17">
        <v>1.340847476</v>
      </c>
      <c r="P15" s="17">
        <v>0</v>
      </c>
      <c r="Q15" s="17">
        <v>0</v>
      </c>
      <c r="R15" s="17">
        <v>0</v>
      </c>
      <c r="S15" s="17">
        <v>0</v>
      </c>
      <c r="T15" s="17">
        <v>6.2959692729999999</v>
      </c>
      <c r="U15" s="17">
        <v>6.3223273999999996E-2</v>
      </c>
      <c r="V15" s="17">
        <v>0</v>
      </c>
      <c r="W15" s="17">
        <v>0</v>
      </c>
      <c r="X15" s="17">
        <v>0</v>
      </c>
      <c r="Y15" s="17">
        <v>0</v>
      </c>
      <c r="Z15" s="17">
        <v>0</v>
      </c>
      <c r="AA15" s="17">
        <v>0</v>
      </c>
      <c r="AB15" s="17">
        <v>0</v>
      </c>
      <c r="AC15" s="17">
        <v>0</v>
      </c>
      <c r="AD15" s="17">
        <v>0</v>
      </c>
      <c r="AE15" s="17">
        <v>0</v>
      </c>
      <c r="AF15" s="17">
        <v>0</v>
      </c>
      <c r="AG15" s="17">
        <v>0</v>
      </c>
      <c r="AH15" s="17">
        <v>0</v>
      </c>
      <c r="AI15" s="17">
        <v>52.634382530000003</v>
      </c>
      <c r="AJ15" s="17">
        <v>0.62621181000000004</v>
      </c>
      <c r="AK15" s="17">
        <v>0.20704107699999999</v>
      </c>
      <c r="AL15" s="17">
        <v>0</v>
      </c>
      <c r="AM15" s="17">
        <v>0</v>
      </c>
      <c r="AN15" s="17">
        <v>0</v>
      </c>
      <c r="AO15" s="17">
        <v>0</v>
      </c>
      <c r="AP15" s="17">
        <v>0</v>
      </c>
      <c r="AQ15" s="17">
        <v>0</v>
      </c>
      <c r="AR15" s="17">
        <v>0</v>
      </c>
      <c r="AS15" s="17">
        <v>0</v>
      </c>
      <c r="AT15" s="17">
        <v>0</v>
      </c>
      <c r="AU15" s="17">
        <v>0</v>
      </c>
      <c r="AV15" s="17">
        <v>0</v>
      </c>
      <c r="AW15" s="17">
        <v>0</v>
      </c>
      <c r="AX15" s="17">
        <v>0</v>
      </c>
      <c r="AY15" s="17">
        <v>0</v>
      </c>
      <c r="AZ15" s="17">
        <v>0</v>
      </c>
      <c r="BA15" s="17">
        <v>0</v>
      </c>
      <c r="BB15" s="17">
        <v>0</v>
      </c>
      <c r="BC15" s="17">
        <v>0</v>
      </c>
      <c r="BD15" s="17">
        <v>0</v>
      </c>
      <c r="BE15" s="17">
        <v>0</v>
      </c>
      <c r="BF15" s="17">
        <v>0</v>
      </c>
    </row>
    <row r="16" spans="1:58" x14ac:dyDescent="0.25">
      <c r="A16" s="9"/>
      <c r="B16" s="9" t="s">
        <v>24</v>
      </c>
      <c r="C16" s="17">
        <v>0</v>
      </c>
      <c r="D16" s="17">
        <v>0.100010001</v>
      </c>
      <c r="E16" s="17">
        <v>0.41863210899999997</v>
      </c>
      <c r="F16" s="17">
        <v>0.74043097400000002</v>
      </c>
      <c r="G16" s="17">
        <v>1.6977465810000001</v>
      </c>
      <c r="H16" s="17">
        <v>0.238353969</v>
      </c>
      <c r="I16" s="17">
        <v>0</v>
      </c>
      <c r="J16" s="17">
        <v>0</v>
      </c>
      <c r="K16" s="17">
        <v>0</v>
      </c>
      <c r="L16" s="17">
        <v>0</v>
      </c>
      <c r="M16" s="17">
        <v>0</v>
      </c>
      <c r="N16" s="17">
        <v>0</v>
      </c>
      <c r="O16" s="17">
        <v>0</v>
      </c>
      <c r="P16" s="17">
        <v>1.5712493380000001</v>
      </c>
      <c r="Q16" s="17">
        <v>5.2509944710000003</v>
      </c>
      <c r="R16" s="17">
        <v>35.04473539</v>
      </c>
      <c r="S16" s="17">
        <v>40.637640849999997</v>
      </c>
      <c r="T16" s="17">
        <v>64.1726776</v>
      </c>
      <c r="U16" s="17">
        <v>1.454135306</v>
      </c>
      <c r="V16" s="17">
        <v>6.2298734000000001E-2</v>
      </c>
      <c r="W16" s="17">
        <v>0</v>
      </c>
      <c r="X16" s="17">
        <v>0</v>
      </c>
      <c r="Y16" s="17">
        <v>0</v>
      </c>
      <c r="Z16" s="17">
        <v>0</v>
      </c>
      <c r="AA16" s="17">
        <v>0</v>
      </c>
      <c r="AB16" s="17">
        <v>0</v>
      </c>
      <c r="AC16" s="17">
        <v>0</v>
      </c>
      <c r="AD16" s="17">
        <v>0</v>
      </c>
      <c r="AE16" s="17">
        <v>0</v>
      </c>
      <c r="AF16" s="17">
        <v>0</v>
      </c>
      <c r="AG16" s="17">
        <v>0</v>
      </c>
      <c r="AH16" s="17">
        <v>0</v>
      </c>
      <c r="AI16" s="17">
        <v>0</v>
      </c>
      <c r="AJ16" s="17">
        <v>0</v>
      </c>
      <c r="AK16" s="17">
        <v>0</v>
      </c>
      <c r="AL16" s="17">
        <v>0</v>
      </c>
      <c r="AM16" s="17">
        <v>0</v>
      </c>
      <c r="AN16" s="17">
        <v>0</v>
      </c>
      <c r="AO16" s="17">
        <v>0</v>
      </c>
      <c r="AP16" s="17">
        <v>0</v>
      </c>
      <c r="AQ16" s="17">
        <v>0</v>
      </c>
      <c r="AR16" s="17">
        <v>0</v>
      </c>
      <c r="AS16" s="17">
        <v>0</v>
      </c>
      <c r="AT16" s="17">
        <v>0</v>
      </c>
      <c r="AU16" s="17">
        <v>0</v>
      </c>
      <c r="AV16" s="17">
        <v>0</v>
      </c>
      <c r="AW16" s="17">
        <v>0</v>
      </c>
      <c r="AX16" s="17">
        <v>0</v>
      </c>
      <c r="AY16" s="17">
        <v>0</v>
      </c>
      <c r="AZ16" s="17">
        <v>0</v>
      </c>
      <c r="BA16" s="17">
        <v>0</v>
      </c>
      <c r="BB16" s="17">
        <v>0</v>
      </c>
      <c r="BC16" s="17">
        <v>0</v>
      </c>
      <c r="BD16" s="17">
        <v>0</v>
      </c>
      <c r="BE16" s="17">
        <v>0</v>
      </c>
      <c r="BF16" s="17">
        <v>0</v>
      </c>
    </row>
    <row r="17" spans="1:58" x14ac:dyDescent="0.25">
      <c r="A17" s="9"/>
      <c r="B17" s="9" t="s">
        <v>21</v>
      </c>
      <c r="C17" s="17">
        <v>0</v>
      </c>
      <c r="D17" s="17">
        <v>0</v>
      </c>
      <c r="E17" s="17">
        <v>0.16745284399999999</v>
      </c>
      <c r="F17" s="17">
        <v>1.1435545039999999</v>
      </c>
      <c r="G17" s="17">
        <v>1.172253591</v>
      </c>
      <c r="H17" s="17">
        <v>5.2755678589999997</v>
      </c>
      <c r="I17" s="17">
        <v>0</v>
      </c>
      <c r="J17" s="17">
        <v>0.53730362799999998</v>
      </c>
      <c r="K17" s="17">
        <v>0.415017633</v>
      </c>
      <c r="L17" s="17">
        <v>2.0698765130000001</v>
      </c>
      <c r="M17" s="17">
        <v>0</v>
      </c>
      <c r="N17" s="17">
        <v>0</v>
      </c>
      <c r="O17" s="17">
        <v>0</v>
      </c>
      <c r="P17" s="17">
        <v>0.416722651</v>
      </c>
      <c r="Q17" s="17">
        <v>1.6539624070000001</v>
      </c>
      <c r="R17" s="17">
        <v>6.5191811819999996</v>
      </c>
      <c r="S17" s="17">
        <v>14.60374489</v>
      </c>
      <c r="T17" s="17">
        <v>2.2141787960000001</v>
      </c>
      <c r="U17" s="17">
        <v>18.872147340000001</v>
      </c>
      <c r="V17" s="17">
        <v>5.05865717</v>
      </c>
      <c r="W17" s="17">
        <v>61.399333249999998</v>
      </c>
      <c r="X17" s="17">
        <v>0</v>
      </c>
      <c r="Y17" s="17">
        <v>0.185109669</v>
      </c>
      <c r="Z17" s="17">
        <v>0</v>
      </c>
      <c r="AA17" s="17">
        <v>0</v>
      </c>
      <c r="AB17" s="17">
        <v>0</v>
      </c>
      <c r="AC17" s="17">
        <v>0</v>
      </c>
      <c r="AD17" s="17">
        <v>0</v>
      </c>
      <c r="AE17" s="17">
        <v>0</v>
      </c>
      <c r="AF17" s="17">
        <v>0.74244845900000001</v>
      </c>
      <c r="AG17" s="17">
        <v>2.5427325600000001</v>
      </c>
      <c r="AH17" s="17">
        <v>6.0776437200000002</v>
      </c>
      <c r="AI17" s="17">
        <v>0.37374149000000001</v>
      </c>
      <c r="AJ17" s="17">
        <v>26.869705069999998</v>
      </c>
      <c r="AK17" s="17">
        <v>11.19574624</v>
      </c>
      <c r="AL17" s="17">
        <v>0.374982763</v>
      </c>
      <c r="AM17" s="17">
        <v>0</v>
      </c>
      <c r="AN17" s="17">
        <v>0</v>
      </c>
      <c r="AO17" s="17">
        <v>0</v>
      </c>
      <c r="AP17" s="17">
        <v>0</v>
      </c>
      <c r="AQ17" s="17">
        <v>0</v>
      </c>
      <c r="AR17" s="17">
        <v>0</v>
      </c>
      <c r="AS17" s="17">
        <v>0</v>
      </c>
      <c r="AT17" s="17">
        <v>0</v>
      </c>
      <c r="AU17" s="17">
        <v>0</v>
      </c>
      <c r="AV17" s="17">
        <v>0</v>
      </c>
      <c r="AW17" s="17">
        <v>0</v>
      </c>
      <c r="AX17" s="17">
        <v>0</v>
      </c>
      <c r="AY17" s="17">
        <v>0</v>
      </c>
      <c r="AZ17" s="17">
        <v>0</v>
      </c>
      <c r="BA17" s="17">
        <v>0</v>
      </c>
      <c r="BB17" s="17">
        <v>0</v>
      </c>
      <c r="BC17" s="17">
        <v>0</v>
      </c>
      <c r="BD17" s="17">
        <v>0</v>
      </c>
      <c r="BE17" s="17">
        <v>0</v>
      </c>
      <c r="BF17" s="17">
        <v>0</v>
      </c>
    </row>
    <row r="18" spans="1:58" x14ac:dyDescent="0.25">
      <c r="A18" s="9"/>
      <c r="B18" s="9" t="s">
        <v>19</v>
      </c>
      <c r="C18" s="17">
        <v>0</v>
      </c>
      <c r="D18" s="17">
        <v>0</v>
      </c>
      <c r="E18" s="17">
        <v>0.226061339</v>
      </c>
      <c r="F18" s="17">
        <v>0.44425858400000001</v>
      </c>
      <c r="G18" s="17">
        <v>1.8270987009999999</v>
      </c>
      <c r="H18" s="17">
        <v>4.7988599179999998</v>
      </c>
      <c r="I18" s="17">
        <v>0.42167979999999999</v>
      </c>
      <c r="J18" s="17">
        <v>0.46822173299999997</v>
      </c>
      <c r="K18" s="17">
        <v>0.49802115899999999</v>
      </c>
      <c r="L18" s="17">
        <v>0.51932385599999997</v>
      </c>
      <c r="M18" s="17">
        <v>0</v>
      </c>
      <c r="N18" s="17">
        <v>0</v>
      </c>
      <c r="O18" s="17">
        <v>0</v>
      </c>
      <c r="P18" s="17">
        <v>0.204945566</v>
      </c>
      <c r="Q18" s="17">
        <v>1.358131733</v>
      </c>
      <c r="R18" s="17">
        <v>7.1942639059999998</v>
      </c>
      <c r="S18" s="17">
        <v>26.652974830000002</v>
      </c>
      <c r="T18" s="17">
        <v>9.0749241079999994</v>
      </c>
      <c r="U18" s="17">
        <v>45.919064040000002</v>
      </c>
      <c r="V18" s="17">
        <v>2.3175128900000002</v>
      </c>
      <c r="W18" s="17">
        <v>17.801446850000001</v>
      </c>
      <c r="X18" s="17">
        <v>0.76284803400000001</v>
      </c>
      <c r="Y18" s="17">
        <v>0</v>
      </c>
      <c r="Z18" s="17">
        <v>0.15317478500000001</v>
      </c>
      <c r="AA18" s="17">
        <v>0.62001057299999995</v>
      </c>
      <c r="AB18" s="17">
        <v>3.8614614399999998</v>
      </c>
      <c r="AC18" s="17">
        <v>6.7682448229999999</v>
      </c>
      <c r="AD18" s="17">
        <v>28.98877233</v>
      </c>
      <c r="AE18" s="17">
        <v>3.971098343</v>
      </c>
      <c r="AF18" s="17">
        <v>16.90289593</v>
      </c>
      <c r="AG18" s="17">
        <v>4.3612691369999999</v>
      </c>
      <c r="AH18" s="17">
        <v>21.845516580000002</v>
      </c>
      <c r="AI18" s="17">
        <v>5.6745538910000004</v>
      </c>
      <c r="AJ18" s="17">
        <v>1.607276978</v>
      </c>
      <c r="AK18" s="17">
        <v>0</v>
      </c>
      <c r="AL18" s="17">
        <v>0</v>
      </c>
      <c r="AM18" s="17">
        <v>0.23462766900000001</v>
      </c>
      <c r="AN18" s="17">
        <v>1.155408448</v>
      </c>
      <c r="AO18" s="17">
        <v>3.3752512270000001</v>
      </c>
      <c r="AP18" s="17">
        <v>2.9965325269999998</v>
      </c>
      <c r="AQ18" s="17">
        <v>1.062292258</v>
      </c>
      <c r="AR18" s="17">
        <v>6.7051520719999997</v>
      </c>
      <c r="AS18" s="17">
        <v>4.5188013820000004</v>
      </c>
      <c r="AT18" s="17">
        <v>4.2935778669999998</v>
      </c>
      <c r="AU18" s="17">
        <v>0.22650505400000001</v>
      </c>
      <c r="AV18" s="17">
        <v>49.155353409999996</v>
      </c>
      <c r="AW18" s="17">
        <v>1.591215531</v>
      </c>
      <c r="AX18" s="17">
        <v>0.16692025399999999</v>
      </c>
      <c r="AY18" s="17">
        <v>0</v>
      </c>
      <c r="AZ18" s="17">
        <v>0</v>
      </c>
      <c r="BA18" s="17">
        <v>0.161104777</v>
      </c>
      <c r="BB18" s="17">
        <v>0.91659580799999996</v>
      </c>
      <c r="BC18" s="17">
        <v>0.70334932800000005</v>
      </c>
      <c r="BD18" s="17">
        <v>3.5722418309999999</v>
      </c>
      <c r="BE18" s="17">
        <v>13.233757300000001</v>
      </c>
      <c r="BF18" s="17">
        <v>0.57348607799999995</v>
      </c>
    </row>
    <row r="19" spans="1:58" x14ac:dyDescent="0.25">
      <c r="A19" s="12"/>
      <c r="B19" s="12" t="s">
        <v>27</v>
      </c>
      <c r="C19" s="17">
        <v>2.1380184670000002</v>
      </c>
      <c r="D19" s="17">
        <v>100</v>
      </c>
      <c r="E19" s="17">
        <v>0</v>
      </c>
      <c r="F19" s="17">
        <v>0</v>
      </c>
      <c r="G19" s="17">
        <v>0</v>
      </c>
      <c r="H19" s="17">
        <v>0</v>
      </c>
      <c r="I19" s="17">
        <v>0</v>
      </c>
      <c r="J19" s="17">
        <v>0</v>
      </c>
      <c r="K19" s="17">
        <v>0</v>
      </c>
      <c r="L19" s="17">
        <v>0</v>
      </c>
      <c r="M19" s="17">
        <v>0</v>
      </c>
      <c r="N19" s="17">
        <v>0</v>
      </c>
      <c r="O19" s="17">
        <v>0</v>
      </c>
      <c r="P19" s="17">
        <v>0</v>
      </c>
      <c r="Q19" s="17">
        <v>0</v>
      </c>
      <c r="R19" s="17">
        <v>0</v>
      </c>
      <c r="S19" s="17">
        <v>0</v>
      </c>
      <c r="T19" s="17">
        <v>0</v>
      </c>
      <c r="U19" s="17">
        <v>0</v>
      </c>
      <c r="V19" s="17">
        <v>0</v>
      </c>
      <c r="W19" s="17">
        <v>0</v>
      </c>
      <c r="X19" s="17">
        <v>0</v>
      </c>
      <c r="Y19" s="17">
        <v>0</v>
      </c>
      <c r="Z19" s="17">
        <v>0</v>
      </c>
      <c r="AA19" s="17">
        <v>0</v>
      </c>
      <c r="AB19" s="17">
        <v>0</v>
      </c>
      <c r="AC19" s="17">
        <v>0</v>
      </c>
      <c r="AD19" s="17">
        <v>0</v>
      </c>
      <c r="AE19" s="17">
        <v>0</v>
      </c>
      <c r="AF19" s="17">
        <v>0</v>
      </c>
      <c r="AG19" s="17">
        <v>0</v>
      </c>
      <c r="AH19" s="17">
        <v>0</v>
      </c>
      <c r="AI19" s="17">
        <v>0</v>
      </c>
      <c r="AJ19" s="17">
        <v>0</v>
      </c>
      <c r="AK19" s="17">
        <v>0</v>
      </c>
      <c r="AL19" s="17">
        <v>0</v>
      </c>
      <c r="AM19" s="17">
        <v>0</v>
      </c>
      <c r="AN19" s="17">
        <v>0</v>
      </c>
      <c r="AO19" s="17">
        <v>0</v>
      </c>
      <c r="AP19" s="17">
        <v>0</v>
      </c>
      <c r="AQ19" s="17">
        <v>0</v>
      </c>
      <c r="AR19" s="17">
        <v>0</v>
      </c>
      <c r="AS19" s="17">
        <v>0</v>
      </c>
      <c r="AT19" s="17">
        <v>0</v>
      </c>
      <c r="AU19" s="17">
        <v>0</v>
      </c>
      <c r="AV19" s="17">
        <v>0</v>
      </c>
      <c r="AW19" s="17">
        <v>0</v>
      </c>
      <c r="AX19" s="17">
        <v>0</v>
      </c>
      <c r="AY19" s="17">
        <v>0</v>
      </c>
      <c r="AZ19" s="17">
        <v>0</v>
      </c>
      <c r="BA19" s="17">
        <v>0</v>
      </c>
      <c r="BB19" s="17">
        <v>0</v>
      </c>
      <c r="BC19" s="17">
        <v>0</v>
      </c>
      <c r="BD19" s="17">
        <v>0</v>
      </c>
      <c r="BE19" s="17">
        <v>0</v>
      </c>
      <c r="BF19" s="17">
        <v>0</v>
      </c>
    </row>
    <row r="20" spans="1:58" x14ac:dyDescent="0.25">
      <c r="A20" s="9"/>
      <c r="B20" s="9" t="s">
        <v>22</v>
      </c>
      <c r="C20" s="17">
        <v>0</v>
      </c>
      <c r="D20" s="17">
        <v>0</v>
      </c>
      <c r="E20" s="17">
        <v>0</v>
      </c>
      <c r="F20" s="17">
        <v>0</v>
      </c>
      <c r="G20" s="17">
        <v>0</v>
      </c>
      <c r="H20" s="17">
        <v>0</v>
      </c>
      <c r="I20" s="17">
        <v>0.70279966599999999</v>
      </c>
      <c r="J20" s="17">
        <v>16.287975710000001</v>
      </c>
      <c r="K20" s="17">
        <v>75.450205569999994</v>
      </c>
      <c r="L20" s="17">
        <v>0.37094561199999998</v>
      </c>
      <c r="M20" s="17">
        <v>0.21885532199999999</v>
      </c>
      <c r="N20" s="17">
        <v>0</v>
      </c>
      <c r="O20" s="17">
        <v>0</v>
      </c>
      <c r="P20" s="17">
        <v>0</v>
      </c>
      <c r="Q20" s="17">
        <v>0</v>
      </c>
      <c r="R20" s="17">
        <v>0</v>
      </c>
      <c r="S20" s="17">
        <v>0</v>
      </c>
      <c r="T20" s="17">
        <v>0</v>
      </c>
      <c r="U20" s="17">
        <v>0</v>
      </c>
      <c r="V20" s="17">
        <v>0</v>
      </c>
      <c r="W20" s="17">
        <v>0</v>
      </c>
      <c r="X20" s="17">
        <v>0</v>
      </c>
      <c r="Y20" s="17">
        <v>0</v>
      </c>
      <c r="Z20" s="17">
        <v>0</v>
      </c>
      <c r="AA20" s="17">
        <v>0</v>
      </c>
      <c r="AB20" s="17">
        <v>0</v>
      </c>
      <c r="AC20" s="17">
        <v>0</v>
      </c>
      <c r="AD20" s="17">
        <v>0</v>
      </c>
      <c r="AE20" s="17">
        <v>0</v>
      </c>
      <c r="AF20" s="17">
        <v>0</v>
      </c>
      <c r="AG20" s="17">
        <v>0</v>
      </c>
      <c r="AH20" s="17">
        <v>0</v>
      </c>
      <c r="AI20" s="17">
        <v>0</v>
      </c>
      <c r="AJ20" s="17">
        <v>0</v>
      </c>
      <c r="AK20" s="17">
        <v>0</v>
      </c>
      <c r="AL20" s="17">
        <v>0</v>
      </c>
      <c r="AM20" s="17">
        <v>0</v>
      </c>
      <c r="AN20" s="17">
        <v>0</v>
      </c>
      <c r="AO20" s="17">
        <v>0</v>
      </c>
      <c r="AP20" s="17">
        <v>0</v>
      </c>
      <c r="AQ20" s="17">
        <v>0</v>
      </c>
      <c r="AR20" s="17">
        <v>0</v>
      </c>
      <c r="AS20" s="17">
        <v>0</v>
      </c>
      <c r="AT20" s="17">
        <v>0</v>
      </c>
      <c r="AU20" s="17">
        <v>0</v>
      </c>
      <c r="AV20" s="17">
        <v>0</v>
      </c>
      <c r="AW20" s="17">
        <v>0</v>
      </c>
      <c r="AX20" s="17">
        <v>0</v>
      </c>
      <c r="AY20" s="17">
        <v>0</v>
      </c>
      <c r="AZ20" s="17">
        <v>0</v>
      </c>
      <c r="BA20" s="17">
        <v>0</v>
      </c>
      <c r="BB20" s="17">
        <v>0</v>
      </c>
      <c r="BC20" s="17">
        <v>0</v>
      </c>
      <c r="BD20" s="17">
        <v>0</v>
      </c>
      <c r="BE20" s="17">
        <v>0</v>
      </c>
      <c r="BF20" s="17">
        <v>0</v>
      </c>
    </row>
    <row r="21" spans="1:58" x14ac:dyDescent="0.25">
      <c r="P21" s="10"/>
    </row>
    <row r="22" spans="1:58" ht="64.5" customHeight="1" x14ac:dyDescent="0.25">
      <c r="N22" s="27" t="s">
        <v>28</v>
      </c>
      <c r="P22" s="10"/>
    </row>
    <row r="23" spans="1:58" x14ac:dyDescent="0.25">
      <c r="P23" s="10"/>
    </row>
    <row r="24" spans="1:58" x14ac:dyDescent="0.25">
      <c r="P24" s="10"/>
    </row>
    <row r="25" spans="1:58" ht="14.25" customHeight="1" x14ac:dyDescent="0.25">
      <c r="P25" s="10"/>
    </row>
    <row r="26" spans="1:58" ht="14.25" customHeight="1" x14ac:dyDescent="0.25">
      <c r="P26" s="10"/>
    </row>
    <row r="27" spans="1:58" x14ac:dyDescent="0.25">
      <c r="B27" s="7" t="s">
        <v>8</v>
      </c>
      <c r="C27" s="8">
        <f>C$11</f>
        <v>1</v>
      </c>
      <c r="D27" s="8">
        <f t="shared" ref="D27:BF27" si="1">D$11</f>
        <v>2</v>
      </c>
      <c r="E27" s="8">
        <f t="shared" si="1"/>
        <v>12</v>
      </c>
      <c r="F27" s="8">
        <f t="shared" si="1"/>
        <v>13</v>
      </c>
      <c r="G27" s="8">
        <f t="shared" si="1"/>
        <v>14</v>
      </c>
      <c r="H27" s="8">
        <f t="shared" si="1"/>
        <v>15</v>
      </c>
      <c r="I27" s="8">
        <f t="shared" si="1"/>
        <v>16</v>
      </c>
      <c r="J27" s="8">
        <f t="shared" si="1"/>
        <v>17</v>
      </c>
      <c r="K27" s="8">
        <f t="shared" si="1"/>
        <v>18</v>
      </c>
      <c r="L27" s="8">
        <f t="shared" si="1"/>
        <v>19</v>
      </c>
      <c r="M27" s="8">
        <f t="shared" si="1"/>
        <v>20</v>
      </c>
      <c r="N27" s="8">
        <f t="shared" si="1"/>
        <v>21</v>
      </c>
      <c r="O27" s="8">
        <f t="shared" si="1"/>
        <v>22</v>
      </c>
      <c r="P27" s="8">
        <f t="shared" si="1"/>
        <v>24</v>
      </c>
      <c r="Q27" s="8">
        <f t="shared" si="1"/>
        <v>25</v>
      </c>
      <c r="R27" s="8">
        <f t="shared" si="1"/>
        <v>26</v>
      </c>
      <c r="S27" s="8">
        <f t="shared" si="1"/>
        <v>27</v>
      </c>
      <c r="T27" s="8">
        <f t="shared" si="1"/>
        <v>28</v>
      </c>
      <c r="U27" s="8">
        <f t="shared" si="1"/>
        <v>29</v>
      </c>
      <c r="V27" s="8">
        <f t="shared" si="1"/>
        <v>30</v>
      </c>
      <c r="W27" s="8">
        <f t="shared" si="1"/>
        <v>31</v>
      </c>
      <c r="X27" s="8">
        <f t="shared" si="1"/>
        <v>32</v>
      </c>
      <c r="Y27" s="8">
        <f t="shared" si="1"/>
        <v>33</v>
      </c>
      <c r="Z27" s="8">
        <f t="shared" si="1"/>
        <v>34</v>
      </c>
      <c r="AA27" s="8">
        <f t="shared" si="1"/>
        <v>36</v>
      </c>
      <c r="AB27" s="8">
        <f t="shared" si="1"/>
        <v>37</v>
      </c>
      <c r="AC27" s="8">
        <f t="shared" si="1"/>
        <v>38</v>
      </c>
      <c r="AD27" s="8">
        <f t="shared" si="1"/>
        <v>39</v>
      </c>
      <c r="AE27" s="8">
        <f t="shared" si="1"/>
        <v>40</v>
      </c>
      <c r="AF27" s="8">
        <f t="shared" si="1"/>
        <v>41</v>
      </c>
      <c r="AG27" s="8">
        <f t="shared" si="1"/>
        <v>42</v>
      </c>
      <c r="AH27" s="8">
        <f t="shared" si="1"/>
        <v>43</v>
      </c>
      <c r="AI27" s="8">
        <f t="shared" si="1"/>
        <v>44</v>
      </c>
      <c r="AJ27" s="8">
        <f t="shared" si="1"/>
        <v>45</v>
      </c>
      <c r="AK27" s="8">
        <f t="shared" si="1"/>
        <v>46</v>
      </c>
      <c r="AL27" s="8">
        <f t="shared" si="1"/>
        <v>47</v>
      </c>
      <c r="AM27" s="8">
        <f t="shared" si="1"/>
        <v>48</v>
      </c>
      <c r="AN27" s="8">
        <f t="shared" si="1"/>
        <v>49</v>
      </c>
      <c r="AO27" s="8">
        <f t="shared" si="1"/>
        <v>50</v>
      </c>
      <c r="AP27" s="8">
        <f t="shared" si="1"/>
        <v>51</v>
      </c>
      <c r="AQ27" s="8">
        <f t="shared" si="1"/>
        <v>52</v>
      </c>
      <c r="AR27" s="8">
        <f t="shared" si="1"/>
        <v>53</v>
      </c>
      <c r="AS27" s="8">
        <f t="shared" si="1"/>
        <v>54</v>
      </c>
      <c r="AT27" s="8">
        <f t="shared" si="1"/>
        <v>55</v>
      </c>
      <c r="AU27" s="8">
        <f t="shared" si="1"/>
        <v>56</v>
      </c>
      <c r="AV27" s="8">
        <f t="shared" si="1"/>
        <v>57</v>
      </c>
      <c r="AW27" s="8">
        <f t="shared" si="1"/>
        <v>58</v>
      </c>
      <c r="AX27" s="8">
        <f t="shared" si="1"/>
        <v>59</v>
      </c>
      <c r="AY27" s="8">
        <f t="shared" si="1"/>
        <v>66</v>
      </c>
      <c r="AZ27" s="8">
        <f t="shared" si="1"/>
        <v>67</v>
      </c>
      <c r="BA27" s="8">
        <f t="shared" si="1"/>
        <v>68</v>
      </c>
      <c r="BB27" s="8">
        <f t="shared" si="1"/>
        <v>69</v>
      </c>
      <c r="BC27" s="8">
        <f t="shared" si="1"/>
        <v>70</v>
      </c>
      <c r="BD27" s="8">
        <f t="shared" si="1"/>
        <v>71</v>
      </c>
      <c r="BE27" s="8">
        <f t="shared" si="1"/>
        <v>72</v>
      </c>
      <c r="BF27" s="8">
        <f t="shared" si="1"/>
        <v>73</v>
      </c>
    </row>
    <row r="28" spans="1:58" x14ac:dyDescent="0.25">
      <c r="B28" s="15" t="s">
        <v>7</v>
      </c>
      <c r="C28" s="6">
        <f>IF(C27&lt;30,1,10^((30-C11)/155))</f>
        <v>1</v>
      </c>
      <c r="D28" s="6">
        <f t="shared" ref="D28:BF28" si="2">IF(D27&lt;30,1,10^((30-D11)/155))</f>
        <v>1</v>
      </c>
      <c r="E28" s="6">
        <f t="shared" si="2"/>
        <v>1</v>
      </c>
      <c r="F28" s="6">
        <f t="shared" si="2"/>
        <v>1</v>
      </c>
      <c r="G28" s="6">
        <f t="shared" si="2"/>
        <v>1</v>
      </c>
      <c r="H28" s="6">
        <f t="shared" si="2"/>
        <v>1</v>
      </c>
      <c r="I28" s="6">
        <f t="shared" si="2"/>
        <v>1</v>
      </c>
      <c r="J28" s="6">
        <f t="shared" si="2"/>
        <v>1</v>
      </c>
      <c r="K28" s="6">
        <f t="shared" si="2"/>
        <v>1</v>
      </c>
      <c r="L28" s="6">
        <f t="shared" si="2"/>
        <v>1</v>
      </c>
      <c r="M28" s="6">
        <f t="shared" si="2"/>
        <v>1</v>
      </c>
      <c r="N28" s="6">
        <f t="shared" si="2"/>
        <v>1</v>
      </c>
      <c r="O28" s="6">
        <f t="shared" si="2"/>
        <v>1</v>
      </c>
      <c r="P28" s="6">
        <f t="shared" si="2"/>
        <v>1</v>
      </c>
      <c r="Q28" s="6">
        <f t="shared" si="2"/>
        <v>1</v>
      </c>
      <c r="R28" s="6">
        <f t="shared" si="2"/>
        <v>1</v>
      </c>
      <c r="S28" s="6">
        <f t="shared" si="2"/>
        <v>1</v>
      </c>
      <c r="T28" s="6">
        <f t="shared" si="2"/>
        <v>1</v>
      </c>
      <c r="U28" s="6">
        <f t="shared" si="2"/>
        <v>1</v>
      </c>
      <c r="V28" s="6">
        <f t="shared" si="2"/>
        <v>1</v>
      </c>
      <c r="W28" s="6">
        <f t="shared" si="2"/>
        <v>0.98525440921080254</v>
      </c>
      <c r="X28" s="6">
        <f t="shared" si="2"/>
        <v>0.9707262508693274</v>
      </c>
      <c r="Y28" s="6">
        <f t="shared" si="2"/>
        <v>0.95641231880567645</v>
      </c>
      <c r="Z28" s="6">
        <f t="shared" si="2"/>
        <v>0.94230945412682043</v>
      </c>
      <c r="AA28" s="6">
        <f t="shared" si="2"/>
        <v>0.91472452356325096</v>
      </c>
      <c r="AB28" s="6">
        <f t="shared" si="2"/>
        <v>0.90123637005394364</v>
      </c>
      <c r="AC28" s="6">
        <f t="shared" si="2"/>
        <v>0.8879471073367865</v>
      </c>
      <c r="AD28" s="6">
        <f t="shared" si="2"/>
        <v>0.87485380264954671</v>
      </c>
      <c r="AE28" s="6">
        <f t="shared" si="2"/>
        <v>0.86195356647530308</v>
      </c>
      <c r="AF28" s="6">
        <f t="shared" si="2"/>
        <v>0.84924355190476897</v>
      </c>
      <c r="AG28" s="6">
        <f t="shared" si="2"/>
        <v>0.83672095400801672</v>
      </c>
      <c r="AH28" s="6">
        <f t="shared" si="2"/>
        <v>0.82438300921546748</v>
      </c>
      <c r="AI28" s="6">
        <f t="shared" si="2"/>
        <v>0.81222699470800896</v>
      </c>
      <c r="AJ28" s="6">
        <f t="shared" si="2"/>
        <v>0.80025022781610511</v>
      </c>
      <c r="AK28" s="6">
        <f t="shared" si="2"/>
        <v>0.78845006542776674</v>
      </c>
      <c r="AL28" s="6">
        <f t="shared" si="2"/>
        <v>0.77682390340525287</v>
      </c>
      <c r="AM28" s="6">
        <f t="shared" si="2"/>
        <v>0.76536917601037191</v>
      </c>
      <c r="AN28" s="6">
        <f t="shared" si="2"/>
        <v>0.75408335533825777</v>
      </c>
      <c r="AO28" s="6">
        <f t="shared" si="2"/>
        <v>0.74296395075949484</v>
      </c>
      <c r="AP28" s="6">
        <f t="shared" si="2"/>
        <v>0.73200850837046982</v>
      </c>
      <c r="AQ28" s="6">
        <f t="shared" si="2"/>
        <v>0.721214610451828</v>
      </c>
      <c r="AR28" s="6">
        <f t="shared" si="2"/>
        <v>0.71057987493491492</v>
      </c>
      <c r="AS28" s="6">
        <f t="shared" si="2"/>
        <v>0.70010195487608551</v>
      </c>
      <c r="AT28" s="6">
        <f t="shared" si="2"/>
        <v>0.68977853793876553</v>
      </c>
      <c r="AU28" s="6">
        <f t="shared" si="2"/>
        <v>0.67960734588314964</v>
      </c>
      <c r="AV28" s="6">
        <f t="shared" si="2"/>
        <v>0.66958613406342404</v>
      </c>
      <c r="AW28" s="6">
        <f t="shared" si="2"/>
        <v>0.65971269093240414</v>
      </c>
      <c r="AX28" s="6">
        <f t="shared" si="2"/>
        <v>0.64998483755347458</v>
      </c>
      <c r="AY28" s="6">
        <f t="shared" si="2"/>
        <v>0.58578997558679569</v>
      </c>
      <c r="AZ28" s="6">
        <f t="shared" si="2"/>
        <v>0.5771521563183788</v>
      </c>
      <c r="BA28" s="6">
        <f t="shared" si="2"/>
        <v>0.56864170679820514</v>
      </c>
      <c r="BB28" s="6">
        <f t="shared" si="2"/>
        <v>0.56025674888408794</v>
      </c>
      <c r="BC28" s="6">
        <f t="shared" si="2"/>
        <v>0.55199543212815694</v>
      </c>
      <c r="BD28" s="6">
        <f t="shared" si="2"/>
        <v>0.54385593336848892</v>
      </c>
      <c r="BE28" s="6">
        <f t="shared" si="2"/>
        <v>0.53583645632676014</v>
      </c>
      <c r="BF28" s="6">
        <f t="shared" si="2"/>
        <v>0.52793523121183206</v>
      </c>
    </row>
    <row r="35" spans="1:58" x14ac:dyDescent="0.25">
      <c r="B35" s="7" t="s">
        <v>8</v>
      </c>
      <c r="C35" s="8">
        <f>C$11</f>
        <v>1</v>
      </c>
      <c r="D35" s="8">
        <f t="shared" ref="D35:BF35" si="3">D$11</f>
        <v>2</v>
      </c>
      <c r="E35" s="8">
        <f t="shared" si="3"/>
        <v>12</v>
      </c>
      <c r="F35" s="8">
        <f t="shared" si="3"/>
        <v>13</v>
      </c>
      <c r="G35" s="8">
        <f t="shared" si="3"/>
        <v>14</v>
      </c>
      <c r="H35" s="8">
        <f t="shared" si="3"/>
        <v>15</v>
      </c>
      <c r="I35" s="8">
        <f t="shared" si="3"/>
        <v>16</v>
      </c>
      <c r="J35" s="8">
        <f t="shared" si="3"/>
        <v>17</v>
      </c>
      <c r="K35" s="8">
        <f t="shared" si="3"/>
        <v>18</v>
      </c>
      <c r="L35" s="8">
        <f t="shared" si="3"/>
        <v>19</v>
      </c>
      <c r="M35" s="8">
        <f t="shared" si="3"/>
        <v>20</v>
      </c>
      <c r="N35" s="8">
        <f t="shared" si="3"/>
        <v>21</v>
      </c>
      <c r="O35" s="8">
        <f t="shared" si="3"/>
        <v>22</v>
      </c>
      <c r="P35" s="8">
        <f t="shared" si="3"/>
        <v>24</v>
      </c>
      <c r="Q35" s="8">
        <f t="shared" si="3"/>
        <v>25</v>
      </c>
      <c r="R35" s="8">
        <f t="shared" si="3"/>
        <v>26</v>
      </c>
      <c r="S35" s="8">
        <f t="shared" si="3"/>
        <v>27</v>
      </c>
      <c r="T35" s="8">
        <f t="shared" si="3"/>
        <v>28</v>
      </c>
      <c r="U35" s="8">
        <f t="shared" si="3"/>
        <v>29</v>
      </c>
      <c r="V35" s="8">
        <f t="shared" si="3"/>
        <v>30</v>
      </c>
      <c r="W35" s="8">
        <f t="shared" si="3"/>
        <v>31</v>
      </c>
      <c r="X35" s="8">
        <f t="shared" si="3"/>
        <v>32</v>
      </c>
      <c r="Y35" s="8">
        <f t="shared" si="3"/>
        <v>33</v>
      </c>
      <c r="Z35" s="8">
        <f t="shared" si="3"/>
        <v>34</v>
      </c>
      <c r="AA35" s="8">
        <f t="shared" si="3"/>
        <v>36</v>
      </c>
      <c r="AB35" s="8">
        <f t="shared" si="3"/>
        <v>37</v>
      </c>
      <c r="AC35" s="8">
        <f t="shared" si="3"/>
        <v>38</v>
      </c>
      <c r="AD35" s="8">
        <f t="shared" si="3"/>
        <v>39</v>
      </c>
      <c r="AE35" s="8">
        <f t="shared" si="3"/>
        <v>40</v>
      </c>
      <c r="AF35" s="8">
        <f t="shared" si="3"/>
        <v>41</v>
      </c>
      <c r="AG35" s="8">
        <f t="shared" si="3"/>
        <v>42</v>
      </c>
      <c r="AH35" s="8">
        <f t="shared" si="3"/>
        <v>43</v>
      </c>
      <c r="AI35" s="8">
        <f t="shared" si="3"/>
        <v>44</v>
      </c>
      <c r="AJ35" s="8">
        <f t="shared" si="3"/>
        <v>45</v>
      </c>
      <c r="AK35" s="8">
        <f t="shared" si="3"/>
        <v>46</v>
      </c>
      <c r="AL35" s="8">
        <f t="shared" si="3"/>
        <v>47</v>
      </c>
      <c r="AM35" s="8">
        <f t="shared" si="3"/>
        <v>48</v>
      </c>
      <c r="AN35" s="8">
        <f t="shared" si="3"/>
        <v>49</v>
      </c>
      <c r="AO35" s="8">
        <f t="shared" si="3"/>
        <v>50</v>
      </c>
      <c r="AP35" s="8">
        <f t="shared" si="3"/>
        <v>51</v>
      </c>
      <c r="AQ35" s="8">
        <f t="shared" si="3"/>
        <v>52</v>
      </c>
      <c r="AR35" s="8">
        <f t="shared" si="3"/>
        <v>53</v>
      </c>
      <c r="AS35" s="8">
        <f t="shared" si="3"/>
        <v>54</v>
      </c>
      <c r="AT35" s="8">
        <f t="shared" si="3"/>
        <v>55</v>
      </c>
      <c r="AU35" s="8">
        <f t="shared" si="3"/>
        <v>56</v>
      </c>
      <c r="AV35" s="8">
        <f t="shared" si="3"/>
        <v>57</v>
      </c>
      <c r="AW35" s="8">
        <f t="shared" si="3"/>
        <v>58</v>
      </c>
      <c r="AX35" s="8">
        <f t="shared" si="3"/>
        <v>59</v>
      </c>
      <c r="AY35" s="8">
        <f t="shared" si="3"/>
        <v>66</v>
      </c>
      <c r="AZ35" s="8">
        <f t="shared" si="3"/>
        <v>67</v>
      </c>
      <c r="BA35" s="8">
        <f t="shared" si="3"/>
        <v>68</v>
      </c>
      <c r="BB35" s="8">
        <f t="shared" si="3"/>
        <v>69</v>
      </c>
      <c r="BC35" s="8">
        <f t="shared" si="3"/>
        <v>70</v>
      </c>
      <c r="BD35" s="8">
        <f t="shared" si="3"/>
        <v>71</v>
      </c>
      <c r="BE35" s="8">
        <f t="shared" si="3"/>
        <v>72</v>
      </c>
      <c r="BF35" s="8">
        <f t="shared" si="3"/>
        <v>73</v>
      </c>
    </row>
    <row r="36" spans="1:58" x14ac:dyDescent="0.25">
      <c r="B36" s="4" t="s">
        <v>6</v>
      </c>
      <c r="C36" s="3">
        <f t="shared" ref="C36:BF36" si="4">+(28/C11)^(0.5)</f>
        <v>5.2915026221291814</v>
      </c>
      <c r="D36" s="3">
        <f t="shared" si="4"/>
        <v>3.7416573867739413</v>
      </c>
      <c r="E36" s="3">
        <f t="shared" si="4"/>
        <v>1.5275252316519468</v>
      </c>
      <c r="F36" s="3">
        <f t="shared" si="4"/>
        <v>1.4675987714106855</v>
      </c>
      <c r="G36" s="3">
        <f t="shared" si="4"/>
        <v>1.4142135623730951</v>
      </c>
      <c r="H36" s="3">
        <f t="shared" si="4"/>
        <v>1.3662601021279464</v>
      </c>
      <c r="I36" s="3">
        <f t="shared" si="4"/>
        <v>1.3228756555322954</v>
      </c>
      <c r="J36" s="3">
        <f t="shared" si="4"/>
        <v>1.2833778958394957</v>
      </c>
      <c r="K36" s="3">
        <f t="shared" si="4"/>
        <v>1.247219128924647</v>
      </c>
      <c r="L36" s="3">
        <f t="shared" si="4"/>
        <v>1.2139539573337679</v>
      </c>
      <c r="M36" s="3">
        <f t="shared" si="4"/>
        <v>1.1832159566199232</v>
      </c>
      <c r="N36" s="3">
        <f t="shared" si="4"/>
        <v>1.1547005383792515</v>
      </c>
      <c r="O36" s="3">
        <f t="shared" si="4"/>
        <v>1.1281521496355325</v>
      </c>
      <c r="P36" s="3">
        <f t="shared" si="4"/>
        <v>1.0801234497346435</v>
      </c>
      <c r="Q36" s="3">
        <f t="shared" si="4"/>
        <v>1.0583005244258363</v>
      </c>
      <c r="R36" s="3">
        <f t="shared" si="4"/>
        <v>1.0377490433255416</v>
      </c>
      <c r="S36" s="3">
        <f t="shared" si="4"/>
        <v>1.0183501544346312</v>
      </c>
      <c r="T36" s="3">
        <f t="shared" si="4"/>
        <v>1</v>
      </c>
      <c r="U36" s="3">
        <f t="shared" si="4"/>
        <v>0.98260736888103495</v>
      </c>
      <c r="V36" s="3">
        <f t="shared" si="4"/>
        <v>0.96609178307929588</v>
      </c>
      <c r="W36" s="3">
        <f t="shared" si="4"/>
        <v>0.95038192662298293</v>
      </c>
      <c r="X36" s="3">
        <f t="shared" si="4"/>
        <v>0.93541434669348533</v>
      </c>
      <c r="Y36" s="3">
        <f t="shared" si="4"/>
        <v>0.92113237294367656</v>
      </c>
      <c r="Z36" s="3">
        <f t="shared" si="4"/>
        <v>0.90748521297303009</v>
      </c>
      <c r="AA36" s="3">
        <f t="shared" si="4"/>
        <v>0.88191710368819687</v>
      </c>
      <c r="AB36" s="3">
        <f t="shared" si="4"/>
        <v>0.86991767240168005</v>
      </c>
      <c r="AC36" s="3">
        <f t="shared" si="4"/>
        <v>0.85839507527895209</v>
      </c>
      <c r="AD36" s="3">
        <f t="shared" si="4"/>
        <v>0.84731854573632337</v>
      </c>
      <c r="AE36" s="3">
        <f t="shared" si="4"/>
        <v>0.83666002653407556</v>
      </c>
      <c r="AF36" s="3">
        <f t="shared" si="4"/>
        <v>0.82639387054133739</v>
      </c>
      <c r="AG36" s="3">
        <f t="shared" si="4"/>
        <v>0.81649658092772603</v>
      </c>
      <c r="AH36" s="3">
        <f t="shared" si="4"/>
        <v>0.80694658478592896</v>
      </c>
      <c r="AI36" s="3">
        <f t="shared" si="4"/>
        <v>0.7977240352174656</v>
      </c>
      <c r="AJ36" s="3">
        <f t="shared" si="4"/>
        <v>0.78881063774661553</v>
      </c>
      <c r="AK36" s="3">
        <f t="shared" si="4"/>
        <v>0.78018949760549394</v>
      </c>
      <c r="AL36" s="3">
        <f t="shared" si="4"/>
        <v>0.77184498498795973</v>
      </c>
      <c r="AM36" s="3">
        <f t="shared" si="4"/>
        <v>0.76376261582597338</v>
      </c>
      <c r="AN36" s="3">
        <f t="shared" si="4"/>
        <v>0.7559289460184544</v>
      </c>
      <c r="AO36" s="3">
        <f t="shared" si="4"/>
        <v>0.74833147735478833</v>
      </c>
      <c r="AP36" s="3">
        <f t="shared" si="4"/>
        <v>0.74095857363494844</v>
      </c>
      <c r="AQ36" s="3">
        <f t="shared" si="4"/>
        <v>0.73379938570534275</v>
      </c>
      <c r="AR36" s="3">
        <f t="shared" si="4"/>
        <v>0.72684378431163099</v>
      </c>
      <c r="AS36" s="3">
        <f t="shared" si="4"/>
        <v>0.72008229982309557</v>
      </c>
      <c r="AT36" s="3">
        <f t="shared" si="4"/>
        <v>0.71350606801267569</v>
      </c>
      <c r="AU36" s="3">
        <f t="shared" si="4"/>
        <v>0.70710678118654757</v>
      </c>
      <c r="AV36" s="3">
        <f t="shared" si="4"/>
        <v>0.70087664405046235</v>
      </c>
      <c r="AW36" s="3">
        <f t="shared" si="4"/>
        <v>0.69480833377965123</v>
      </c>
      <c r="AX36" s="3">
        <f t="shared" si="4"/>
        <v>0.68889496382717208</v>
      </c>
      <c r="AY36" s="3">
        <f t="shared" si="4"/>
        <v>0.6513389472789296</v>
      </c>
      <c r="AZ36" s="3">
        <f t="shared" si="4"/>
        <v>0.64645993515545419</v>
      </c>
      <c r="BA36" s="3">
        <f t="shared" si="4"/>
        <v>0.64168894791974784</v>
      </c>
      <c r="BB36" s="3">
        <f t="shared" si="4"/>
        <v>0.63702205727060612</v>
      </c>
      <c r="BC36" s="3">
        <f t="shared" si="4"/>
        <v>0.63245553203367588</v>
      </c>
      <c r="BD36" s="3">
        <f t="shared" si="4"/>
        <v>0.62798582562275929</v>
      </c>
      <c r="BE36" s="3">
        <f t="shared" si="4"/>
        <v>0.62360956446232352</v>
      </c>
      <c r="BF36" s="3">
        <f t="shared" si="4"/>
        <v>0.61932353728533229</v>
      </c>
    </row>
    <row r="40" spans="1:58" ht="15.75" customHeight="1" x14ac:dyDescent="0.25">
      <c r="A40" t="s">
        <v>12</v>
      </c>
    </row>
    <row r="41" spans="1:58" x14ac:dyDescent="0.25">
      <c r="B41" s="7" t="s">
        <v>10</v>
      </c>
      <c r="C41" s="8">
        <f>C$11</f>
        <v>1</v>
      </c>
      <c r="D41" s="8">
        <f t="shared" ref="D41:BF41" si="5">D$11</f>
        <v>2</v>
      </c>
      <c r="E41" s="8">
        <f t="shared" si="5"/>
        <v>12</v>
      </c>
      <c r="F41" s="8">
        <f t="shared" si="5"/>
        <v>13</v>
      </c>
      <c r="G41" s="8">
        <f t="shared" si="5"/>
        <v>14</v>
      </c>
      <c r="H41" s="8">
        <f t="shared" si="5"/>
        <v>15</v>
      </c>
      <c r="I41" s="8">
        <f t="shared" si="5"/>
        <v>16</v>
      </c>
      <c r="J41" s="8">
        <f t="shared" si="5"/>
        <v>17</v>
      </c>
      <c r="K41" s="8">
        <f t="shared" si="5"/>
        <v>18</v>
      </c>
      <c r="L41" s="8">
        <f t="shared" si="5"/>
        <v>19</v>
      </c>
      <c r="M41" s="8">
        <f t="shared" si="5"/>
        <v>20</v>
      </c>
      <c r="N41" s="8">
        <f t="shared" si="5"/>
        <v>21</v>
      </c>
      <c r="O41" s="8">
        <f t="shared" si="5"/>
        <v>22</v>
      </c>
      <c r="P41" s="8">
        <f t="shared" si="5"/>
        <v>24</v>
      </c>
      <c r="Q41" s="8">
        <f t="shared" si="5"/>
        <v>25</v>
      </c>
      <c r="R41" s="8">
        <f t="shared" si="5"/>
        <v>26</v>
      </c>
      <c r="S41" s="8">
        <f t="shared" si="5"/>
        <v>27</v>
      </c>
      <c r="T41" s="8">
        <f t="shared" si="5"/>
        <v>28</v>
      </c>
      <c r="U41" s="8">
        <f t="shared" si="5"/>
        <v>29</v>
      </c>
      <c r="V41" s="8">
        <f t="shared" si="5"/>
        <v>30</v>
      </c>
      <c r="W41" s="8">
        <f t="shared" si="5"/>
        <v>31</v>
      </c>
      <c r="X41" s="8">
        <f t="shared" si="5"/>
        <v>32</v>
      </c>
      <c r="Y41" s="8">
        <f t="shared" si="5"/>
        <v>33</v>
      </c>
      <c r="Z41" s="8">
        <f t="shared" si="5"/>
        <v>34</v>
      </c>
      <c r="AA41" s="8">
        <f t="shared" si="5"/>
        <v>36</v>
      </c>
      <c r="AB41" s="8">
        <f t="shared" si="5"/>
        <v>37</v>
      </c>
      <c r="AC41" s="8">
        <f t="shared" si="5"/>
        <v>38</v>
      </c>
      <c r="AD41" s="8">
        <f t="shared" si="5"/>
        <v>39</v>
      </c>
      <c r="AE41" s="8">
        <f t="shared" si="5"/>
        <v>40</v>
      </c>
      <c r="AF41" s="8">
        <f t="shared" si="5"/>
        <v>41</v>
      </c>
      <c r="AG41" s="8">
        <f t="shared" si="5"/>
        <v>42</v>
      </c>
      <c r="AH41" s="8">
        <f t="shared" si="5"/>
        <v>43</v>
      </c>
      <c r="AI41" s="8">
        <f t="shared" si="5"/>
        <v>44</v>
      </c>
      <c r="AJ41" s="8">
        <f t="shared" si="5"/>
        <v>45</v>
      </c>
      <c r="AK41" s="8">
        <f t="shared" si="5"/>
        <v>46</v>
      </c>
      <c r="AL41" s="8">
        <f t="shared" si="5"/>
        <v>47</v>
      </c>
      <c r="AM41" s="8">
        <f t="shared" si="5"/>
        <v>48</v>
      </c>
      <c r="AN41" s="8">
        <f t="shared" si="5"/>
        <v>49</v>
      </c>
      <c r="AO41" s="8">
        <f t="shared" si="5"/>
        <v>50</v>
      </c>
      <c r="AP41" s="8">
        <f t="shared" si="5"/>
        <v>51</v>
      </c>
      <c r="AQ41" s="8">
        <f t="shared" si="5"/>
        <v>52</v>
      </c>
      <c r="AR41" s="8">
        <f t="shared" si="5"/>
        <v>53</v>
      </c>
      <c r="AS41" s="8">
        <f t="shared" si="5"/>
        <v>54</v>
      </c>
      <c r="AT41" s="8">
        <f t="shared" si="5"/>
        <v>55</v>
      </c>
      <c r="AU41" s="8">
        <f t="shared" si="5"/>
        <v>56</v>
      </c>
      <c r="AV41" s="8">
        <f t="shared" si="5"/>
        <v>57</v>
      </c>
      <c r="AW41" s="8">
        <f t="shared" si="5"/>
        <v>58</v>
      </c>
      <c r="AX41" s="8">
        <f t="shared" si="5"/>
        <v>59</v>
      </c>
      <c r="AY41" s="8">
        <f t="shared" si="5"/>
        <v>66</v>
      </c>
      <c r="AZ41" s="8">
        <f t="shared" si="5"/>
        <v>67</v>
      </c>
      <c r="BA41" s="8">
        <f t="shared" si="5"/>
        <v>68</v>
      </c>
      <c r="BB41" s="8">
        <f t="shared" si="5"/>
        <v>69</v>
      </c>
      <c r="BC41" s="8">
        <f t="shared" si="5"/>
        <v>70</v>
      </c>
      <c r="BD41" s="8">
        <f t="shared" si="5"/>
        <v>71</v>
      </c>
      <c r="BE41" s="8">
        <f t="shared" si="5"/>
        <v>72</v>
      </c>
      <c r="BF41" s="8">
        <f t="shared" si="5"/>
        <v>73</v>
      </c>
    </row>
    <row r="42" spans="1:58" x14ac:dyDescent="0.25">
      <c r="B42" s="9" t="s">
        <v>23</v>
      </c>
      <c r="C42" s="10">
        <f>+C12/(C$28*C$36)</f>
        <v>0</v>
      </c>
      <c r="D42" s="10">
        <f t="shared" ref="D42:BF42" si="6">+D12/(D$28*D$36)</f>
        <v>0</v>
      </c>
      <c r="E42" s="10">
        <f t="shared" si="6"/>
        <v>0</v>
      </c>
      <c r="F42" s="10">
        <f t="shared" si="6"/>
        <v>0</v>
      </c>
      <c r="G42" s="10">
        <f t="shared" si="6"/>
        <v>0</v>
      </c>
      <c r="H42" s="10">
        <f t="shared" si="6"/>
        <v>0</v>
      </c>
      <c r="I42" s="10">
        <f t="shared" si="6"/>
        <v>0</v>
      </c>
      <c r="J42" s="10">
        <f t="shared" si="6"/>
        <v>0</v>
      </c>
      <c r="K42" s="10">
        <f t="shared" si="6"/>
        <v>0</v>
      </c>
      <c r="L42" s="10">
        <f t="shared" si="6"/>
        <v>0</v>
      </c>
      <c r="M42" s="10">
        <f t="shared" si="6"/>
        <v>0</v>
      </c>
      <c r="N42" s="10">
        <f t="shared" si="6"/>
        <v>0</v>
      </c>
      <c r="O42" s="10">
        <f t="shared" si="6"/>
        <v>0</v>
      </c>
      <c r="P42" s="10">
        <f t="shared" si="6"/>
        <v>0</v>
      </c>
      <c r="Q42" s="10">
        <f t="shared" si="6"/>
        <v>0</v>
      </c>
      <c r="R42" s="10">
        <f t="shared" si="6"/>
        <v>5.1901601428991988</v>
      </c>
      <c r="S42" s="10">
        <f t="shared" si="6"/>
        <v>3.8258959033231967</v>
      </c>
      <c r="T42" s="10">
        <f t="shared" si="6"/>
        <v>30.720812110000001</v>
      </c>
      <c r="U42" s="10">
        <f t="shared" si="6"/>
        <v>51.223101845162084</v>
      </c>
      <c r="V42" s="10">
        <f t="shared" si="6"/>
        <v>0</v>
      </c>
      <c r="W42" s="10">
        <f t="shared" si="6"/>
        <v>0</v>
      </c>
      <c r="X42" s="10">
        <f t="shared" si="6"/>
        <v>0</v>
      </c>
      <c r="Y42" s="10">
        <f t="shared" si="6"/>
        <v>0</v>
      </c>
      <c r="Z42" s="10">
        <f t="shared" si="6"/>
        <v>0</v>
      </c>
      <c r="AA42" s="10">
        <f t="shared" si="6"/>
        <v>0</v>
      </c>
      <c r="AB42" s="10">
        <f t="shared" si="6"/>
        <v>0</v>
      </c>
      <c r="AC42" s="10">
        <f t="shared" si="6"/>
        <v>0</v>
      </c>
      <c r="AD42" s="10">
        <f t="shared" si="6"/>
        <v>0</v>
      </c>
      <c r="AE42" s="10">
        <f t="shared" si="6"/>
        <v>0</v>
      </c>
      <c r="AF42" s="10">
        <f t="shared" si="6"/>
        <v>3.9161797700680729</v>
      </c>
      <c r="AG42" s="10">
        <f t="shared" si="6"/>
        <v>0</v>
      </c>
      <c r="AH42" s="10">
        <f t="shared" si="6"/>
        <v>0</v>
      </c>
      <c r="AI42" s="10">
        <f t="shared" si="6"/>
        <v>77.673407499827292</v>
      </c>
      <c r="AJ42" s="10">
        <f t="shared" si="6"/>
        <v>0</v>
      </c>
      <c r="AK42" s="10">
        <f t="shared" si="6"/>
        <v>0</v>
      </c>
      <c r="AL42" s="10">
        <f t="shared" si="6"/>
        <v>0</v>
      </c>
      <c r="AM42" s="10">
        <f t="shared" si="6"/>
        <v>0</v>
      </c>
      <c r="AN42" s="10">
        <f t="shared" si="6"/>
        <v>0</v>
      </c>
      <c r="AO42" s="10">
        <f t="shared" si="6"/>
        <v>0</v>
      </c>
      <c r="AP42" s="10">
        <f t="shared" si="6"/>
        <v>0</v>
      </c>
      <c r="AQ42" s="10">
        <f t="shared" si="6"/>
        <v>0</v>
      </c>
      <c r="AR42" s="10">
        <f t="shared" si="6"/>
        <v>0</v>
      </c>
      <c r="AS42" s="10">
        <f t="shared" si="6"/>
        <v>0</v>
      </c>
      <c r="AT42" s="10">
        <f t="shared" si="6"/>
        <v>0</v>
      </c>
      <c r="AU42" s="10">
        <f t="shared" si="6"/>
        <v>0</v>
      </c>
      <c r="AV42" s="10">
        <f t="shared" si="6"/>
        <v>0</v>
      </c>
      <c r="AW42" s="10">
        <f t="shared" si="6"/>
        <v>0</v>
      </c>
      <c r="AX42" s="10">
        <f t="shared" si="6"/>
        <v>0</v>
      </c>
      <c r="AY42" s="10">
        <f t="shared" si="6"/>
        <v>0</v>
      </c>
      <c r="AZ42" s="10">
        <f t="shared" si="6"/>
        <v>0</v>
      </c>
      <c r="BA42" s="10">
        <f t="shared" si="6"/>
        <v>0</v>
      </c>
      <c r="BB42" s="10">
        <f t="shared" si="6"/>
        <v>0</v>
      </c>
      <c r="BC42" s="10">
        <f t="shared" si="6"/>
        <v>0</v>
      </c>
      <c r="BD42" s="10">
        <f t="shared" si="6"/>
        <v>0</v>
      </c>
      <c r="BE42" s="10">
        <f t="shared" si="6"/>
        <v>0</v>
      </c>
      <c r="BF42" s="10">
        <f t="shared" si="6"/>
        <v>0</v>
      </c>
    </row>
    <row r="43" spans="1:58" x14ac:dyDescent="0.25">
      <c r="B43" s="9" t="s">
        <v>20</v>
      </c>
      <c r="C43" s="10">
        <f t="shared" ref="C43:BF43" si="7">+C13/(C$28*C$36)</f>
        <v>0</v>
      </c>
      <c r="D43" s="10">
        <f t="shared" si="7"/>
        <v>0</v>
      </c>
      <c r="E43" s="10">
        <f t="shared" si="7"/>
        <v>5.2212097003042364E-2</v>
      </c>
      <c r="F43" s="10">
        <f t="shared" si="7"/>
        <v>0.16214759113755101</v>
      </c>
      <c r="G43" s="10">
        <f t="shared" si="7"/>
        <v>0.89331380228741497</v>
      </c>
      <c r="H43" s="10">
        <f t="shared" si="7"/>
        <v>3.1090838876705584</v>
      </c>
      <c r="I43" s="10">
        <f t="shared" si="7"/>
        <v>0.11858528113769591</v>
      </c>
      <c r="J43" s="10">
        <f t="shared" si="7"/>
        <v>0.18298364446885071</v>
      </c>
      <c r="K43" s="10">
        <f t="shared" si="7"/>
        <v>0.94037294600055799</v>
      </c>
      <c r="L43" s="10">
        <f t="shared" si="7"/>
        <v>0.12878552928974349</v>
      </c>
      <c r="M43" s="10">
        <f t="shared" si="7"/>
        <v>6.6106599991961987E-2</v>
      </c>
      <c r="N43" s="10">
        <f t="shared" si="7"/>
        <v>0</v>
      </c>
      <c r="O43" s="10">
        <f t="shared" si="7"/>
        <v>0</v>
      </c>
      <c r="P43" s="10">
        <f t="shared" si="7"/>
        <v>0</v>
      </c>
      <c r="Q43" s="10">
        <f t="shared" si="7"/>
        <v>0</v>
      </c>
      <c r="R43" s="10">
        <f t="shared" si="7"/>
        <v>4.8615445121414824</v>
      </c>
      <c r="S43" s="10">
        <f t="shared" si="7"/>
        <v>46.589962226756782</v>
      </c>
      <c r="T43" s="10">
        <f t="shared" si="7"/>
        <v>12.0893059690762</v>
      </c>
      <c r="U43" s="10">
        <f t="shared" si="7"/>
        <v>44.801155200097497</v>
      </c>
      <c r="V43" s="10">
        <f t="shared" si="7"/>
        <v>1.0245647102693349</v>
      </c>
      <c r="W43" s="10">
        <f t="shared" si="7"/>
        <v>2.4906063801734124</v>
      </c>
      <c r="X43" s="10">
        <f t="shared" si="7"/>
        <v>0</v>
      </c>
      <c r="Y43" s="10">
        <f t="shared" si="7"/>
        <v>0</v>
      </c>
      <c r="Z43" s="10">
        <f t="shared" si="7"/>
        <v>0</v>
      </c>
      <c r="AA43" s="10">
        <f t="shared" si="7"/>
        <v>0.32854038616505515</v>
      </c>
      <c r="AB43" s="10">
        <f t="shared" si="7"/>
        <v>3.0844386100226284</v>
      </c>
      <c r="AC43" s="10">
        <f t="shared" si="7"/>
        <v>5.4828320198050768</v>
      </c>
      <c r="AD43" s="10">
        <f t="shared" si="7"/>
        <v>28.757833984931061</v>
      </c>
      <c r="AE43" s="10">
        <f t="shared" si="7"/>
        <v>3.894872760456126</v>
      </c>
      <c r="AF43" s="10">
        <f t="shared" si="7"/>
        <v>82.066837537631571</v>
      </c>
      <c r="AG43" s="10">
        <f t="shared" si="7"/>
        <v>16.854647273099921</v>
      </c>
      <c r="AH43" s="10">
        <f t="shared" si="7"/>
        <v>116.2622876210676</v>
      </c>
      <c r="AI43" s="10">
        <f t="shared" si="7"/>
        <v>154.33694634917515</v>
      </c>
      <c r="AJ43" s="10">
        <f t="shared" si="7"/>
        <v>5.6431421148407406</v>
      </c>
      <c r="AK43" s="10">
        <f t="shared" si="7"/>
        <v>0.67375589802083702</v>
      </c>
      <c r="AL43" s="10">
        <f t="shared" si="7"/>
        <v>0</v>
      </c>
      <c r="AM43" s="10">
        <f t="shared" si="7"/>
        <v>0.183885680236897</v>
      </c>
      <c r="AN43" s="10">
        <f t="shared" si="7"/>
        <v>0.96077469623763623</v>
      </c>
      <c r="AO43" s="10">
        <f t="shared" si="7"/>
        <v>2.409697290672379</v>
      </c>
      <c r="AP43" s="10">
        <f t="shared" si="7"/>
        <v>1.6788857126635897</v>
      </c>
      <c r="AQ43" s="10">
        <f t="shared" si="7"/>
        <v>0.43865748659582682</v>
      </c>
      <c r="AR43" s="10">
        <f t="shared" si="7"/>
        <v>5.7307162101672402</v>
      </c>
      <c r="AS43" s="10">
        <f t="shared" si="7"/>
        <v>5.5102793895373976</v>
      </c>
      <c r="AT43" s="10">
        <f t="shared" si="7"/>
        <v>7.5117697054541637</v>
      </c>
      <c r="AU43" s="10">
        <f t="shared" si="7"/>
        <v>1.046765862043181</v>
      </c>
      <c r="AV43" s="10">
        <f t="shared" si="7"/>
        <v>70.615958558399768</v>
      </c>
      <c r="AW43" s="10">
        <f t="shared" si="7"/>
        <v>3.1439836598328235</v>
      </c>
      <c r="AX43" s="10">
        <f t="shared" si="7"/>
        <v>0</v>
      </c>
      <c r="AY43" s="10">
        <f t="shared" si="7"/>
        <v>0</v>
      </c>
      <c r="AZ43" s="10">
        <f t="shared" si="7"/>
        <v>0</v>
      </c>
      <c r="BA43" s="10">
        <f t="shared" si="7"/>
        <v>0</v>
      </c>
      <c r="BB43" s="10">
        <f t="shared" si="7"/>
        <v>0</v>
      </c>
      <c r="BC43" s="10">
        <f t="shared" si="7"/>
        <v>0</v>
      </c>
      <c r="BD43" s="10">
        <f t="shared" si="7"/>
        <v>0</v>
      </c>
      <c r="BE43" s="10">
        <f t="shared" si="7"/>
        <v>0</v>
      </c>
      <c r="BF43" s="10">
        <f t="shared" si="7"/>
        <v>0.54801545260415319</v>
      </c>
    </row>
    <row r="44" spans="1:58" x14ac:dyDescent="0.25">
      <c r="B44" s="9" t="s">
        <v>26</v>
      </c>
      <c r="C44" s="10">
        <f t="shared" ref="C44:BF44" si="8">+C14/(C$28*C$36)</f>
        <v>0</v>
      </c>
      <c r="D44" s="10">
        <f t="shared" si="8"/>
        <v>0</v>
      </c>
      <c r="E44" s="10">
        <f t="shared" si="8"/>
        <v>2.576155042456699</v>
      </c>
      <c r="F44" s="10">
        <f t="shared" si="8"/>
        <v>0</v>
      </c>
      <c r="G44" s="10">
        <f t="shared" si="8"/>
        <v>0</v>
      </c>
      <c r="H44" s="10">
        <f t="shared" si="8"/>
        <v>0</v>
      </c>
      <c r="I44" s="10">
        <f t="shared" si="8"/>
        <v>1.0035035987307814</v>
      </c>
      <c r="J44" s="10">
        <f t="shared" si="8"/>
        <v>0</v>
      </c>
      <c r="K44" s="10">
        <f t="shared" si="8"/>
        <v>0</v>
      </c>
      <c r="L44" s="10">
        <f t="shared" si="8"/>
        <v>0</v>
      </c>
      <c r="M44" s="10">
        <f t="shared" si="8"/>
        <v>0</v>
      </c>
      <c r="N44" s="10">
        <f t="shared" si="8"/>
        <v>0</v>
      </c>
      <c r="O44" s="10">
        <f t="shared" si="8"/>
        <v>0</v>
      </c>
      <c r="P44" s="10">
        <f t="shared" si="8"/>
        <v>0</v>
      </c>
      <c r="Q44" s="10">
        <f t="shared" si="8"/>
        <v>0</v>
      </c>
      <c r="R44" s="10">
        <f t="shared" si="8"/>
        <v>0</v>
      </c>
      <c r="S44" s="10">
        <f t="shared" si="8"/>
        <v>0</v>
      </c>
      <c r="T44" s="10">
        <f t="shared" si="8"/>
        <v>64.1726776</v>
      </c>
      <c r="U44" s="10">
        <f t="shared" si="8"/>
        <v>0.77210828457755432</v>
      </c>
      <c r="V44" s="10">
        <f t="shared" si="8"/>
        <v>0</v>
      </c>
      <c r="W44" s="10">
        <f t="shared" si="8"/>
        <v>0</v>
      </c>
      <c r="X44" s="10">
        <f t="shared" si="8"/>
        <v>0</v>
      </c>
      <c r="Y44" s="10">
        <f t="shared" si="8"/>
        <v>0</v>
      </c>
      <c r="Z44" s="10">
        <f t="shared" si="8"/>
        <v>0</v>
      </c>
      <c r="AA44" s="10">
        <f t="shared" si="8"/>
        <v>0</v>
      </c>
      <c r="AB44" s="10">
        <f t="shared" si="8"/>
        <v>0</v>
      </c>
      <c r="AC44" s="10">
        <f t="shared" si="8"/>
        <v>0</v>
      </c>
      <c r="AD44" s="10">
        <f t="shared" si="8"/>
        <v>0</v>
      </c>
      <c r="AE44" s="10">
        <f t="shared" si="8"/>
        <v>0</v>
      </c>
      <c r="AF44" s="10">
        <f t="shared" si="8"/>
        <v>0</v>
      </c>
      <c r="AG44" s="10">
        <f t="shared" si="8"/>
        <v>0</v>
      </c>
      <c r="AH44" s="10">
        <f t="shared" si="8"/>
        <v>0</v>
      </c>
      <c r="AI44" s="10">
        <f t="shared" si="8"/>
        <v>0</v>
      </c>
      <c r="AJ44" s="10">
        <f t="shared" si="8"/>
        <v>0</v>
      </c>
      <c r="AK44" s="10">
        <f t="shared" si="8"/>
        <v>0</v>
      </c>
      <c r="AL44" s="10">
        <f t="shared" si="8"/>
        <v>0</v>
      </c>
      <c r="AM44" s="10">
        <f t="shared" si="8"/>
        <v>0</v>
      </c>
      <c r="AN44" s="10">
        <f t="shared" si="8"/>
        <v>0</v>
      </c>
      <c r="AO44" s="10">
        <f t="shared" si="8"/>
        <v>0</v>
      </c>
      <c r="AP44" s="10">
        <f t="shared" si="8"/>
        <v>0</v>
      </c>
      <c r="AQ44" s="10">
        <f t="shared" si="8"/>
        <v>0</v>
      </c>
      <c r="AR44" s="10">
        <f t="shared" si="8"/>
        <v>0</v>
      </c>
      <c r="AS44" s="10">
        <f t="shared" si="8"/>
        <v>0</v>
      </c>
      <c r="AT44" s="10">
        <f t="shared" si="8"/>
        <v>0</v>
      </c>
      <c r="AU44" s="10">
        <f t="shared" si="8"/>
        <v>0</v>
      </c>
      <c r="AV44" s="10">
        <f t="shared" si="8"/>
        <v>0</v>
      </c>
      <c r="AW44" s="10">
        <f t="shared" si="8"/>
        <v>0</v>
      </c>
      <c r="AX44" s="10">
        <f t="shared" si="8"/>
        <v>0</v>
      </c>
      <c r="AY44" s="10">
        <f t="shared" si="8"/>
        <v>0</v>
      </c>
      <c r="AZ44" s="10">
        <f t="shared" si="8"/>
        <v>0</v>
      </c>
      <c r="BA44" s="10">
        <f t="shared" si="8"/>
        <v>0</v>
      </c>
      <c r="BB44" s="10">
        <f t="shared" si="8"/>
        <v>0</v>
      </c>
      <c r="BC44" s="10">
        <f t="shared" si="8"/>
        <v>0</v>
      </c>
      <c r="BD44" s="10">
        <f t="shared" si="8"/>
        <v>0</v>
      </c>
      <c r="BE44" s="10">
        <f t="shared" si="8"/>
        <v>0</v>
      </c>
      <c r="BF44" s="10">
        <f t="shared" si="8"/>
        <v>0</v>
      </c>
    </row>
    <row r="45" spans="1:58" x14ac:dyDescent="0.25">
      <c r="B45" s="9" t="s">
        <v>25</v>
      </c>
      <c r="C45" s="10">
        <f t="shared" ref="C45:BF45" si="9">+C15/(C$28*C$36)</f>
        <v>0</v>
      </c>
      <c r="D45" s="10">
        <f t="shared" si="9"/>
        <v>0</v>
      </c>
      <c r="E45" s="10">
        <f t="shared" si="9"/>
        <v>4.7741085999040598</v>
      </c>
      <c r="F45" s="10">
        <f t="shared" si="9"/>
        <v>0</v>
      </c>
      <c r="G45" s="10">
        <f t="shared" si="9"/>
        <v>0</v>
      </c>
      <c r="H45" s="10">
        <f t="shared" si="9"/>
        <v>0</v>
      </c>
      <c r="I45" s="10">
        <f t="shared" si="9"/>
        <v>5.672746811551554</v>
      </c>
      <c r="J45" s="10">
        <f t="shared" si="9"/>
        <v>0</v>
      </c>
      <c r="K45" s="10">
        <f t="shared" si="9"/>
        <v>0</v>
      </c>
      <c r="L45" s="10">
        <f t="shared" si="9"/>
        <v>0</v>
      </c>
      <c r="M45" s="10">
        <f t="shared" si="9"/>
        <v>0</v>
      </c>
      <c r="N45" s="10">
        <f t="shared" si="9"/>
        <v>0</v>
      </c>
      <c r="O45" s="10">
        <f t="shared" si="9"/>
        <v>1.1885342561578969</v>
      </c>
      <c r="P45" s="10">
        <f t="shared" si="9"/>
        <v>0</v>
      </c>
      <c r="Q45" s="10">
        <f t="shared" si="9"/>
        <v>0</v>
      </c>
      <c r="R45" s="10">
        <f t="shared" si="9"/>
        <v>0</v>
      </c>
      <c r="S45" s="10">
        <f t="shared" si="9"/>
        <v>0</v>
      </c>
      <c r="T45" s="10">
        <f t="shared" si="9"/>
        <v>6.2959692729999999</v>
      </c>
      <c r="U45" s="10">
        <f t="shared" si="9"/>
        <v>6.4342356878512766E-2</v>
      </c>
      <c r="V45" s="10">
        <f t="shared" si="9"/>
        <v>0</v>
      </c>
      <c r="W45" s="10">
        <f t="shared" si="9"/>
        <v>0</v>
      </c>
      <c r="X45" s="10">
        <f t="shared" si="9"/>
        <v>0</v>
      </c>
      <c r="Y45" s="10">
        <f t="shared" si="9"/>
        <v>0</v>
      </c>
      <c r="Z45" s="10">
        <f t="shared" si="9"/>
        <v>0</v>
      </c>
      <c r="AA45" s="10">
        <f t="shared" si="9"/>
        <v>0</v>
      </c>
      <c r="AB45" s="10">
        <f t="shared" si="9"/>
        <v>0</v>
      </c>
      <c r="AC45" s="10">
        <f t="shared" si="9"/>
        <v>0</v>
      </c>
      <c r="AD45" s="10">
        <f t="shared" si="9"/>
        <v>0</v>
      </c>
      <c r="AE45" s="10">
        <f t="shared" si="9"/>
        <v>0</v>
      </c>
      <c r="AF45" s="10">
        <f t="shared" si="9"/>
        <v>0</v>
      </c>
      <c r="AG45" s="10">
        <f t="shared" si="9"/>
        <v>0</v>
      </c>
      <c r="AH45" s="10">
        <f t="shared" si="9"/>
        <v>0</v>
      </c>
      <c r="AI45" s="10">
        <f t="shared" si="9"/>
        <v>81.234298726545717</v>
      </c>
      <c r="AJ45" s="10">
        <f t="shared" si="9"/>
        <v>0.99202516385480677</v>
      </c>
      <c r="AK45" s="10">
        <f t="shared" si="9"/>
        <v>0.33657528697466343</v>
      </c>
      <c r="AL45" s="10">
        <f t="shared" si="9"/>
        <v>0</v>
      </c>
      <c r="AM45" s="10">
        <f t="shared" si="9"/>
        <v>0</v>
      </c>
      <c r="AN45" s="10">
        <f t="shared" si="9"/>
        <v>0</v>
      </c>
      <c r="AO45" s="10">
        <f t="shared" si="9"/>
        <v>0</v>
      </c>
      <c r="AP45" s="10">
        <f t="shared" si="9"/>
        <v>0</v>
      </c>
      <c r="AQ45" s="10">
        <f t="shared" si="9"/>
        <v>0</v>
      </c>
      <c r="AR45" s="10">
        <f t="shared" si="9"/>
        <v>0</v>
      </c>
      <c r="AS45" s="10">
        <f t="shared" si="9"/>
        <v>0</v>
      </c>
      <c r="AT45" s="10">
        <f t="shared" si="9"/>
        <v>0</v>
      </c>
      <c r="AU45" s="10">
        <f t="shared" si="9"/>
        <v>0</v>
      </c>
      <c r="AV45" s="10">
        <f t="shared" si="9"/>
        <v>0</v>
      </c>
      <c r="AW45" s="10">
        <f t="shared" si="9"/>
        <v>0</v>
      </c>
      <c r="AX45" s="10">
        <f t="shared" si="9"/>
        <v>0</v>
      </c>
      <c r="AY45" s="10">
        <f t="shared" si="9"/>
        <v>0</v>
      </c>
      <c r="AZ45" s="10">
        <f t="shared" si="9"/>
        <v>0</v>
      </c>
      <c r="BA45" s="10">
        <f t="shared" si="9"/>
        <v>0</v>
      </c>
      <c r="BB45" s="10">
        <f t="shared" si="9"/>
        <v>0</v>
      </c>
      <c r="BC45" s="10">
        <f t="shared" si="9"/>
        <v>0</v>
      </c>
      <c r="BD45" s="10">
        <f t="shared" si="9"/>
        <v>0</v>
      </c>
      <c r="BE45" s="10">
        <f t="shared" si="9"/>
        <v>0</v>
      </c>
      <c r="BF45" s="10">
        <f t="shared" si="9"/>
        <v>0</v>
      </c>
    </row>
    <row r="46" spans="1:58" x14ac:dyDescent="0.25">
      <c r="B46" s="9" t="s">
        <v>24</v>
      </c>
      <c r="C46" s="10">
        <f t="shared" ref="C46:BF46" si="10">+C16/(C$28*C$36)</f>
        <v>0</v>
      </c>
      <c r="D46" s="10">
        <f t="shared" si="10"/>
        <v>2.6728797070922804E-2</v>
      </c>
      <c r="E46" s="10">
        <f t="shared" si="10"/>
        <v>0.27405904683307197</v>
      </c>
      <c r="F46" s="10">
        <f t="shared" si="10"/>
        <v>0.50451866574423665</v>
      </c>
      <c r="G46" s="10">
        <f t="shared" si="10"/>
        <v>1.2004881201613762</v>
      </c>
      <c r="H46" s="10">
        <f t="shared" si="10"/>
        <v>0.17445724180100433</v>
      </c>
      <c r="I46" s="10">
        <f t="shared" si="10"/>
        <v>0</v>
      </c>
      <c r="J46" s="10">
        <f t="shared" si="10"/>
        <v>0</v>
      </c>
      <c r="K46" s="10">
        <f t="shared" si="10"/>
        <v>0</v>
      </c>
      <c r="L46" s="10">
        <f t="shared" si="10"/>
        <v>0</v>
      </c>
      <c r="M46" s="10">
        <f t="shared" si="10"/>
        <v>0</v>
      </c>
      <c r="N46" s="10">
        <f t="shared" si="10"/>
        <v>0</v>
      </c>
      <c r="O46" s="10">
        <f t="shared" si="10"/>
        <v>0</v>
      </c>
      <c r="P46" s="10">
        <f t="shared" si="10"/>
        <v>1.4546942188747154</v>
      </c>
      <c r="Q46" s="10">
        <f t="shared" si="10"/>
        <v>4.9617233950147019</v>
      </c>
      <c r="R46" s="10">
        <f t="shared" si="10"/>
        <v>33.769952008528591</v>
      </c>
      <c r="S46" s="10">
        <f t="shared" si="10"/>
        <v>39.905371127047403</v>
      </c>
      <c r="T46" s="10">
        <f t="shared" si="10"/>
        <v>64.1726776</v>
      </c>
      <c r="U46" s="10">
        <f t="shared" si="10"/>
        <v>1.4798742122765958</v>
      </c>
      <c r="V46" s="10">
        <f t="shared" si="10"/>
        <v>6.448531608604581E-2</v>
      </c>
      <c r="W46" s="10">
        <f t="shared" si="10"/>
        <v>0</v>
      </c>
      <c r="X46" s="10">
        <f t="shared" si="10"/>
        <v>0</v>
      </c>
      <c r="Y46" s="10">
        <f t="shared" si="10"/>
        <v>0</v>
      </c>
      <c r="Z46" s="10">
        <f t="shared" si="10"/>
        <v>0</v>
      </c>
      <c r="AA46" s="10">
        <f t="shared" si="10"/>
        <v>0</v>
      </c>
      <c r="AB46" s="10">
        <f t="shared" si="10"/>
        <v>0</v>
      </c>
      <c r="AC46" s="10">
        <f t="shared" si="10"/>
        <v>0</v>
      </c>
      <c r="AD46" s="10">
        <f t="shared" si="10"/>
        <v>0</v>
      </c>
      <c r="AE46" s="10">
        <f t="shared" si="10"/>
        <v>0</v>
      </c>
      <c r="AF46" s="10">
        <f t="shared" si="10"/>
        <v>0</v>
      </c>
      <c r="AG46" s="10">
        <f t="shared" si="10"/>
        <v>0</v>
      </c>
      <c r="AH46" s="10">
        <f t="shared" si="10"/>
        <v>0</v>
      </c>
      <c r="AI46" s="10">
        <f t="shared" si="10"/>
        <v>0</v>
      </c>
      <c r="AJ46" s="10">
        <f t="shared" si="10"/>
        <v>0</v>
      </c>
      <c r="AK46" s="10">
        <f t="shared" si="10"/>
        <v>0</v>
      </c>
      <c r="AL46" s="10">
        <f t="shared" si="10"/>
        <v>0</v>
      </c>
      <c r="AM46" s="10">
        <f t="shared" si="10"/>
        <v>0</v>
      </c>
      <c r="AN46" s="10">
        <f t="shared" si="10"/>
        <v>0</v>
      </c>
      <c r="AO46" s="10">
        <f t="shared" si="10"/>
        <v>0</v>
      </c>
      <c r="AP46" s="10">
        <f t="shared" si="10"/>
        <v>0</v>
      </c>
      <c r="AQ46" s="10">
        <f t="shared" si="10"/>
        <v>0</v>
      </c>
      <c r="AR46" s="10">
        <f t="shared" si="10"/>
        <v>0</v>
      </c>
      <c r="AS46" s="10">
        <f t="shared" si="10"/>
        <v>0</v>
      </c>
      <c r="AT46" s="10">
        <f t="shared" si="10"/>
        <v>0</v>
      </c>
      <c r="AU46" s="10">
        <f t="shared" si="10"/>
        <v>0</v>
      </c>
      <c r="AV46" s="10">
        <f t="shared" si="10"/>
        <v>0</v>
      </c>
      <c r="AW46" s="10">
        <f t="shared" si="10"/>
        <v>0</v>
      </c>
      <c r="AX46" s="10">
        <f t="shared" si="10"/>
        <v>0</v>
      </c>
      <c r="AY46" s="10">
        <f t="shared" si="10"/>
        <v>0</v>
      </c>
      <c r="AZ46" s="10">
        <f t="shared" si="10"/>
        <v>0</v>
      </c>
      <c r="BA46" s="10">
        <f t="shared" si="10"/>
        <v>0</v>
      </c>
      <c r="BB46" s="10">
        <f t="shared" si="10"/>
        <v>0</v>
      </c>
      <c r="BC46" s="10">
        <f t="shared" si="10"/>
        <v>0</v>
      </c>
      <c r="BD46" s="10">
        <f t="shared" si="10"/>
        <v>0</v>
      </c>
      <c r="BE46" s="10">
        <f t="shared" si="10"/>
        <v>0</v>
      </c>
      <c r="BF46" s="10">
        <f t="shared" si="10"/>
        <v>0</v>
      </c>
    </row>
    <row r="47" spans="1:58" x14ac:dyDescent="0.25">
      <c r="B47" s="9" t="s">
        <v>21</v>
      </c>
      <c r="C47" s="10">
        <f t="shared" ref="C47:BF47" si="11">+C17/(C$28*C$36)</f>
        <v>0</v>
      </c>
      <c r="D47" s="10">
        <f t="shared" si="11"/>
        <v>0</v>
      </c>
      <c r="E47" s="10">
        <f t="shared" si="11"/>
        <v>0.10962361899509025</v>
      </c>
      <c r="F47" s="10">
        <f t="shared" si="11"/>
        <v>0.77920105023036523</v>
      </c>
      <c r="G47" s="10">
        <f t="shared" si="11"/>
        <v>0.82890846346638158</v>
      </c>
      <c r="H47" s="10">
        <f t="shared" si="11"/>
        <v>3.8613202938322777</v>
      </c>
      <c r="I47" s="10">
        <f t="shared" si="11"/>
        <v>0</v>
      </c>
      <c r="J47" s="10">
        <f t="shared" si="11"/>
        <v>0.41866361400009439</v>
      </c>
      <c r="K47" s="10">
        <f t="shared" si="11"/>
        <v>0.33275438403340429</v>
      </c>
      <c r="L47" s="10">
        <f t="shared" si="11"/>
        <v>1.7050700321008159</v>
      </c>
      <c r="M47" s="10">
        <f t="shared" si="11"/>
        <v>0</v>
      </c>
      <c r="N47" s="10">
        <f t="shared" si="11"/>
        <v>0</v>
      </c>
      <c r="O47" s="10">
        <f t="shared" si="11"/>
        <v>0</v>
      </c>
      <c r="P47" s="10">
        <f t="shared" si="11"/>
        <v>0.38581020632630209</v>
      </c>
      <c r="Q47" s="10">
        <f t="shared" si="11"/>
        <v>1.56284757384707</v>
      </c>
      <c r="R47" s="10">
        <f t="shared" si="11"/>
        <v>6.2820401752516331</v>
      </c>
      <c r="S47" s="10">
        <f t="shared" si="11"/>
        <v>14.340592797482044</v>
      </c>
      <c r="T47" s="10">
        <f t="shared" si="11"/>
        <v>2.2141787960000001</v>
      </c>
      <c r="U47" s="10">
        <f t="shared" si="11"/>
        <v>19.206193580138791</v>
      </c>
      <c r="V47" s="10">
        <f t="shared" si="11"/>
        <v>5.2362076343058908</v>
      </c>
      <c r="W47" s="10">
        <f t="shared" si="11"/>
        <v>65.571799039249584</v>
      </c>
      <c r="X47" s="10">
        <f t="shared" si="11"/>
        <v>0</v>
      </c>
      <c r="Y47" s="10">
        <f t="shared" si="11"/>
        <v>0.21011734147227901</v>
      </c>
      <c r="Z47" s="10">
        <f t="shared" si="11"/>
        <v>0</v>
      </c>
      <c r="AA47" s="10">
        <f t="shared" si="11"/>
        <v>0</v>
      </c>
      <c r="AB47" s="10">
        <f t="shared" si="11"/>
        <v>0</v>
      </c>
      <c r="AC47" s="10">
        <f t="shared" si="11"/>
        <v>0</v>
      </c>
      <c r="AD47" s="10">
        <f t="shared" si="11"/>
        <v>0</v>
      </c>
      <c r="AE47" s="10">
        <f t="shared" si="11"/>
        <v>0</v>
      </c>
      <c r="AF47" s="10">
        <f t="shared" si="11"/>
        <v>1.0579057187215557</v>
      </c>
      <c r="AG47" s="10">
        <f t="shared" si="11"/>
        <v>3.7219082984153022</v>
      </c>
      <c r="AH47" s="10">
        <f t="shared" si="11"/>
        <v>9.1361120511065188</v>
      </c>
      <c r="AI47" s="10">
        <f t="shared" si="11"/>
        <v>0.57682120290590777</v>
      </c>
      <c r="AJ47" s="10">
        <f t="shared" si="11"/>
        <v>42.566146388706848</v>
      </c>
      <c r="AK47" s="10">
        <f t="shared" si="11"/>
        <v>18.20030864514634</v>
      </c>
      <c r="AL47" s="10">
        <f t="shared" si="11"/>
        <v>0.62540109518194764</v>
      </c>
      <c r="AM47" s="10">
        <f t="shared" si="11"/>
        <v>0</v>
      </c>
      <c r="AN47" s="10">
        <f t="shared" si="11"/>
        <v>0</v>
      </c>
      <c r="AO47" s="10">
        <f t="shared" si="11"/>
        <v>0</v>
      </c>
      <c r="AP47" s="10">
        <f t="shared" si="11"/>
        <v>0</v>
      </c>
      <c r="AQ47" s="10">
        <f t="shared" si="11"/>
        <v>0</v>
      </c>
      <c r="AR47" s="10">
        <f t="shared" si="11"/>
        <v>0</v>
      </c>
      <c r="AS47" s="10">
        <f t="shared" si="11"/>
        <v>0</v>
      </c>
      <c r="AT47" s="10">
        <f t="shared" si="11"/>
        <v>0</v>
      </c>
      <c r="AU47" s="10">
        <f t="shared" si="11"/>
        <v>0</v>
      </c>
      <c r="AV47" s="10">
        <f t="shared" si="11"/>
        <v>0</v>
      </c>
      <c r="AW47" s="10">
        <f t="shared" si="11"/>
        <v>0</v>
      </c>
      <c r="AX47" s="10">
        <f t="shared" si="11"/>
        <v>0</v>
      </c>
      <c r="AY47" s="10">
        <f t="shared" si="11"/>
        <v>0</v>
      </c>
      <c r="AZ47" s="10">
        <f t="shared" si="11"/>
        <v>0</v>
      </c>
      <c r="BA47" s="10">
        <f t="shared" si="11"/>
        <v>0</v>
      </c>
      <c r="BB47" s="10">
        <f t="shared" si="11"/>
        <v>0</v>
      </c>
      <c r="BC47" s="10">
        <f t="shared" si="11"/>
        <v>0</v>
      </c>
      <c r="BD47" s="10">
        <f t="shared" si="11"/>
        <v>0</v>
      </c>
      <c r="BE47" s="10">
        <f t="shared" si="11"/>
        <v>0</v>
      </c>
      <c r="BF47" s="10">
        <f t="shared" si="11"/>
        <v>0</v>
      </c>
    </row>
    <row r="48" spans="1:58" x14ac:dyDescent="0.25">
      <c r="B48" s="9" t="s">
        <v>19</v>
      </c>
      <c r="C48" s="10">
        <f t="shared" ref="C48:BF48" si="12">+C18/(C$28*C$36)</f>
        <v>0</v>
      </c>
      <c r="D48" s="10">
        <f t="shared" si="12"/>
        <v>0</v>
      </c>
      <c r="E48" s="10">
        <f t="shared" si="12"/>
        <v>0.1479918853815104</v>
      </c>
      <c r="F48" s="10">
        <f t="shared" si="12"/>
        <v>0.30271119917398792</v>
      </c>
      <c r="G48" s="10">
        <f t="shared" si="12"/>
        <v>1.2919538813742322</v>
      </c>
      <c r="H48" s="10">
        <f t="shared" si="12"/>
        <v>3.5124058080344942</v>
      </c>
      <c r="I48" s="10">
        <f t="shared" si="12"/>
        <v>0.31875996677127266</v>
      </c>
      <c r="J48" s="10">
        <f t="shared" si="12"/>
        <v>0.36483543507948779</v>
      </c>
      <c r="K48" s="10">
        <f t="shared" si="12"/>
        <v>0.39930526035901492</v>
      </c>
      <c r="L48" s="10">
        <f t="shared" si="12"/>
        <v>0.42779534830184307</v>
      </c>
      <c r="M48" s="10">
        <f t="shared" si="12"/>
        <v>0</v>
      </c>
      <c r="N48" s="10">
        <f t="shared" si="12"/>
        <v>0</v>
      </c>
      <c r="O48" s="10">
        <f t="shared" si="12"/>
        <v>0</v>
      </c>
      <c r="P48" s="10">
        <f t="shared" si="12"/>
        <v>0.18974272436206202</v>
      </c>
      <c r="Q48" s="10">
        <f t="shared" si="12"/>
        <v>1.2833138618511337</v>
      </c>
      <c r="R48" s="10">
        <f t="shared" si="12"/>
        <v>6.9325661654627622</v>
      </c>
      <c r="S48" s="10">
        <f t="shared" si="12"/>
        <v>26.172701711620235</v>
      </c>
      <c r="T48" s="10">
        <f t="shared" si="12"/>
        <v>9.0749241079999994</v>
      </c>
      <c r="U48" s="10">
        <f t="shared" si="12"/>
        <v>46.731853937032156</v>
      </c>
      <c r="V48" s="10">
        <f t="shared" si="12"/>
        <v>2.3988537430814492</v>
      </c>
      <c r="W48" s="10">
        <f t="shared" si="12"/>
        <v>19.011165653921537</v>
      </c>
      <c r="X48" s="10">
        <f t="shared" si="12"/>
        <v>0.84011208216408373</v>
      </c>
      <c r="Y48" s="10">
        <f t="shared" si="12"/>
        <v>0</v>
      </c>
      <c r="Z48" s="10">
        <f t="shared" si="12"/>
        <v>0.17912416292333749</v>
      </c>
      <c r="AA48" s="10">
        <f t="shared" si="12"/>
        <v>0.76856571606245938</v>
      </c>
      <c r="AB48" s="10">
        <f t="shared" si="12"/>
        <v>4.9253243894450298</v>
      </c>
      <c r="AC48" s="10">
        <f t="shared" si="12"/>
        <v>8.8797705846664314</v>
      </c>
      <c r="AD48" s="10">
        <f t="shared" si="12"/>
        <v>39.106381024502312</v>
      </c>
      <c r="AE48" s="10">
        <f t="shared" si="12"/>
        <v>5.5065267256133561</v>
      </c>
      <c r="AF48" s="10">
        <f t="shared" si="12"/>
        <v>24.08472945231382</v>
      </c>
      <c r="AG48" s="10">
        <f t="shared" si="12"/>
        <v>6.3837794221751905</v>
      </c>
      <c r="AH48" s="10">
        <f t="shared" si="12"/>
        <v>32.83889225562983</v>
      </c>
      <c r="AI48" s="10">
        <f t="shared" si="12"/>
        <v>8.7579331943077019</v>
      </c>
      <c r="AJ48" s="10">
        <f t="shared" si="12"/>
        <v>2.5461979189765018</v>
      </c>
      <c r="AK48" s="10">
        <f t="shared" si="12"/>
        <v>0</v>
      </c>
      <c r="AL48" s="10">
        <f t="shared" si="12"/>
        <v>0</v>
      </c>
      <c r="AM48" s="10">
        <f t="shared" si="12"/>
        <v>0.40137457732796056</v>
      </c>
      <c r="AN48" s="10">
        <f t="shared" si="12"/>
        <v>2.0269134668407216</v>
      </c>
      <c r="AO48" s="10">
        <f t="shared" si="12"/>
        <v>6.0707779547871015</v>
      </c>
      <c r="AP48" s="10">
        <f t="shared" si="12"/>
        <v>5.5247030467272538</v>
      </c>
      <c r="AQ48" s="10">
        <f t="shared" si="12"/>
        <v>2.007253188049118</v>
      </c>
      <c r="AR48" s="10">
        <f t="shared" si="12"/>
        <v>12.982389893823585</v>
      </c>
      <c r="AS48" s="10">
        <f t="shared" si="12"/>
        <v>8.9635454890482187</v>
      </c>
      <c r="AT48" s="10">
        <f t="shared" si="12"/>
        <v>8.7239264447167866</v>
      </c>
      <c r="AU48" s="10">
        <f t="shared" si="12"/>
        <v>0.4713405781342549</v>
      </c>
      <c r="AV48" s="10">
        <f t="shared" si="12"/>
        <v>104.74246333458487</v>
      </c>
      <c r="AW48" s="10">
        <f t="shared" si="12"/>
        <v>3.4714359082002195</v>
      </c>
      <c r="AX48" s="10">
        <f t="shared" si="12"/>
        <v>0.3727801693078302</v>
      </c>
      <c r="AY48" s="10">
        <f t="shared" si="12"/>
        <v>0</v>
      </c>
      <c r="AZ48" s="10">
        <f t="shared" si="12"/>
        <v>0</v>
      </c>
      <c r="BA48" s="10">
        <f t="shared" si="12"/>
        <v>0.44151468103101371</v>
      </c>
      <c r="BB48" s="10">
        <f t="shared" si="12"/>
        <v>2.5682441031208674</v>
      </c>
      <c r="BC48" s="10">
        <f t="shared" si="12"/>
        <v>2.0146777833411962</v>
      </c>
      <c r="BD48" s="10">
        <f t="shared" si="12"/>
        <v>10.459408848181662</v>
      </c>
      <c r="BE48" s="10">
        <f t="shared" si="12"/>
        <v>39.603916860133708</v>
      </c>
      <c r="BF48" s="10">
        <f t="shared" si="12"/>
        <v>1.7539800471138811</v>
      </c>
    </row>
    <row r="49" spans="2:58" x14ac:dyDescent="0.25">
      <c r="B49" s="12" t="s">
        <v>27</v>
      </c>
      <c r="C49" s="10">
        <f t="shared" ref="C49:BF49" si="13">+C19/(C$28*C$36)</f>
        <v>0.40404751158182545</v>
      </c>
      <c r="D49" s="10">
        <f t="shared" si="13"/>
        <v>26.726124191242437</v>
      </c>
      <c r="E49" s="10">
        <f t="shared" si="13"/>
        <v>0</v>
      </c>
      <c r="F49" s="10">
        <f t="shared" si="13"/>
        <v>0</v>
      </c>
      <c r="G49" s="10">
        <f t="shared" si="13"/>
        <v>0</v>
      </c>
      <c r="H49" s="10">
        <f t="shared" si="13"/>
        <v>0</v>
      </c>
      <c r="I49" s="10">
        <f t="shared" si="13"/>
        <v>0</v>
      </c>
      <c r="J49" s="10">
        <f t="shared" si="13"/>
        <v>0</v>
      </c>
      <c r="K49" s="10">
        <f t="shared" si="13"/>
        <v>0</v>
      </c>
      <c r="L49" s="10">
        <f t="shared" si="13"/>
        <v>0</v>
      </c>
      <c r="M49" s="10">
        <f t="shared" si="13"/>
        <v>0</v>
      </c>
      <c r="N49" s="10">
        <f t="shared" si="13"/>
        <v>0</v>
      </c>
      <c r="O49" s="10">
        <f t="shared" si="13"/>
        <v>0</v>
      </c>
      <c r="P49" s="10">
        <f t="shared" si="13"/>
        <v>0</v>
      </c>
      <c r="Q49" s="10">
        <f t="shared" si="13"/>
        <v>0</v>
      </c>
      <c r="R49" s="10">
        <f t="shared" si="13"/>
        <v>0</v>
      </c>
      <c r="S49" s="10">
        <f t="shared" si="13"/>
        <v>0</v>
      </c>
      <c r="T49" s="10">
        <f t="shared" si="13"/>
        <v>0</v>
      </c>
      <c r="U49" s="10">
        <f t="shared" si="13"/>
        <v>0</v>
      </c>
      <c r="V49" s="10">
        <f t="shared" si="13"/>
        <v>0</v>
      </c>
      <c r="W49" s="10">
        <f t="shared" si="13"/>
        <v>0</v>
      </c>
      <c r="X49" s="10">
        <f t="shared" si="13"/>
        <v>0</v>
      </c>
      <c r="Y49" s="10">
        <f t="shared" si="13"/>
        <v>0</v>
      </c>
      <c r="Z49" s="10">
        <f t="shared" si="13"/>
        <v>0</v>
      </c>
      <c r="AA49" s="10">
        <f t="shared" si="13"/>
        <v>0</v>
      </c>
      <c r="AB49" s="10">
        <f t="shared" si="13"/>
        <v>0</v>
      </c>
      <c r="AC49" s="10">
        <f t="shared" si="13"/>
        <v>0</v>
      </c>
      <c r="AD49" s="10">
        <f t="shared" si="13"/>
        <v>0</v>
      </c>
      <c r="AE49" s="10">
        <f t="shared" si="13"/>
        <v>0</v>
      </c>
      <c r="AF49" s="10">
        <f t="shared" si="13"/>
        <v>0</v>
      </c>
      <c r="AG49" s="10">
        <f t="shared" si="13"/>
        <v>0</v>
      </c>
      <c r="AH49" s="10">
        <f t="shared" si="13"/>
        <v>0</v>
      </c>
      <c r="AI49" s="10">
        <f t="shared" si="13"/>
        <v>0</v>
      </c>
      <c r="AJ49" s="10">
        <f t="shared" si="13"/>
        <v>0</v>
      </c>
      <c r="AK49" s="10">
        <f t="shared" si="13"/>
        <v>0</v>
      </c>
      <c r="AL49" s="10">
        <f t="shared" si="13"/>
        <v>0</v>
      </c>
      <c r="AM49" s="10">
        <f t="shared" si="13"/>
        <v>0</v>
      </c>
      <c r="AN49" s="10">
        <f t="shared" si="13"/>
        <v>0</v>
      </c>
      <c r="AO49" s="10">
        <f t="shared" si="13"/>
        <v>0</v>
      </c>
      <c r="AP49" s="10">
        <f t="shared" si="13"/>
        <v>0</v>
      </c>
      <c r="AQ49" s="10">
        <f t="shared" si="13"/>
        <v>0</v>
      </c>
      <c r="AR49" s="10">
        <f t="shared" si="13"/>
        <v>0</v>
      </c>
      <c r="AS49" s="10">
        <f t="shared" si="13"/>
        <v>0</v>
      </c>
      <c r="AT49" s="10">
        <f t="shared" si="13"/>
        <v>0</v>
      </c>
      <c r="AU49" s="10">
        <f t="shared" si="13"/>
        <v>0</v>
      </c>
      <c r="AV49" s="10">
        <f t="shared" si="13"/>
        <v>0</v>
      </c>
      <c r="AW49" s="10">
        <f t="shared" si="13"/>
        <v>0</v>
      </c>
      <c r="AX49" s="10">
        <f t="shared" si="13"/>
        <v>0</v>
      </c>
      <c r="AY49" s="10">
        <f t="shared" si="13"/>
        <v>0</v>
      </c>
      <c r="AZ49" s="10">
        <f t="shared" si="13"/>
        <v>0</v>
      </c>
      <c r="BA49" s="10">
        <f t="shared" si="13"/>
        <v>0</v>
      </c>
      <c r="BB49" s="10">
        <f t="shared" si="13"/>
        <v>0</v>
      </c>
      <c r="BC49" s="10">
        <f t="shared" si="13"/>
        <v>0</v>
      </c>
      <c r="BD49" s="10">
        <f t="shared" si="13"/>
        <v>0</v>
      </c>
      <c r="BE49" s="10">
        <f t="shared" si="13"/>
        <v>0</v>
      </c>
      <c r="BF49" s="10">
        <f t="shared" si="13"/>
        <v>0</v>
      </c>
    </row>
    <row r="50" spans="2:58" x14ac:dyDescent="0.25">
      <c r="B50" s="9" t="s">
        <v>22</v>
      </c>
      <c r="C50" s="10">
        <f t="shared" ref="C50:BF50" si="14">+C20/(C$28*C$36)</f>
        <v>0</v>
      </c>
      <c r="D50" s="10">
        <f t="shared" si="14"/>
        <v>0</v>
      </c>
      <c r="E50" s="10">
        <f t="shared" si="14"/>
        <v>0</v>
      </c>
      <c r="F50" s="10">
        <f t="shared" si="14"/>
        <v>0</v>
      </c>
      <c r="G50" s="10">
        <f t="shared" si="14"/>
        <v>0</v>
      </c>
      <c r="H50" s="10">
        <f t="shared" si="14"/>
        <v>0</v>
      </c>
      <c r="I50" s="10">
        <f t="shared" si="14"/>
        <v>0.53126661078150184</v>
      </c>
      <c r="J50" s="10">
        <f t="shared" si="14"/>
        <v>12.691488425040664</v>
      </c>
      <c r="K50" s="10">
        <f t="shared" si="14"/>
        <v>60.494746929557756</v>
      </c>
      <c r="L50" s="10">
        <f t="shared" si="14"/>
        <v>0.30556810640060472</v>
      </c>
      <c r="M50" s="10">
        <f t="shared" si="14"/>
        <v>0.18496650655827951</v>
      </c>
      <c r="N50" s="10">
        <f t="shared" si="14"/>
        <v>0</v>
      </c>
      <c r="O50" s="10">
        <f t="shared" si="14"/>
        <v>0</v>
      </c>
      <c r="P50" s="10">
        <f t="shared" si="14"/>
        <v>0</v>
      </c>
      <c r="Q50" s="10">
        <f t="shared" si="14"/>
        <v>0</v>
      </c>
      <c r="R50" s="10">
        <f t="shared" si="14"/>
        <v>0</v>
      </c>
      <c r="S50" s="10">
        <f t="shared" si="14"/>
        <v>0</v>
      </c>
      <c r="T50" s="10">
        <f t="shared" si="14"/>
        <v>0</v>
      </c>
      <c r="U50" s="10">
        <f t="shared" si="14"/>
        <v>0</v>
      </c>
      <c r="V50" s="10">
        <f t="shared" si="14"/>
        <v>0</v>
      </c>
      <c r="W50" s="10">
        <f t="shared" si="14"/>
        <v>0</v>
      </c>
      <c r="X50" s="10">
        <f t="shared" si="14"/>
        <v>0</v>
      </c>
      <c r="Y50" s="10">
        <f t="shared" si="14"/>
        <v>0</v>
      </c>
      <c r="Z50" s="10">
        <f t="shared" si="14"/>
        <v>0</v>
      </c>
      <c r="AA50" s="10">
        <f t="shared" si="14"/>
        <v>0</v>
      </c>
      <c r="AB50" s="10">
        <f t="shared" si="14"/>
        <v>0</v>
      </c>
      <c r="AC50" s="10">
        <f t="shared" si="14"/>
        <v>0</v>
      </c>
      <c r="AD50" s="10">
        <f t="shared" si="14"/>
        <v>0</v>
      </c>
      <c r="AE50" s="10">
        <f t="shared" si="14"/>
        <v>0</v>
      </c>
      <c r="AF50" s="10">
        <f t="shared" si="14"/>
        <v>0</v>
      </c>
      <c r="AG50" s="10">
        <f t="shared" si="14"/>
        <v>0</v>
      </c>
      <c r="AH50" s="10">
        <f t="shared" si="14"/>
        <v>0</v>
      </c>
      <c r="AI50" s="10">
        <f t="shared" si="14"/>
        <v>0</v>
      </c>
      <c r="AJ50" s="10">
        <f t="shared" si="14"/>
        <v>0</v>
      </c>
      <c r="AK50" s="10">
        <f t="shared" si="14"/>
        <v>0</v>
      </c>
      <c r="AL50" s="10">
        <f t="shared" si="14"/>
        <v>0</v>
      </c>
      <c r="AM50" s="10">
        <f t="shared" si="14"/>
        <v>0</v>
      </c>
      <c r="AN50" s="10">
        <f t="shared" si="14"/>
        <v>0</v>
      </c>
      <c r="AO50" s="10">
        <f t="shared" si="14"/>
        <v>0</v>
      </c>
      <c r="AP50" s="10">
        <f t="shared" si="14"/>
        <v>0</v>
      </c>
      <c r="AQ50" s="10">
        <f t="shared" si="14"/>
        <v>0</v>
      </c>
      <c r="AR50" s="10">
        <f t="shared" si="14"/>
        <v>0</v>
      </c>
      <c r="AS50" s="10">
        <f t="shared" si="14"/>
        <v>0</v>
      </c>
      <c r="AT50" s="10">
        <f t="shared" si="14"/>
        <v>0</v>
      </c>
      <c r="AU50" s="10">
        <f t="shared" si="14"/>
        <v>0</v>
      </c>
      <c r="AV50" s="10">
        <f t="shared" si="14"/>
        <v>0</v>
      </c>
      <c r="AW50" s="10">
        <f t="shared" si="14"/>
        <v>0</v>
      </c>
      <c r="AX50" s="10">
        <f t="shared" si="14"/>
        <v>0</v>
      </c>
      <c r="AY50" s="10">
        <f t="shared" si="14"/>
        <v>0</v>
      </c>
      <c r="AZ50" s="10">
        <f t="shared" si="14"/>
        <v>0</v>
      </c>
      <c r="BA50" s="10">
        <f t="shared" si="14"/>
        <v>0</v>
      </c>
      <c r="BB50" s="10">
        <f t="shared" si="14"/>
        <v>0</v>
      </c>
      <c r="BC50" s="10">
        <f t="shared" si="14"/>
        <v>0</v>
      </c>
      <c r="BD50" s="10">
        <f t="shared" si="14"/>
        <v>0</v>
      </c>
      <c r="BE50" s="10">
        <f t="shared" si="14"/>
        <v>0</v>
      </c>
      <c r="BF50" s="10">
        <f t="shared" si="14"/>
        <v>0</v>
      </c>
    </row>
    <row r="52" spans="2:58" x14ac:dyDescent="0.25">
      <c r="B52" t="s">
        <v>13</v>
      </c>
    </row>
    <row r="53" spans="2:58" s="1" customFormat="1" x14ac:dyDescent="0.25">
      <c r="B53" s="7" t="s">
        <v>0</v>
      </c>
      <c r="C53" s="8">
        <f>C$11</f>
        <v>1</v>
      </c>
      <c r="D53" s="8">
        <f t="shared" ref="D53:BF53" si="15">D$11</f>
        <v>2</v>
      </c>
      <c r="E53" s="8">
        <f t="shared" si="15"/>
        <v>12</v>
      </c>
      <c r="F53" s="8">
        <f t="shared" si="15"/>
        <v>13</v>
      </c>
      <c r="G53" s="8">
        <f t="shared" si="15"/>
        <v>14</v>
      </c>
      <c r="H53" s="8">
        <f t="shared" si="15"/>
        <v>15</v>
      </c>
      <c r="I53" s="8">
        <f t="shared" si="15"/>
        <v>16</v>
      </c>
      <c r="J53" s="8">
        <f t="shared" si="15"/>
        <v>17</v>
      </c>
      <c r="K53" s="8">
        <f t="shared" si="15"/>
        <v>18</v>
      </c>
      <c r="L53" s="8">
        <f t="shared" si="15"/>
        <v>19</v>
      </c>
      <c r="M53" s="8">
        <f t="shared" si="15"/>
        <v>20</v>
      </c>
      <c r="N53" s="8">
        <f t="shared" si="15"/>
        <v>21</v>
      </c>
      <c r="O53" s="8">
        <f t="shared" si="15"/>
        <v>22</v>
      </c>
      <c r="P53" s="8">
        <f t="shared" si="15"/>
        <v>24</v>
      </c>
      <c r="Q53" s="8">
        <f t="shared" si="15"/>
        <v>25</v>
      </c>
      <c r="R53" s="8">
        <f t="shared" si="15"/>
        <v>26</v>
      </c>
      <c r="S53" s="8">
        <f t="shared" si="15"/>
        <v>27</v>
      </c>
      <c r="T53" s="8">
        <f t="shared" si="15"/>
        <v>28</v>
      </c>
      <c r="U53" s="8">
        <f t="shared" si="15"/>
        <v>29</v>
      </c>
      <c r="V53" s="8">
        <f t="shared" si="15"/>
        <v>30</v>
      </c>
      <c r="W53" s="8">
        <f t="shared" si="15"/>
        <v>31</v>
      </c>
      <c r="X53" s="8">
        <f t="shared" si="15"/>
        <v>32</v>
      </c>
      <c r="Y53" s="8">
        <f t="shared" si="15"/>
        <v>33</v>
      </c>
      <c r="Z53" s="8">
        <f t="shared" si="15"/>
        <v>34</v>
      </c>
      <c r="AA53" s="8">
        <f t="shared" si="15"/>
        <v>36</v>
      </c>
      <c r="AB53" s="8">
        <f t="shared" si="15"/>
        <v>37</v>
      </c>
      <c r="AC53" s="8">
        <f t="shared" si="15"/>
        <v>38</v>
      </c>
      <c r="AD53" s="8">
        <f t="shared" si="15"/>
        <v>39</v>
      </c>
      <c r="AE53" s="8">
        <f t="shared" si="15"/>
        <v>40</v>
      </c>
      <c r="AF53" s="8">
        <f t="shared" si="15"/>
        <v>41</v>
      </c>
      <c r="AG53" s="8">
        <f t="shared" si="15"/>
        <v>42</v>
      </c>
      <c r="AH53" s="8">
        <f t="shared" si="15"/>
        <v>43</v>
      </c>
      <c r="AI53" s="8">
        <f t="shared" si="15"/>
        <v>44</v>
      </c>
      <c r="AJ53" s="8">
        <f t="shared" si="15"/>
        <v>45</v>
      </c>
      <c r="AK53" s="8">
        <f t="shared" si="15"/>
        <v>46</v>
      </c>
      <c r="AL53" s="8">
        <f t="shared" si="15"/>
        <v>47</v>
      </c>
      <c r="AM53" s="8">
        <f t="shared" si="15"/>
        <v>48</v>
      </c>
      <c r="AN53" s="8">
        <f t="shared" si="15"/>
        <v>49</v>
      </c>
      <c r="AO53" s="8">
        <f t="shared" si="15"/>
        <v>50</v>
      </c>
      <c r="AP53" s="8">
        <f t="shared" si="15"/>
        <v>51</v>
      </c>
      <c r="AQ53" s="8">
        <f t="shared" si="15"/>
        <v>52</v>
      </c>
      <c r="AR53" s="8">
        <f t="shared" si="15"/>
        <v>53</v>
      </c>
      <c r="AS53" s="8">
        <f t="shared" si="15"/>
        <v>54</v>
      </c>
      <c r="AT53" s="8">
        <f t="shared" si="15"/>
        <v>55</v>
      </c>
      <c r="AU53" s="8">
        <f t="shared" si="15"/>
        <v>56</v>
      </c>
      <c r="AV53" s="8">
        <f t="shared" si="15"/>
        <v>57</v>
      </c>
      <c r="AW53" s="8">
        <f t="shared" si="15"/>
        <v>58</v>
      </c>
      <c r="AX53" s="8">
        <f t="shared" si="15"/>
        <v>59</v>
      </c>
      <c r="AY53" s="8">
        <f t="shared" si="15"/>
        <v>66</v>
      </c>
      <c r="AZ53" s="8">
        <f t="shared" si="15"/>
        <v>67</v>
      </c>
      <c r="BA53" s="8">
        <f t="shared" si="15"/>
        <v>68</v>
      </c>
      <c r="BB53" s="8">
        <f t="shared" si="15"/>
        <v>69</v>
      </c>
      <c r="BC53" s="8">
        <f t="shared" si="15"/>
        <v>70</v>
      </c>
      <c r="BD53" s="8">
        <f t="shared" si="15"/>
        <v>71</v>
      </c>
      <c r="BE53" s="8">
        <f t="shared" si="15"/>
        <v>72</v>
      </c>
      <c r="BF53" s="8">
        <f t="shared" si="15"/>
        <v>73</v>
      </c>
    </row>
    <row r="54" spans="2:58" x14ac:dyDescent="0.25">
      <c r="B54" s="9" t="s">
        <v>23</v>
      </c>
      <c r="C54" s="16" t="e">
        <f>+ $S65/($X1*C12)</f>
        <v>#DIV/0!</v>
      </c>
      <c r="D54" s="16" t="e">
        <f t="shared" ref="D54:BF54" si="16">+ $S65/($X1*D12)</f>
        <v>#DIV/0!</v>
      </c>
      <c r="E54" s="16" t="e">
        <f t="shared" si="16"/>
        <v>#DIV/0!</v>
      </c>
      <c r="F54" s="16" t="e">
        <f t="shared" si="16"/>
        <v>#DIV/0!</v>
      </c>
      <c r="G54" s="16" t="e">
        <f t="shared" si="16"/>
        <v>#DIV/0!</v>
      </c>
      <c r="H54" s="16" t="e">
        <f t="shared" si="16"/>
        <v>#DIV/0!</v>
      </c>
      <c r="I54" s="16" t="e">
        <f t="shared" si="16"/>
        <v>#DIV/0!</v>
      </c>
      <c r="J54" s="16" t="e">
        <f t="shared" si="16"/>
        <v>#DIV/0!</v>
      </c>
      <c r="K54" s="16" t="e">
        <f t="shared" si="16"/>
        <v>#DIV/0!</v>
      </c>
      <c r="L54" s="16" t="e">
        <f t="shared" si="16"/>
        <v>#DIV/0!</v>
      </c>
      <c r="M54" s="16" t="e">
        <f t="shared" si="16"/>
        <v>#DIV/0!</v>
      </c>
      <c r="N54" s="16" t="e">
        <f t="shared" si="16"/>
        <v>#DIV/0!</v>
      </c>
      <c r="O54" s="16" t="e">
        <f t="shared" si="16"/>
        <v>#DIV/0!</v>
      </c>
      <c r="P54" s="16" t="e">
        <f t="shared" si="16"/>
        <v>#DIV/0!</v>
      </c>
      <c r="Q54" s="16" t="e">
        <f t="shared" si="16"/>
        <v>#DIV/0!</v>
      </c>
      <c r="R54" s="16">
        <f t="shared" si="16"/>
        <v>22.425327251062473</v>
      </c>
      <c r="S54" s="16">
        <f t="shared" si="16"/>
        <v>31.00142139152031</v>
      </c>
      <c r="T54" s="16">
        <f t="shared" si="16"/>
        <v>3.9316893595589231</v>
      </c>
      <c r="U54" s="16">
        <f t="shared" si="16"/>
        <v>2.3997499910043349</v>
      </c>
      <c r="V54" s="16" t="e">
        <f t="shared" si="16"/>
        <v>#DIV/0!</v>
      </c>
      <c r="W54" s="16" t="e">
        <f t="shared" si="16"/>
        <v>#DIV/0!</v>
      </c>
      <c r="X54" s="16" t="e">
        <f t="shared" si="16"/>
        <v>#DIV/0!</v>
      </c>
      <c r="Y54" s="16" t="e">
        <f t="shared" si="16"/>
        <v>#DIV/0!</v>
      </c>
      <c r="Z54" s="16" t="e">
        <f t="shared" si="16"/>
        <v>#DIV/0!</v>
      </c>
      <c r="AA54" s="16" t="e">
        <f t="shared" si="16"/>
        <v>#DIV/0!</v>
      </c>
      <c r="AB54" s="16" t="e">
        <f t="shared" si="16"/>
        <v>#DIV/0!</v>
      </c>
      <c r="AC54" s="16" t="e">
        <f t="shared" si="16"/>
        <v>#DIV/0!</v>
      </c>
      <c r="AD54" s="16" t="e">
        <f t="shared" si="16"/>
        <v>#DIV/0!</v>
      </c>
      <c r="AE54" s="16" t="e">
        <f t="shared" si="16"/>
        <v>#DIV/0!</v>
      </c>
      <c r="AF54" s="16">
        <f t="shared" si="16"/>
        <v>43.947069882203571</v>
      </c>
      <c r="AG54" s="16" t="e">
        <f t="shared" si="16"/>
        <v>#DIV/0!</v>
      </c>
      <c r="AH54" s="16" t="e">
        <f t="shared" si="16"/>
        <v>#DIV/0!</v>
      </c>
      <c r="AI54" s="16">
        <f t="shared" si="16"/>
        <v>2.3999900138599504</v>
      </c>
      <c r="AJ54" s="16" t="e">
        <f t="shared" si="16"/>
        <v>#DIV/0!</v>
      </c>
      <c r="AK54" s="16" t="e">
        <f t="shared" si="16"/>
        <v>#DIV/0!</v>
      </c>
      <c r="AL54" s="16" t="e">
        <f t="shared" si="16"/>
        <v>#DIV/0!</v>
      </c>
      <c r="AM54" s="16" t="e">
        <f t="shared" si="16"/>
        <v>#DIV/0!</v>
      </c>
      <c r="AN54" s="16" t="e">
        <f t="shared" si="16"/>
        <v>#DIV/0!</v>
      </c>
      <c r="AO54" s="16" t="e">
        <f t="shared" si="16"/>
        <v>#DIV/0!</v>
      </c>
      <c r="AP54" s="16" t="e">
        <f t="shared" si="16"/>
        <v>#DIV/0!</v>
      </c>
      <c r="AQ54" s="16" t="e">
        <f t="shared" si="16"/>
        <v>#DIV/0!</v>
      </c>
      <c r="AR54" s="16" t="e">
        <f t="shared" si="16"/>
        <v>#DIV/0!</v>
      </c>
      <c r="AS54" s="16" t="e">
        <f t="shared" si="16"/>
        <v>#DIV/0!</v>
      </c>
      <c r="AT54" s="16" t="e">
        <f t="shared" si="16"/>
        <v>#DIV/0!</v>
      </c>
      <c r="AU54" s="16" t="e">
        <f t="shared" si="16"/>
        <v>#DIV/0!</v>
      </c>
      <c r="AV54" s="16" t="e">
        <f t="shared" si="16"/>
        <v>#DIV/0!</v>
      </c>
      <c r="AW54" s="16" t="e">
        <f t="shared" si="16"/>
        <v>#DIV/0!</v>
      </c>
      <c r="AX54" s="16" t="e">
        <f t="shared" si="16"/>
        <v>#DIV/0!</v>
      </c>
      <c r="AY54" s="16" t="e">
        <f t="shared" si="16"/>
        <v>#DIV/0!</v>
      </c>
      <c r="AZ54" s="16" t="e">
        <f t="shared" si="16"/>
        <v>#DIV/0!</v>
      </c>
      <c r="BA54" s="16" t="e">
        <f t="shared" si="16"/>
        <v>#DIV/0!</v>
      </c>
      <c r="BB54" s="16" t="e">
        <f t="shared" si="16"/>
        <v>#DIV/0!</v>
      </c>
      <c r="BC54" s="16" t="e">
        <f t="shared" si="16"/>
        <v>#DIV/0!</v>
      </c>
      <c r="BD54" s="16" t="e">
        <f t="shared" si="16"/>
        <v>#DIV/0!</v>
      </c>
      <c r="BE54" s="16" t="e">
        <f t="shared" si="16"/>
        <v>#DIV/0!</v>
      </c>
      <c r="BF54" s="16" t="e">
        <f t="shared" si="16"/>
        <v>#DIV/0!</v>
      </c>
    </row>
    <row r="55" spans="2:58" x14ac:dyDescent="0.25">
      <c r="B55" s="9" t="s">
        <v>20</v>
      </c>
      <c r="C55" s="16" t="e">
        <f t="shared" ref="C55:BF55" si="17">+ $S66/($X2*C13)</f>
        <v>#DIV/0!</v>
      </c>
      <c r="D55" s="16" t="e">
        <f t="shared" si="17"/>
        <v>#DIV/0!</v>
      </c>
      <c r="E55" s="16">
        <f t="shared" si="17"/>
        <v>3238.6373077759795</v>
      </c>
      <c r="F55" s="16">
        <f t="shared" si="17"/>
        <v>1085.4354530212731</v>
      </c>
      <c r="G55" s="16">
        <f t="shared" si="17"/>
        <v>204.45738472551548</v>
      </c>
      <c r="H55" s="16">
        <f t="shared" si="17"/>
        <v>60.807341585794113</v>
      </c>
      <c r="I55" s="16">
        <f t="shared" si="17"/>
        <v>1646.5390362048192</v>
      </c>
      <c r="J55" s="16">
        <f t="shared" si="17"/>
        <v>1099.9045919829862</v>
      </c>
      <c r="K55" s="16">
        <f t="shared" si="17"/>
        <v>220.23125516253074</v>
      </c>
      <c r="L55" s="16">
        <f t="shared" si="17"/>
        <v>1652.1617406576374</v>
      </c>
      <c r="M55" s="16">
        <f t="shared" si="17"/>
        <v>3302.2732340633702</v>
      </c>
      <c r="N55" s="16" t="e">
        <f t="shared" si="17"/>
        <v>#DIV/0!</v>
      </c>
      <c r="O55" s="16" t="e">
        <f t="shared" si="17"/>
        <v>#DIV/0!</v>
      </c>
      <c r="P55" s="16" t="e">
        <f t="shared" si="17"/>
        <v>#DIV/0!</v>
      </c>
      <c r="Q55" s="16" t="e">
        <f t="shared" si="17"/>
        <v>#DIV/0!</v>
      </c>
      <c r="R55" s="16">
        <f t="shared" si="17"/>
        <v>51.198263965559363</v>
      </c>
      <c r="S55" s="16">
        <f t="shared" si="17"/>
        <v>5.4441784406779021</v>
      </c>
      <c r="T55" s="16">
        <f t="shared" si="17"/>
        <v>21.365864705975728</v>
      </c>
      <c r="U55" s="16">
        <f t="shared" si="17"/>
        <v>5.8674934592608539</v>
      </c>
      <c r="V55" s="16">
        <f t="shared" si="17"/>
        <v>260.95406225908096</v>
      </c>
      <c r="W55" s="16">
        <f t="shared" si="17"/>
        <v>110.75674685460042</v>
      </c>
      <c r="X55" s="16" t="e">
        <f t="shared" si="17"/>
        <v>#DIV/0!</v>
      </c>
      <c r="Y55" s="16" t="e">
        <f t="shared" si="17"/>
        <v>#DIV/0!</v>
      </c>
      <c r="Z55" s="16" t="e">
        <f t="shared" si="17"/>
        <v>#DIV/0!</v>
      </c>
      <c r="AA55" s="16">
        <f t="shared" si="17"/>
        <v>974.57438422821849</v>
      </c>
      <c r="AB55" s="16">
        <f t="shared" si="17"/>
        <v>106.81416483531275</v>
      </c>
      <c r="AC55" s="16">
        <f t="shared" si="17"/>
        <v>61.807700845227686</v>
      </c>
      <c r="AD55" s="16">
        <f t="shared" si="17"/>
        <v>12.116675442525935</v>
      </c>
      <c r="AE55" s="16">
        <f t="shared" si="17"/>
        <v>91.959304468628005</v>
      </c>
      <c r="AF55" s="16">
        <f t="shared" si="17"/>
        <v>4.4847144901294893</v>
      </c>
      <c r="AG55" s="16">
        <f t="shared" si="17"/>
        <v>22.43195677659256</v>
      </c>
      <c r="AH55" s="16">
        <f t="shared" si="17"/>
        <v>3.3397130925683562</v>
      </c>
      <c r="AI55" s="16">
        <f t="shared" si="17"/>
        <v>2.5829847572442692</v>
      </c>
      <c r="AJ55" s="16">
        <f t="shared" si="17"/>
        <v>72.510732197035821</v>
      </c>
      <c r="AK55" s="16">
        <f t="shared" si="17"/>
        <v>623.2251487631205</v>
      </c>
      <c r="AL55" s="16" t="e">
        <f t="shared" si="17"/>
        <v>#DIV/0!</v>
      </c>
      <c r="AM55" s="16">
        <f t="shared" si="17"/>
        <v>2402.9490799955911</v>
      </c>
      <c r="AN55" s="16">
        <f t="shared" si="17"/>
        <v>471.62840775042707</v>
      </c>
      <c r="AO55" s="16">
        <f t="shared" si="17"/>
        <v>192.79581323974259</v>
      </c>
      <c r="AP55" s="16">
        <f t="shared" si="17"/>
        <v>283.65513721739984</v>
      </c>
      <c r="AQ55" s="16">
        <f t="shared" si="17"/>
        <v>1112.6394067519605</v>
      </c>
      <c r="AR55" s="16">
        <f t="shared" si="17"/>
        <v>87.268790487676497</v>
      </c>
      <c r="AS55" s="16">
        <f t="shared" si="17"/>
        <v>92.983266237482141</v>
      </c>
      <c r="AT55" s="16">
        <f t="shared" si="17"/>
        <v>69.867021626706176</v>
      </c>
      <c r="AU55" s="16">
        <f t="shared" si="17"/>
        <v>513.48673159522423</v>
      </c>
      <c r="AV55" s="16">
        <f t="shared" si="17"/>
        <v>7.7941892232139951</v>
      </c>
      <c r="AW55" s="16">
        <f t="shared" si="17"/>
        <v>179.23453996286307</v>
      </c>
      <c r="AX55" s="16" t="e">
        <f t="shared" si="17"/>
        <v>#DIV/0!</v>
      </c>
      <c r="AY55" s="16" t="e">
        <f t="shared" si="17"/>
        <v>#DIV/0!</v>
      </c>
      <c r="AZ55" s="16" t="e">
        <f t="shared" si="17"/>
        <v>#DIV/0!</v>
      </c>
      <c r="BA55" s="16" t="e">
        <f t="shared" si="17"/>
        <v>#DIV/0!</v>
      </c>
      <c r="BB55" s="16" t="e">
        <f t="shared" si="17"/>
        <v>#DIV/0!</v>
      </c>
      <c r="BC55" s="16" t="e">
        <f t="shared" si="17"/>
        <v>#DIV/0!</v>
      </c>
      <c r="BD55" s="16" t="e">
        <f t="shared" si="17"/>
        <v>#DIV/0!</v>
      </c>
      <c r="BE55" s="16" t="e">
        <f t="shared" si="17"/>
        <v>#DIV/0!</v>
      </c>
      <c r="BF55" s="16">
        <f t="shared" si="17"/>
        <v>1441.5536428428748</v>
      </c>
    </row>
    <row r="56" spans="2:58" x14ac:dyDescent="0.25">
      <c r="B56" s="9" t="s">
        <v>26</v>
      </c>
      <c r="C56" s="16" t="e">
        <f t="shared" ref="C56:BF56" si="18">+ $S67/($X3*C14)</f>
        <v>#DIV/0!</v>
      </c>
      <c r="D56" s="16" t="e">
        <f t="shared" si="18"/>
        <v>#DIV/0!</v>
      </c>
      <c r="E56" s="16">
        <f t="shared" si="18"/>
        <v>17.413462467397768</v>
      </c>
      <c r="F56" s="16" t="e">
        <f t="shared" si="18"/>
        <v>#DIV/0!</v>
      </c>
      <c r="G56" s="16" t="e">
        <f t="shared" si="18"/>
        <v>#DIV/0!</v>
      </c>
      <c r="H56" s="16" t="e">
        <f t="shared" si="18"/>
        <v>#DIV/0!</v>
      </c>
      <c r="I56" s="16">
        <f t="shared" si="18"/>
        <v>51.618759705871604</v>
      </c>
      <c r="J56" s="16" t="e">
        <f t="shared" si="18"/>
        <v>#DIV/0!</v>
      </c>
      <c r="K56" s="16" t="e">
        <f t="shared" si="18"/>
        <v>#DIV/0!</v>
      </c>
      <c r="L56" s="16" t="e">
        <f t="shared" si="18"/>
        <v>#DIV/0!</v>
      </c>
      <c r="M56" s="16" t="e">
        <f t="shared" si="18"/>
        <v>#DIV/0!</v>
      </c>
      <c r="N56" s="16" t="e">
        <f t="shared" si="18"/>
        <v>#DIV/0!</v>
      </c>
      <c r="O56" s="16" t="e">
        <f t="shared" si="18"/>
        <v>#DIV/0!</v>
      </c>
      <c r="P56" s="16" t="e">
        <f t="shared" si="18"/>
        <v>#DIV/0!</v>
      </c>
      <c r="Q56" s="16" t="e">
        <f t="shared" si="18"/>
        <v>#DIV/0!</v>
      </c>
      <c r="R56" s="16" t="e">
        <f t="shared" si="18"/>
        <v>#DIV/0!</v>
      </c>
      <c r="S56" s="16" t="e">
        <f t="shared" si="18"/>
        <v>#DIV/0!</v>
      </c>
      <c r="T56" s="16">
        <f t="shared" si="18"/>
        <v>1.0678133917504642</v>
      </c>
      <c r="U56" s="16">
        <f t="shared" si="18"/>
        <v>90.320699970293163</v>
      </c>
      <c r="V56" s="16" t="e">
        <f t="shared" si="18"/>
        <v>#DIV/0!</v>
      </c>
      <c r="W56" s="16" t="e">
        <f t="shared" si="18"/>
        <v>#DIV/0!</v>
      </c>
      <c r="X56" s="16" t="e">
        <f t="shared" si="18"/>
        <v>#DIV/0!</v>
      </c>
      <c r="Y56" s="16" t="e">
        <f t="shared" si="18"/>
        <v>#DIV/0!</v>
      </c>
      <c r="Z56" s="16" t="e">
        <f t="shared" si="18"/>
        <v>#DIV/0!</v>
      </c>
      <c r="AA56" s="16" t="e">
        <f t="shared" si="18"/>
        <v>#DIV/0!</v>
      </c>
      <c r="AB56" s="16" t="e">
        <f t="shared" si="18"/>
        <v>#DIV/0!</v>
      </c>
      <c r="AC56" s="16" t="e">
        <f t="shared" si="18"/>
        <v>#DIV/0!</v>
      </c>
      <c r="AD56" s="16" t="e">
        <f t="shared" si="18"/>
        <v>#DIV/0!</v>
      </c>
      <c r="AE56" s="16" t="e">
        <f t="shared" si="18"/>
        <v>#DIV/0!</v>
      </c>
      <c r="AF56" s="16" t="e">
        <f t="shared" si="18"/>
        <v>#DIV/0!</v>
      </c>
      <c r="AG56" s="16" t="e">
        <f t="shared" si="18"/>
        <v>#DIV/0!</v>
      </c>
      <c r="AH56" s="16" t="e">
        <f t="shared" si="18"/>
        <v>#DIV/0!</v>
      </c>
      <c r="AI56" s="16" t="e">
        <f t="shared" si="18"/>
        <v>#DIV/0!</v>
      </c>
      <c r="AJ56" s="16" t="e">
        <f t="shared" si="18"/>
        <v>#DIV/0!</v>
      </c>
      <c r="AK56" s="16" t="e">
        <f t="shared" si="18"/>
        <v>#DIV/0!</v>
      </c>
      <c r="AL56" s="16" t="e">
        <f t="shared" si="18"/>
        <v>#DIV/0!</v>
      </c>
      <c r="AM56" s="16" t="e">
        <f t="shared" si="18"/>
        <v>#DIV/0!</v>
      </c>
      <c r="AN56" s="16" t="e">
        <f t="shared" si="18"/>
        <v>#DIV/0!</v>
      </c>
      <c r="AO56" s="16" t="e">
        <f t="shared" si="18"/>
        <v>#DIV/0!</v>
      </c>
      <c r="AP56" s="16" t="e">
        <f t="shared" si="18"/>
        <v>#DIV/0!</v>
      </c>
      <c r="AQ56" s="16" t="e">
        <f t="shared" si="18"/>
        <v>#DIV/0!</v>
      </c>
      <c r="AR56" s="16" t="e">
        <f t="shared" si="18"/>
        <v>#DIV/0!</v>
      </c>
      <c r="AS56" s="16" t="e">
        <f t="shared" si="18"/>
        <v>#DIV/0!</v>
      </c>
      <c r="AT56" s="16" t="e">
        <f t="shared" si="18"/>
        <v>#DIV/0!</v>
      </c>
      <c r="AU56" s="16" t="e">
        <f t="shared" si="18"/>
        <v>#DIV/0!</v>
      </c>
      <c r="AV56" s="16" t="e">
        <f t="shared" si="18"/>
        <v>#DIV/0!</v>
      </c>
      <c r="AW56" s="16" t="e">
        <f t="shared" si="18"/>
        <v>#DIV/0!</v>
      </c>
      <c r="AX56" s="16" t="e">
        <f t="shared" si="18"/>
        <v>#DIV/0!</v>
      </c>
      <c r="AY56" s="16" t="e">
        <f t="shared" si="18"/>
        <v>#DIV/0!</v>
      </c>
      <c r="AZ56" s="16" t="e">
        <f t="shared" si="18"/>
        <v>#DIV/0!</v>
      </c>
      <c r="BA56" s="16" t="e">
        <f t="shared" si="18"/>
        <v>#DIV/0!</v>
      </c>
      <c r="BB56" s="16" t="e">
        <f t="shared" si="18"/>
        <v>#DIV/0!</v>
      </c>
      <c r="BC56" s="16" t="e">
        <f t="shared" si="18"/>
        <v>#DIV/0!</v>
      </c>
      <c r="BD56" s="16" t="e">
        <f t="shared" si="18"/>
        <v>#DIV/0!</v>
      </c>
      <c r="BE56" s="16" t="e">
        <f t="shared" si="18"/>
        <v>#DIV/0!</v>
      </c>
      <c r="BF56" s="16" t="e">
        <f t="shared" si="18"/>
        <v>#DIV/0!</v>
      </c>
    </row>
    <row r="57" spans="2:58" x14ac:dyDescent="0.25">
      <c r="B57" s="9" t="s">
        <v>25</v>
      </c>
      <c r="C57" s="16" t="e">
        <f t="shared" ref="C57:BF57" si="19">+ $S68/($X4*C15)</f>
        <v>#DIV/0!</v>
      </c>
      <c r="D57" s="16" t="e">
        <f t="shared" si="19"/>
        <v>#DIV/0!</v>
      </c>
      <c r="E57" s="16">
        <f t="shared" si="19"/>
        <v>10.268540497002396</v>
      </c>
      <c r="F57" s="16" t="e">
        <f t="shared" si="19"/>
        <v>#DIV/0!</v>
      </c>
      <c r="G57" s="16" t="e">
        <f t="shared" si="19"/>
        <v>#DIV/0!</v>
      </c>
      <c r="H57" s="16" t="e">
        <f t="shared" si="19"/>
        <v>#DIV/0!</v>
      </c>
      <c r="I57" s="16">
        <f t="shared" si="19"/>
        <v>9.9787692968200954</v>
      </c>
      <c r="J57" s="16" t="e">
        <f t="shared" si="19"/>
        <v>#DIV/0!</v>
      </c>
      <c r="K57" s="16" t="e">
        <f t="shared" si="19"/>
        <v>#DIV/0!</v>
      </c>
      <c r="L57" s="16" t="e">
        <f t="shared" si="19"/>
        <v>#DIV/0!</v>
      </c>
      <c r="M57" s="16" t="e">
        <f t="shared" si="19"/>
        <v>#DIV/0!</v>
      </c>
      <c r="N57" s="16" t="e">
        <f t="shared" si="19"/>
        <v>#DIV/0!</v>
      </c>
      <c r="O57" s="16">
        <f t="shared" si="19"/>
        <v>55.848309016328223</v>
      </c>
      <c r="P57" s="16" t="e">
        <f t="shared" si="19"/>
        <v>#DIV/0!</v>
      </c>
      <c r="Q57" s="16" t="e">
        <f t="shared" si="19"/>
        <v>#DIV/0!</v>
      </c>
      <c r="R57" s="16" t="e">
        <f t="shared" si="19"/>
        <v>#DIV/0!</v>
      </c>
      <c r="S57" s="16" t="e">
        <f t="shared" si="19"/>
        <v>#DIV/0!</v>
      </c>
      <c r="T57" s="16">
        <f t="shared" si="19"/>
        <v>11.893969131099308</v>
      </c>
      <c r="U57" s="16">
        <f t="shared" si="19"/>
        <v>1184.4382526506261</v>
      </c>
      <c r="V57" s="16" t="e">
        <f t="shared" si="19"/>
        <v>#DIV/0!</v>
      </c>
      <c r="W57" s="16" t="e">
        <f t="shared" si="19"/>
        <v>#DIV/0!</v>
      </c>
      <c r="X57" s="16" t="e">
        <f t="shared" si="19"/>
        <v>#DIV/0!</v>
      </c>
      <c r="Y57" s="16" t="e">
        <f t="shared" si="19"/>
        <v>#DIV/0!</v>
      </c>
      <c r="Z57" s="16" t="e">
        <f t="shared" si="19"/>
        <v>#DIV/0!</v>
      </c>
      <c r="AA57" s="16" t="e">
        <f t="shared" si="19"/>
        <v>#DIV/0!</v>
      </c>
      <c r="AB57" s="16" t="e">
        <f t="shared" si="19"/>
        <v>#DIV/0!</v>
      </c>
      <c r="AC57" s="16" t="e">
        <f t="shared" si="19"/>
        <v>#DIV/0!</v>
      </c>
      <c r="AD57" s="16" t="e">
        <f t="shared" si="19"/>
        <v>#DIV/0!</v>
      </c>
      <c r="AE57" s="16" t="e">
        <f t="shared" si="19"/>
        <v>#DIV/0!</v>
      </c>
      <c r="AF57" s="16" t="e">
        <f t="shared" si="19"/>
        <v>#DIV/0!</v>
      </c>
      <c r="AG57" s="16" t="e">
        <f t="shared" si="19"/>
        <v>#DIV/0!</v>
      </c>
      <c r="AH57" s="16" t="e">
        <f t="shared" si="19"/>
        <v>#DIV/0!</v>
      </c>
      <c r="AI57" s="16">
        <f t="shared" si="19"/>
        <v>1.4227214338598937</v>
      </c>
      <c r="AJ57" s="16">
        <f t="shared" si="19"/>
        <v>119.58264438259594</v>
      </c>
      <c r="AK57" s="16">
        <f t="shared" si="19"/>
        <v>361.68699114433093</v>
      </c>
      <c r="AL57" s="16" t="e">
        <f t="shared" si="19"/>
        <v>#DIV/0!</v>
      </c>
      <c r="AM57" s="16" t="e">
        <f t="shared" si="19"/>
        <v>#DIV/0!</v>
      </c>
      <c r="AN57" s="16" t="e">
        <f t="shared" si="19"/>
        <v>#DIV/0!</v>
      </c>
      <c r="AO57" s="16" t="e">
        <f t="shared" si="19"/>
        <v>#DIV/0!</v>
      </c>
      <c r="AP57" s="16" t="e">
        <f t="shared" si="19"/>
        <v>#DIV/0!</v>
      </c>
      <c r="AQ57" s="16" t="e">
        <f t="shared" si="19"/>
        <v>#DIV/0!</v>
      </c>
      <c r="AR57" s="16" t="e">
        <f t="shared" si="19"/>
        <v>#DIV/0!</v>
      </c>
      <c r="AS57" s="16" t="e">
        <f t="shared" si="19"/>
        <v>#DIV/0!</v>
      </c>
      <c r="AT57" s="16" t="e">
        <f t="shared" si="19"/>
        <v>#DIV/0!</v>
      </c>
      <c r="AU57" s="16" t="e">
        <f t="shared" si="19"/>
        <v>#DIV/0!</v>
      </c>
      <c r="AV57" s="16" t="e">
        <f t="shared" si="19"/>
        <v>#DIV/0!</v>
      </c>
      <c r="AW57" s="16" t="e">
        <f t="shared" si="19"/>
        <v>#DIV/0!</v>
      </c>
      <c r="AX57" s="16" t="e">
        <f t="shared" si="19"/>
        <v>#DIV/0!</v>
      </c>
      <c r="AY57" s="16" t="e">
        <f t="shared" si="19"/>
        <v>#DIV/0!</v>
      </c>
      <c r="AZ57" s="16" t="e">
        <f t="shared" si="19"/>
        <v>#DIV/0!</v>
      </c>
      <c r="BA57" s="16" t="e">
        <f t="shared" si="19"/>
        <v>#DIV/0!</v>
      </c>
      <c r="BB57" s="16" t="e">
        <f t="shared" si="19"/>
        <v>#DIV/0!</v>
      </c>
      <c r="BC57" s="16" t="e">
        <f t="shared" si="19"/>
        <v>#DIV/0!</v>
      </c>
      <c r="BD57" s="16" t="e">
        <f t="shared" si="19"/>
        <v>#DIV/0!</v>
      </c>
      <c r="BE57" s="16" t="e">
        <f t="shared" si="19"/>
        <v>#DIV/0!</v>
      </c>
      <c r="BF57" s="16" t="e">
        <f t="shared" si="19"/>
        <v>#DIV/0!</v>
      </c>
    </row>
    <row r="58" spans="2:58" x14ac:dyDescent="0.25">
      <c r="B58" s="9" t="s">
        <v>24</v>
      </c>
      <c r="C58" s="16" t="e">
        <f t="shared" ref="C58:BF58" si="20">+ $S69/($X5*C16)</f>
        <v>#DIV/0!</v>
      </c>
      <c r="D58" s="16">
        <f t="shared" si="20"/>
        <v>1362.9205472714234</v>
      </c>
      <c r="E58" s="16">
        <f t="shared" si="20"/>
        <v>325.5977799245581</v>
      </c>
      <c r="F58" s="16">
        <f t="shared" si="20"/>
        <v>184.08965870130604</v>
      </c>
      <c r="G58" s="16">
        <f t="shared" si="20"/>
        <v>80.28623754627111</v>
      </c>
      <c r="H58" s="16">
        <f t="shared" si="20"/>
        <v>571.86245258427232</v>
      </c>
      <c r="I58" s="16" t="e">
        <f t="shared" si="20"/>
        <v>#DIV/0!</v>
      </c>
      <c r="J58" s="16" t="e">
        <f t="shared" si="20"/>
        <v>#DIV/0!</v>
      </c>
      <c r="K58" s="16" t="e">
        <f t="shared" si="20"/>
        <v>#DIV/0!</v>
      </c>
      <c r="L58" s="16" t="e">
        <f t="shared" si="20"/>
        <v>#DIV/0!</v>
      </c>
      <c r="M58" s="16" t="e">
        <f t="shared" si="20"/>
        <v>#DIV/0!</v>
      </c>
      <c r="N58" s="16" t="e">
        <f t="shared" si="20"/>
        <v>#DIV/0!</v>
      </c>
      <c r="O58" s="16" t="e">
        <f t="shared" si="20"/>
        <v>#DIV/0!</v>
      </c>
      <c r="P58" s="16">
        <f t="shared" si="20"/>
        <v>86.749876037520153</v>
      </c>
      <c r="Q58" s="16">
        <f t="shared" si="20"/>
        <v>25.958070618493249</v>
      </c>
      <c r="R58" s="16">
        <f t="shared" si="20"/>
        <v>3.8894768009699505</v>
      </c>
      <c r="S58" s="16">
        <f t="shared" si="20"/>
        <v>3.354173186348627</v>
      </c>
      <c r="T58" s="16">
        <f t="shared" si="20"/>
        <v>2.1240454722047568</v>
      </c>
      <c r="U58" s="16">
        <f t="shared" si="20"/>
        <v>93.736590214896836</v>
      </c>
      <c r="V58" s="16">
        <f t="shared" si="20"/>
        <v>2187.9366809530288</v>
      </c>
      <c r="W58" s="16" t="e">
        <f t="shared" si="20"/>
        <v>#DIV/0!</v>
      </c>
      <c r="X58" s="16" t="e">
        <f t="shared" si="20"/>
        <v>#DIV/0!</v>
      </c>
      <c r="Y58" s="16" t="e">
        <f t="shared" si="20"/>
        <v>#DIV/0!</v>
      </c>
      <c r="Z58" s="16" t="e">
        <f t="shared" si="20"/>
        <v>#DIV/0!</v>
      </c>
      <c r="AA58" s="16" t="e">
        <f t="shared" si="20"/>
        <v>#DIV/0!</v>
      </c>
      <c r="AB58" s="16" t="e">
        <f t="shared" si="20"/>
        <v>#DIV/0!</v>
      </c>
      <c r="AC58" s="16" t="e">
        <f t="shared" si="20"/>
        <v>#DIV/0!</v>
      </c>
      <c r="AD58" s="16" t="e">
        <f t="shared" si="20"/>
        <v>#DIV/0!</v>
      </c>
      <c r="AE58" s="16" t="e">
        <f t="shared" si="20"/>
        <v>#DIV/0!</v>
      </c>
      <c r="AF58" s="16" t="e">
        <f t="shared" si="20"/>
        <v>#DIV/0!</v>
      </c>
      <c r="AG58" s="16" t="e">
        <f t="shared" si="20"/>
        <v>#DIV/0!</v>
      </c>
      <c r="AH58" s="16" t="e">
        <f t="shared" si="20"/>
        <v>#DIV/0!</v>
      </c>
      <c r="AI58" s="16" t="e">
        <f t="shared" si="20"/>
        <v>#DIV/0!</v>
      </c>
      <c r="AJ58" s="16" t="e">
        <f t="shared" si="20"/>
        <v>#DIV/0!</v>
      </c>
      <c r="AK58" s="16" t="e">
        <f t="shared" si="20"/>
        <v>#DIV/0!</v>
      </c>
      <c r="AL58" s="16" t="e">
        <f t="shared" si="20"/>
        <v>#DIV/0!</v>
      </c>
      <c r="AM58" s="16" t="e">
        <f t="shared" si="20"/>
        <v>#DIV/0!</v>
      </c>
      <c r="AN58" s="16" t="e">
        <f t="shared" si="20"/>
        <v>#DIV/0!</v>
      </c>
      <c r="AO58" s="16" t="e">
        <f t="shared" si="20"/>
        <v>#DIV/0!</v>
      </c>
      <c r="AP58" s="16" t="e">
        <f t="shared" si="20"/>
        <v>#DIV/0!</v>
      </c>
      <c r="AQ58" s="16" t="e">
        <f t="shared" si="20"/>
        <v>#DIV/0!</v>
      </c>
      <c r="AR58" s="16" t="e">
        <f t="shared" si="20"/>
        <v>#DIV/0!</v>
      </c>
      <c r="AS58" s="16" t="e">
        <f t="shared" si="20"/>
        <v>#DIV/0!</v>
      </c>
      <c r="AT58" s="16" t="e">
        <f t="shared" si="20"/>
        <v>#DIV/0!</v>
      </c>
      <c r="AU58" s="16" t="e">
        <f t="shared" si="20"/>
        <v>#DIV/0!</v>
      </c>
      <c r="AV58" s="16" t="e">
        <f t="shared" si="20"/>
        <v>#DIV/0!</v>
      </c>
      <c r="AW58" s="16" t="e">
        <f t="shared" si="20"/>
        <v>#DIV/0!</v>
      </c>
      <c r="AX58" s="16" t="e">
        <f t="shared" si="20"/>
        <v>#DIV/0!</v>
      </c>
      <c r="AY58" s="16" t="e">
        <f t="shared" si="20"/>
        <v>#DIV/0!</v>
      </c>
      <c r="AZ58" s="16" t="e">
        <f t="shared" si="20"/>
        <v>#DIV/0!</v>
      </c>
      <c r="BA58" s="16" t="e">
        <f t="shared" si="20"/>
        <v>#DIV/0!</v>
      </c>
      <c r="BB58" s="16" t="e">
        <f t="shared" si="20"/>
        <v>#DIV/0!</v>
      </c>
      <c r="BC58" s="16" t="e">
        <f t="shared" si="20"/>
        <v>#DIV/0!</v>
      </c>
      <c r="BD58" s="16" t="e">
        <f t="shared" si="20"/>
        <v>#DIV/0!</v>
      </c>
      <c r="BE58" s="16" t="e">
        <f t="shared" si="20"/>
        <v>#DIV/0!</v>
      </c>
      <c r="BF58" s="16" t="e">
        <f t="shared" si="20"/>
        <v>#DIV/0!</v>
      </c>
    </row>
    <row r="59" spans="2:58" x14ac:dyDescent="0.25">
      <c r="B59" s="9" t="s">
        <v>21</v>
      </c>
      <c r="C59" s="16" t="e">
        <f t="shared" ref="C59:BF59" si="21">+ $S70/($X6*C17)</f>
        <v>#DIV/0!</v>
      </c>
      <c r="D59" s="16" t="e">
        <f t="shared" si="21"/>
        <v>#DIV/0!</v>
      </c>
      <c r="E59" s="16">
        <f t="shared" si="21"/>
        <v>784.51234318524416</v>
      </c>
      <c r="F59" s="16">
        <f t="shared" si="21"/>
        <v>114.87762285047425</v>
      </c>
      <c r="G59" s="16">
        <f t="shared" si="21"/>
        <v>112.0651913784354</v>
      </c>
      <c r="H59" s="16">
        <f t="shared" si="21"/>
        <v>24.901361622211134</v>
      </c>
      <c r="I59" s="16" t="e">
        <f t="shared" si="21"/>
        <v>#DIV/0!</v>
      </c>
      <c r="J59" s="16">
        <f t="shared" si="21"/>
        <v>244.49643771895978</v>
      </c>
      <c r="K59" s="16">
        <f t="shared" si="21"/>
        <v>316.53793134007185</v>
      </c>
      <c r="L59" s="16">
        <f t="shared" si="21"/>
        <v>63.46698568460598</v>
      </c>
      <c r="M59" s="16" t="e">
        <f t="shared" si="21"/>
        <v>#DIV/0!</v>
      </c>
      <c r="N59" s="16" t="e">
        <f t="shared" si="21"/>
        <v>#DIV/0!</v>
      </c>
      <c r="O59" s="16" t="e">
        <f t="shared" si="21"/>
        <v>#DIV/0!</v>
      </c>
      <c r="P59" s="16">
        <f t="shared" si="21"/>
        <v>315.24281846506381</v>
      </c>
      <c r="Q59" s="16">
        <f t="shared" si="21"/>
        <v>79.426728481545908</v>
      </c>
      <c r="R59" s="16">
        <f t="shared" si="21"/>
        <v>20.151123178198112</v>
      </c>
      <c r="S59" s="16">
        <f t="shared" si="21"/>
        <v>8.995557236105153</v>
      </c>
      <c r="T59" s="16">
        <f t="shared" si="21"/>
        <v>59.330720381206802</v>
      </c>
      <c r="U59" s="16">
        <f t="shared" si="21"/>
        <v>6.9609896877518302</v>
      </c>
      <c r="V59" s="16">
        <f t="shared" si="21"/>
        <v>25.969109707324392</v>
      </c>
      <c r="W59" s="16">
        <f t="shared" si="21"/>
        <v>2.1395806121310468</v>
      </c>
      <c r="X59" s="16" t="e">
        <f t="shared" si="21"/>
        <v>#DIV/0!</v>
      </c>
      <c r="Y59" s="16">
        <f t="shared" si="21"/>
        <v>709.6810432926286</v>
      </c>
      <c r="Z59" s="16" t="e">
        <f t="shared" si="21"/>
        <v>#DIV/0!</v>
      </c>
      <c r="AA59" s="16" t="e">
        <f t="shared" si="21"/>
        <v>#DIV/0!</v>
      </c>
      <c r="AB59" s="16" t="e">
        <f t="shared" si="21"/>
        <v>#DIV/0!</v>
      </c>
      <c r="AC59" s="16" t="e">
        <f t="shared" si="21"/>
        <v>#DIV/0!</v>
      </c>
      <c r="AD59" s="16" t="e">
        <f t="shared" si="21"/>
        <v>#DIV/0!</v>
      </c>
      <c r="AE59" s="16" t="e">
        <f t="shared" si="21"/>
        <v>#DIV/0!</v>
      </c>
      <c r="AF59" s="16">
        <f t="shared" si="21"/>
        <v>176.93999014613502</v>
      </c>
      <c r="AG59" s="16">
        <f t="shared" si="21"/>
        <v>51.664427901718902</v>
      </c>
      <c r="AH59" s="16">
        <f t="shared" si="21"/>
        <v>21.615091155667997</v>
      </c>
      <c r="AI59" s="16">
        <f t="shared" si="21"/>
        <v>351.49649298897248</v>
      </c>
      <c r="AJ59" s="16">
        <f t="shared" si="21"/>
        <v>4.8891055066378941</v>
      </c>
      <c r="AK59" s="16">
        <f t="shared" si="21"/>
        <v>11.733815701370625</v>
      </c>
      <c r="AL59" s="16">
        <f t="shared" si="21"/>
        <v>350.3329645567552</v>
      </c>
      <c r="AM59" s="16" t="e">
        <f t="shared" si="21"/>
        <v>#DIV/0!</v>
      </c>
      <c r="AN59" s="16" t="e">
        <f t="shared" si="21"/>
        <v>#DIV/0!</v>
      </c>
      <c r="AO59" s="16" t="e">
        <f t="shared" si="21"/>
        <v>#DIV/0!</v>
      </c>
      <c r="AP59" s="16" t="e">
        <f t="shared" si="21"/>
        <v>#DIV/0!</v>
      </c>
      <c r="AQ59" s="16" t="e">
        <f t="shared" si="21"/>
        <v>#DIV/0!</v>
      </c>
      <c r="AR59" s="16" t="e">
        <f t="shared" si="21"/>
        <v>#DIV/0!</v>
      </c>
      <c r="AS59" s="16" t="e">
        <f t="shared" si="21"/>
        <v>#DIV/0!</v>
      </c>
      <c r="AT59" s="16" t="e">
        <f t="shared" si="21"/>
        <v>#DIV/0!</v>
      </c>
      <c r="AU59" s="16" t="e">
        <f t="shared" si="21"/>
        <v>#DIV/0!</v>
      </c>
      <c r="AV59" s="16" t="e">
        <f t="shared" si="21"/>
        <v>#DIV/0!</v>
      </c>
      <c r="AW59" s="16" t="e">
        <f t="shared" si="21"/>
        <v>#DIV/0!</v>
      </c>
      <c r="AX59" s="16" t="e">
        <f t="shared" si="21"/>
        <v>#DIV/0!</v>
      </c>
      <c r="AY59" s="16" t="e">
        <f t="shared" si="21"/>
        <v>#DIV/0!</v>
      </c>
      <c r="AZ59" s="16" t="e">
        <f t="shared" si="21"/>
        <v>#DIV/0!</v>
      </c>
      <c r="BA59" s="16" t="e">
        <f t="shared" si="21"/>
        <v>#DIV/0!</v>
      </c>
      <c r="BB59" s="16" t="e">
        <f t="shared" si="21"/>
        <v>#DIV/0!</v>
      </c>
      <c r="BC59" s="16" t="e">
        <f t="shared" si="21"/>
        <v>#DIV/0!</v>
      </c>
      <c r="BD59" s="16" t="e">
        <f t="shared" si="21"/>
        <v>#DIV/0!</v>
      </c>
      <c r="BE59" s="16" t="e">
        <f t="shared" si="21"/>
        <v>#DIV/0!</v>
      </c>
      <c r="BF59" s="16" t="e">
        <f t="shared" si="21"/>
        <v>#DIV/0!</v>
      </c>
    </row>
    <row r="60" spans="2:58" x14ac:dyDescent="0.25">
      <c r="B60" s="9" t="s">
        <v>19</v>
      </c>
      <c r="C60" s="16" t="e">
        <f t="shared" ref="C60:BF60" si="22">+ $S71/($X7*C18)</f>
        <v>#DIV/0!</v>
      </c>
      <c r="D60" s="16" t="e">
        <f t="shared" si="22"/>
        <v>#DIV/0!</v>
      </c>
      <c r="E60" s="16">
        <f t="shared" si="22"/>
        <v>974.93631427780315</v>
      </c>
      <c r="F60" s="16">
        <f t="shared" si="22"/>
        <v>496.09713032661398</v>
      </c>
      <c r="G60" s="16">
        <f t="shared" si="22"/>
        <v>120.62589094105266</v>
      </c>
      <c r="H60" s="16">
        <f t="shared" si="22"/>
        <v>45.926618490922365</v>
      </c>
      <c r="I60" s="16">
        <f t="shared" si="22"/>
        <v>522.66057953301299</v>
      </c>
      <c r="J60" s="16">
        <f t="shared" si="22"/>
        <v>470.70734464468995</v>
      </c>
      <c r="K60" s="16">
        <f t="shared" si="22"/>
        <v>442.54225882271197</v>
      </c>
      <c r="L60" s="16">
        <f t="shared" si="22"/>
        <v>424.38914773321136</v>
      </c>
      <c r="M60" s="16" t="e">
        <f t="shared" si="22"/>
        <v>#DIV/0!</v>
      </c>
      <c r="N60" s="16" t="e">
        <f t="shared" si="22"/>
        <v>#DIV/0!</v>
      </c>
      <c r="O60" s="16" t="e">
        <f t="shared" si="22"/>
        <v>#DIV/0!</v>
      </c>
      <c r="P60" s="16">
        <f t="shared" si="22"/>
        <v>1075.3851032101129</v>
      </c>
      <c r="Q60" s="16">
        <f t="shared" si="22"/>
        <v>162.27837351133078</v>
      </c>
      <c r="R60" s="16">
        <f t="shared" si="22"/>
        <v>30.634879610345642</v>
      </c>
      <c r="S60" s="16">
        <f t="shared" si="22"/>
        <v>8.2690735293567599</v>
      </c>
      <c r="T60" s="16">
        <f t="shared" si="22"/>
        <v>24.28619854253937</v>
      </c>
      <c r="U60" s="16">
        <f t="shared" si="22"/>
        <v>4.7996494103925773</v>
      </c>
      <c r="V60" s="16">
        <f t="shared" si="22"/>
        <v>95.099971006144003</v>
      </c>
      <c r="W60" s="16">
        <f t="shared" si="22"/>
        <v>12.380758176707698</v>
      </c>
      <c r="X60" s="16">
        <f t="shared" si="22"/>
        <v>288.91128877886706</v>
      </c>
      <c r="Y60" s="16" t="e">
        <f t="shared" si="22"/>
        <v>#DIV/0!</v>
      </c>
      <c r="Z60" s="16">
        <f t="shared" si="22"/>
        <v>1438.8491463876705</v>
      </c>
      <c r="AA60" s="16">
        <f t="shared" si="22"/>
        <v>355.47040363997957</v>
      </c>
      <c r="AB60" s="16">
        <f t="shared" si="22"/>
        <v>57.075646635322869</v>
      </c>
      <c r="AC60" s="16">
        <f t="shared" si="22"/>
        <v>32.56315550176501</v>
      </c>
      <c r="AD60" s="16">
        <f t="shared" si="22"/>
        <v>7.6027851796014634</v>
      </c>
      <c r="AE60" s="16">
        <f t="shared" si="22"/>
        <v>55.499861652598966</v>
      </c>
      <c r="AF60" s="16">
        <f t="shared" si="22"/>
        <v>13.038914133890961</v>
      </c>
      <c r="AG60" s="16">
        <f t="shared" si="22"/>
        <v>50.534695686533368</v>
      </c>
      <c r="AH60" s="16">
        <f t="shared" si="22"/>
        <v>10.088816523896776</v>
      </c>
      <c r="AI60" s="16">
        <f t="shared" si="22"/>
        <v>38.839248490514507</v>
      </c>
      <c r="AJ60" s="16">
        <f t="shared" si="22"/>
        <v>137.12347757236711</v>
      </c>
      <c r="AK60" s="16" t="e">
        <f t="shared" si="22"/>
        <v>#DIV/0!</v>
      </c>
      <c r="AL60" s="16" t="e">
        <f t="shared" si="22"/>
        <v>#DIV/0!</v>
      </c>
      <c r="AM60" s="16">
        <f t="shared" si="22"/>
        <v>939.34108276618042</v>
      </c>
      <c r="AN60" s="16">
        <f t="shared" si="22"/>
        <v>190.75107943590609</v>
      </c>
      <c r="AO60" s="16">
        <f t="shared" si="22"/>
        <v>65.297482712496461</v>
      </c>
      <c r="AP60" s="16">
        <f t="shared" si="22"/>
        <v>73.550147265050853</v>
      </c>
      <c r="AQ60" s="16">
        <f t="shared" si="22"/>
        <v>207.47153806835422</v>
      </c>
      <c r="AR60" s="16">
        <f t="shared" si="22"/>
        <v>32.869561536972846</v>
      </c>
      <c r="AS60" s="16">
        <f t="shared" si="22"/>
        <v>48.772979826747552</v>
      </c>
      <c r="AT60" s="16">
        <f t="shared" si="22"/>
        <v>51.331410649216721</v>
      </c>
      <c r="AU60" s="16">
        <f t="shared" si="22"/>
        <v>973.02645019728777</v>
      </c>
      <c r="AV60" s="16">
        <f t="shared" si="22"/>
        <v>4.4836501694346174</v>
      </c>
      <c r="AW60" s="16">
        <f t="shared" si="22"/>
        <v>138.50757760443517</v>
      </c>
      <c r="AX60" s="16">
        <f t="shared" si="22"/>
        <v>1320.363487137786</v>
      </c>
      <c r="AY60" s="16" t="e">
        <f t="shared" si="22"/>
        <v>#DIV/0!</v>
      </c>
      <c r="AZ60" s="16" t="e">
        <f t="shared" si="22"/>
        <v>#DIV/0!</v>
      </c>
      <c r="BA60" s="16">
        <f t="shared" si="22"/>
        <v>1368.0252860867372</v>
      </c>
      <c r="BB60" s="16">
        <f t="shared" si="22"/>
        <v>240.44994175378665</v>
      </c>
      <c r="BC60" s="16">
        <f t="shared" si="22"/>
        <v>313.35127492346874</v>
      </c>
      <c r="BD60" s="16">
        <f t="shared" si="22"/>
        <v>61.69666530769792</v>
      </c>
      <c r="BE60" s="16">
        <f t="shared" si="22"/>
        <v>16.6540313267922</v>
      </c>
      <c r="BF60" s="16">
        <f t="shared" si="22"/>
        <v>384.30821095776457</v>
      </c>
    </row>
    <row r="61" spans="2:58" x14ac:dyDescent="0.25">
      <c r="B61" s="12" t="s">
        <v>27</v>
      </c>
      <c r="C61" s="16">
        <f t="shared" ref="C61:BF61" si="23">+ $S72/($X8*C19)</f>
        <v>26.125235455581233</v>
      </c>
      <c r="D61" s="16">
        <f t="shared" si="23"/>
        <v>0.55856235858755843</v>
      </c>
      <c r="E61" s="16" t="e">
        <f t="shared" si="23"/>
        <v>#DIV/0!</v>
      </c>
      <c r="F61" s="16" t="e">
        <f t="shared" si="23"/>
        <v>#DIV/0!</v>
      </c>
      <c r="G61" s="16" t="e">
        <f t="shared" si="23"/>
        <v>#DIV/0!</v>
      </c>
      <c r="H61" s="16" t="e">
        <f t="shared" si="23"/>
        <v>#DIV/0!</v>
      </c>
      <c r="I61" s="16" t="e">
        <f t="shared" si="23"/>
        <v>#DIV/0!</v>
      </c>
      <c r="J61" s="16" t="e">
        <f t="shared" si="23"/>
        <v>#DIV/0!</v>
      </c>
      <c r="K61" s="16" t="e">
        <f t="shared" si="23"/>
        <v>#DIV/0!</v>
      </c>
      <c r="L61" s="16" t="e">
        <f t="shared" si="23"/>
        <v>#DIV/0!</v>
      </c>
      <c r="M61" s="16" t="e">
        <f t="shared" si="23"/>
        <v>#DIV/0!</v>
      </c>
      <c r="N61" s="16" t="e">
        <f t="shared" si="23"/>
        <v>#DIV/0!</v>
      </c>
      <c r="O61" s="16" t="e">
        <f t="shared" si="23"/>
        <v>#DIV/0!</v>
      </c>
      <c r="P61" s="16" t="e">
        <f t="shared" si="23"/>
        <v>#DIV/0!</v>
      </c>
      <c r="Q61" s="16" t="e">
        <f t="shared" si="23"/>
        <v>#DIV/0!</v>
      </c>
      <c r="R61" s="16" t="e">
        <f t="shared" si="23"/>
        <v>#DIV/0!</v>
      </c>
      <c r="S61" s="16" t="e">
        <f t="shared" si="23"/>
        <v>#DIV/0!</v>
      </c>
      <c r="T61" s="16" t="e">
        <f t="shared" si="23"/>
        <v>#DIV/0!</v>
      </c>
      <c r="U61" s="16" t="e">
        <f t="shared" si="23"/>
        <v>#DIV/0!</v>
      </c>
      <c r="V61" s="16" t="e">
        <f t="shared" si="23"/>
        <v>#DIV/0!</v>
      </c>
      <c r="W61" s="16" t="e">
        <f t="shared" si="23"/>
        <v>#DIV/0!</v>
      </c>
      <c r="X61" s="16" t="e">
        <f t="shared" si="23"/>
        <v>#DIV/0!</v>
      </c>
      <c r="Y61" s="16" t="e">
        <f t="shared" si="23"/>
        <v>#DIV/0!</v>
      </c>
      <c r="Z61" s="16" t="e">
        <f t="shared" si="23"/>
        <v>#DIV/0!</v>
      </c>
      <c r="AA61" s="16" t="e">
        <f t="shared" si="23"/>
        <v>#DIV/0!</v>
      </c>
      <c r="AB61" s="16" t="e">
        <f t="shared" si="23"/>
        <v>#DIV/0!</v>
      </c>
      <c r="AC61" s="16" t="e">
        <f t="shared" si="23"/>
        <v>#DIV/0!</v>
      </c>
      <c r="AD61" s="16" t="e">
        <f t="shared" si="23"/>
        <v>#DIV/0!</v>
      </c>
      <c r="AE61" s="16" t="e">
        <f t="shared" si="23"/>
        <v>#DIV/0!</v>
      </c>
      <c r="AF61" s="16" t="e">
        <f t="shared" si="23"/>
        <v>#DIV/0!</v>
      </c>
      <c r="AG61" s="16" t="e">
        <f t="shared" si="23"/>
        <v>#DIV/0!</v>
      </c>
      <c r="AH61" s="16" t="e">
        <f t="shared" si="23"/>
        <v>#DIV/0!</v>
      </c>
      <c r="AI61" s="16" t="e">
        <f t="shared" si="23"/>
        <v>#DIV/0!</v>
      </c>
      <c r="AJ61" s="16" t="e">
        <f t="shared" si="23"/>
        <v>#DIV/0!</v>
      </c>
      <c r="AK61" s="16" t="e">
        <f t="shared" si="23"/>
        <v>#DIV/0!</v>
      </c>
      <c r="AL61" s="16" t="e">
        <f t="shared" si="23"/>
        <v>#DIV/0!</v>
      </c>
      <c r="AM61" s="16" t="e">
        <f t="shared" si="23"/>
        <v>#DIV/0!</v>
      </c>
      <c r="AN61" s="16" t="e">
        <f t="shared" si="23"/>
        <v>#DIV/0!</v>
      </c>
      <c r="AO61" s="16" t="e">
        <f t="shared" si="23"/>
        <v>#DIV/0!</v>
      </c>
      <c r="AP61" s="16" t="e">
        <f t="shared" si="23"/>
        <v>#DIV/0!</v>
      </c>
      <c r="AQ61" s="16" t="e">
        <f t="shared" si="23"/>
        <v>#DIV/0!</v>
      </c>
      <c r="AR61" s="16" t="e">
        <f t="shared" si="23"/>
        <v>#DIV/0!</v>
      </c>
      <c r="AS61" s="16" t="e">
        <f t="shared" si="23"/>
        <v>#DIV/0!</v>
      </c>
      <c r="AT61" s="16" t="e">
        <f t="shared" si="23"/>
        <v>#DIV/0!</v>
      </c>
      <c r="AU61" s="16" t="e">
        <f t="shared" si="23"/>
        <v>#DIV/0!</v>
      </c>
      <c r="AV61" s="16" t="e">
        <f t="shared" si="23"/>
        <v>#DIV/0!</v>
      </c>
      <c r="AW61" s="16" t="e">
        <f t="shared" si="23"/>
        <v>#DIV/0!</v>
      </c>
      <c r="AX61" s="16" t="e">
        <f t="shared" si="23"/>
        <v>#DIV/0!</v>
      </c>
      <c r="AY61" s="16" t="e">
        <f t="shared" si="23"/>
        <v>#DIV/0!</v>
      </c>
      <c r="AZ61" s="16" t="e">
        <f t="shared" si="23"/>
        <v>#DIV/0!</v>
      </c>
      <c r="BA61" s="16" t="e">
        <f t="shared" si="23"/>
        <v>#DIV/0!</v>
      </c>
      <c r="BB61" s="16" t="e">
        <f t="shared" si="23"/>
        <v>#DIV/0!</v>
      </c>
      <c r="BC61" s="16" t="e">
        <f t="shared" si="23"/>
        <v>#DIV/0!</v>
      </c>
      <c r="BD61" s="16" t="e">
        <f t="shared" si="23"/>
        <v>#DIV/0!</v>
      </c>
      <c r="BE61" s="16" t="e">
        <f t="shared" si="23"/>
        <v>#DIV/0!</v>
      </c>
      <c r="BF61" s="16" t="e">
        <f t="shared" si="23"/>
        <v>#DIV/0!</v>
      </c>
    </row>
    <row r="62" spans="2:58" x14ac:dyDescent="0.25">
      <c r="B62" s="9" t="s">
        <v>22</v>
      </c>
      <c r="C62" s="16" t="e">
        <f t="shared" ref="C62:BF62" si="24">+ $S73/($X9*C20)</f>
        <v>#DIV/0!</v>
      </c>
      <c r="D62" s="16" t="e">
        <f t="shared" si="24"/>
        <v>#DIV/0!</v>
      </c>
      <c r="E62" s="16" t="e">
        <f t="shared" si="24"/>
        <v>#DIV/0!</v>
      </c>
      <c r="F62" s="16" t="e">
        <f t="shared" si="24"/>
        <v>#DIV/0!</v>
      </c>
      <c r="G62" s="16" t="e">
        <f t="shared" si="24"/>
        <v>#DIV/0!</v>
      </c>
      <c r="H62" s="16" t="e">
        <f t="shared" si="24"/>
        <v>#DIV/0!</v>
      </c>
      <c r="I62" s="16">
        <f t="shared" si="24"/>
        <v>127.4352106146502</v>
      </c>
      <c r="J62" s="16">
        <f t="shared" si="24"/>
        <v>5.4986221155542108</v>
      </c>
      <c r="K62" s="16">
        <f t="shared" si="24"/>
        <v>1.1870268978064471</v>
      </c>
      <c r="L62" s="16">
        <f t="shared" si="24"/>
        <v>241.44084889893725</v>
      </c>
      <c r="M62" s="16">
        <f t="shared" si="24"/>
        <v>409.2266189287177</v>
      </c>
      <c r="N62" s="16" t="e">
        <f t="shared" si="24"/>
        <v>#DIV/0!</v>
      </c>
      <c r="O62" s="16" t="e">
        <f t="shared" si="24"/>
        <v>#DIV/0!</v>
      </c>
      <c r="P62" s="16" t="e">
        <f t="shared" si="24"/>
        <v>#DIV/0!</v>
      </c>
      <c r="Q62" s="16" t="e">
        <f t="shared" si="24"/>
        <v>#DIV/0!</v>
      </c>
      <c r="R62" s="16" t="e">
        <f t="shared" si="24"/>
        <v>#DIV/0!</v>
      </c>
      <c r="S62" s="16" t="e">
        <f t="shared" si="24"/>
        <v>#DIV/0!</v>
      </c>
      <c r="T62" s="16" t="e">
        <f t="shared" si="24"/>
        <v>#DIV/0!</v>
      </c>
      <c r="U62" s="16" t="e">
        <f t="shared" si="24"/>
        <v>#DIV/0!</v>
      </c>
      <c r="V62" s="16" t="e">
        <f t="shared" si="24"/>
        <v>#DIV/0!</v>
      </c>
      <c r="W62" s="16" t="e">
        <f t="shared" si="24"/>
        <v>#DIV/0!</v>
      </c>
      <c r="X62" s="16" t="e">
        <f t="shared" si="24"/>
        <v>#DIV/0!</v>
      </c>
      <c r="Y62" s="16" t="e">
        <f t="shared" si="24"/>
        <v>#DIV/0!</v>
      </c>
      <c r="Z62" s="16" t="e">
        <f t="shared" si="24"/>
        <v>#DIV/0!</v>
      </c>
      <c r="AA62" s="16" t="e">
        <f t="shared" si="24"/>
        <v>#DIV/0!</v>
      </c>
      <c r="AB62" s="16" t="e">
        <f t="shared" si="24"/>
        <v>#DIV/0!</v>
      </c>
      <c r="AC62" s="16" t="e">
        <f t="shared" si="24"/>
        <v>#DIV/0!</v>
      </c>
      <c r="AD62" s="16" t="e">
        <f t="shared" si="24"/>
        <v>#DIV/0!</v>
      </c>
      <c r="AE62" s="16" t="e">
        <f t="shared" si="24"/>
        <v>#DIV/0!</v>
      </c>
      <c r="AF62" s="16" t="e">
        <f t="shared" si="24"/>
        <v>#DIV/0!</v>
      </c>
      <c r="AG62" s="16" t="e">
        <f t="shared" si="24"/>
        <v>#DIV/0!</v>
      </c>
      <c r="AH62" s="16" t="e">
        <f t="shared" si="24"/>
        <v>#DIV/0!</v>
      </c>
      <c r="AI62" s="16" t="e">
        <f t="shared" si="24"/>
        <v>#DIV/0!</v>
      </c>
      <c r="AJ62" s="16" t="e">
        <f t="shared" si="24"/>
        <v>#DIV/0!</v>
      </c>
      <c r="AK62" s="16" t="e">
        <f t="shared" si="24"/>
        <v>#DIV/0!</v>
      </c>
      <c r="AL62" s="16" t="e">
        <f t="shared" si="24"/>
        <v>#DIV/0!</v>
      </c>
      <c r="AM62" s="16" t="e">
        <f t="shared" si="24"/>
        <v>#DIV/0!</v>
      </c>
      <c r="AN62" s="16" t="e">
        <f t="shared" si="24"/>
        <v>#DIV/0!</v>
      </c>
      <c r="AO62" s="16" t="e">
        <f t="shared" si="24"/>
        <v>#DIV/0!</v>
      </c>
      <c r="AP62" s="16" t="e">
        <f t="shared" si="24"/>
        <v>#DIV/0!</v>
      </c>
      <c r="AQ62" s="16" t="e">
        <f t="shared" si="24"/>
        <v>#DIV/0!</v>
      </c>
      <c r="AR62" s="16" t="e">
        <f t="shared" si="24"/>
        <v>#DIV/0!</v>
      </c>
      <c r="AS62" s="16" t="e">
        <f t="shared" si="24"/>
        <v>#DIV/0!</v>
      </c>
      <c r="AT62" s="16" t="e">
        <f t="shared" si="24"/>
        <v>#DIV/0!</v>
      </c>
      <c r="AU62" s="16" t="e">
        <f t="shared" si="24"/>
        <v>#DIV/0!</v>
      </c>
      <c r="AV62" s="16" t="e">
        <f t="shared" si="24"/>
        <v>#DIV/0!</v>
      </c>
      <c r="AW62" s="16" t="e">
        <f t="shared" si="24"/>
        <v>#DIV/0!</v>
      </c>
      <c r="AX62" s="16" t="e">
        <f t="shared" si="24"/>
        <v>#DIV/0!</v>
      </c>
      <c r="AY62" s="16" t="e">
        <f t="shared" si="24"/>
        <v>#DIV/0!</v>
      </c>
      <c r="AZ62" s="16" t="e">
        <f t="shared" si="24"/>
        <v>#DIV/0!</v>
      </c>
      <c r="BA62" s="16" t="e">
        <f t="shared" si="24"/>
        <v>#DIV/0!</v>
      </c>
      <c r="BB62" s="16" t="e">
        <f t="shared" si="24"/>
        <v>#DIV/0!</v>
      </c>
      <c r="BC62" s="16" t="e">
        <f t="shared" si="24"/>
        <v>#DIV/0!</v>
      </c>
      <c r="BD62" s="16" t="e">
        <f t="shared" si="24"/>
        <v>#DIV/0!</v>
      </c>
      <c r="BE62" s="16" t="e">
        <f t="shared" si="24"/>
        <v>#DIV/0!</v>
      </c>
      <c r="BF62" s="16" t="e">
        <f t="shared" si="24"/>
        <v>#DIV/0!</v>
      </c>
    </row>
    <row r="63" spans="2:58" ht="22.5" customHeight="1" x14ac:dyDescent="0.25"/>
    <row r="64" spans="2:58" s="1" customFormat="1" ht="53.25" customHeight="1" x14ac:dyDescent="0.25">
      <c r="B64" s="21" t="s">
        <v>17</v>
      </c>
      <c r="E64" s="2"/>
      <c r="H64" s="21" t="s">
        <v>14</v>
      </c>
      <c r="I64" s="2"/>
      <c r="M64" s="2"/>
      <c r="R64"/>
      <c r="S64" s="20" t="s">
        <v>11</v>
      </c>
    </row>
    <row r="65" spans="2:19" x14ac:dyDescent="0.25">
      <c r="R65" s="9" t="s">
        <v>23</v>
      </c>
      <c r="S65">
        <f>+SUM(C42:BF42)</f>
        <v>172.54955727127984</v>
      </c>
    </row>
    <row r="66" spans="2:19" x14ac:dyDescent="0.25">
      <c r="B66" s="1" t="s">
        <v>1</v>
      </c>
      <c r="C66" s="1" t="s">
        <v>15</v>
      </c>
      <c r="D66" s="1" t="s">
        <v>16</v>
      </c>
      <c r="H66" s="1" t="s">
        <v>1</v>
      </c>
      <c r="I66" s="1"/>
      <c r="J66" s="1" t="s">
        <v>15</v>
      </c>
      <c r="K66" s="1" t="s">
        <v>16</v>
      </c>
      <c r="R66" s="9" t="s">
        <v>20</v>
      </c>
      <c r="S66">
        <f>+SUM(B43:BF43)</f>
        <v>634.6762546371632</v>
      </c>
    </row>
    <row r="67" spans="2:19" x14ac:dyDescent="0.25">
      <c r="B67" s="9" t="s">
        <v>19</v>
      </c>
      <c r="C67" s="8">
        <v>70</v>
      </c>
      <c r="D67" s="22">
        <v>313.35127492346874</v>
      </c>
      <c r="H67" s="9" t="s">
        <v>19</v>
      </c>
      <c r="I67" s="19"/>
      <c r="J67" s="8">
        <v>70</v>
      </c>
      <c r="K67" s="22">
        <f>ROUND(D67,1)</f>
        <v>313.39999999999998</v>
      </c>
      <c r="R67" s="9" t="s">
        <v>26</v>
      </c>
      <c r="S67">
        <f>+SUM(C44:BF44)</f>
        <v>68.524444525765034</v>
      </c>
    </row>
    <row r="68" spans="2:19" x14ac:dyDescent="0.25">
      <c r="B68" s="9" t="s">
        <v>20</v>
      </c>
      <c r="C68" s="8">
        <v>56</v>
      </c>
      <c r="D68" s="23">
        <v>513.48673159522423</v>
      </c>
      <c r="H68" s="9" t="s">
        <v>20</v>
      </c>
      <c r="I68" s="11"/>
      <c r="J68" s="8">
        <v>56</v>
      </c>
      <c r="K68" s="22">
        <f t="shared" ref="K68:K75" si="25">ROUND(D68,1)</f>
        <v>513.5</v>
      </c>
      <c r="R68" s="9" t="s">
        <v>25</v>
      </c>
      <c r="S68">
        <f>+SUM(C45:BF45)</f>
        <v>100.55860047486721</v>
      </c>
    </row>
    <row r="69" spans="2:19" x14ac:dyDescent="0.25">
      <c r="B69" s="9" t="s">
        <v>21</v>
      </c>
      <c r="C69" s="8">
        <v>31</v>
      </c>
      <c r="D69" s="23">
        <v>2.1395806121310468</v>
      </c>
      <c r="H69" s="9" t="s">
        <v>21</v>
      </c>
      <c r="I69" s="11"/>
      <c r="J69" s="8">
        <v>31</v>
      </c>
      <c r="K69" s="22">
        <f t="shared" si="25"/>
        <v>2.1</v>
      </c>
      <c r="R69" s="9" t="s">
        <v>24</v>
      </c>
      <c r="S69">
        <f>+SUM(C46:BF46)</f>
        <v>147.98902974943866</v>
      </c>
    </row>
    <row r="70" spans="2:19" x14ac:dyDescent="0.25">
      <c r="B70" s="9" t="s">
        <v>22</v>
      </c>
      <c r="C70" s="8">
        <v>18</v>
      </c>
      <c r="D70" s="23">
        <v>1.1870268978064471</v>
      </c>
      <c r="H70" s="9" t="s">
        <v>22</v>
      </c>
      <c r="I70" s="11"/>
      <c r="J70" s="8">
        <v>18</v>
      </c>
      <c r="K70" s="22">
        <f t="shared" si="25"/>
        <v>1.2</v>
      </c>
      <c r="L70" t="s">
        <v>2</v>
      </c>
      <c r="R70" s="9" t="s">
        <v>21</v>
      </c>
      <c r="S70">
        <f>+SUM(C47:BF47)</f>
        <v>198.92993200091647</v>
      </c>
    </row>
    <row r="71" spans="2:19" x14ac:dyDescent="0.25">
      <c r="B71" s="9" t="s">
        <v>25</v>
      </c>
      <c r="C71" s="8">
        <v>45</v>
      </c>
      <c r="D71" s="23">
        <v>119.58264438259594</v>
      </c>
      <c r="H71" s="9" t="s">
        <v>25</v>
      </c>
      <c r="I71" s="11"/>
      <c r="J71" s="8">
        <v>45</v>
      </c>
      <c r="K71" s="22">
        <f t="shared" si="25"/>
        <v>119.6</v>
      </c>
      <c r="L71" t="s">
        <v>4</v>
      </c>
      <c r="R71" s="9" t="s">
        <v>19</v>
      </c>
      <c r="S71">
        <f>+SUM(C48:BF48)</f>
        <v>465.97886399305742</v>
      </c>
    </row>
    <row r="72" spans="2:19" x14ac:dyDescent="0.25">
      <c r="B72" s="9" t="s">
        <v>23</v>
      </c>
      <c r="C72" s="8">
        <v>44</v>
      </c>
      <c r="D72" s="23">
        <v>2.3999900138599504</v>
      </c>
      <c r="H72" s="9" t="s">
        <v>23</v>
      </c>
      <c r="I72" s="11"/>
      <c r="J72" s="8">
        <v>44</v>
      </c>
      <c r="K72" s="22">
        <f t="shared" si="25"/>
        <v>2.4</v>
      </c>
      <c r="L72" t="s">
        <v>3</v>
      </c>
      <c r="R72" s="12" t="s">
        <v>27</v>
      </c>
      <c r="S72">
        <f>+SUM(C49:BF49)</f>
        <v>27.130171702824263</v>
      </c>
    </row>
    <row r="73" spans="2:19" x14ac:dyDescent="0.25">
      <c r="B73" s="9" t="s">
        <v>24</v>
      </c>
      <c r="C73" s="8">
        <v>26</v>
      </c>
      <c r="D73" s="23">
        <v>3.8894768009699505</v>
      </c>
      <c r="H73" s="9" t="s">
        <v>24</v>
      </c>
      <c r="I73" s="11"/>
      <c r="J73" s="8">
        <v>26</v>
      </c>
      <c r="K73" s="22">
        <f t="shared" si="25"/>
        <v>3.9</v>
      </c>
      <c r="R73" s="9" t="s">
        <v>22</v>
      </c>
      <c r="S73">
        <f>+SUM(C50:BF50)</f>
        <v>74.208036578338806</v>
      </c>
    </row>
    <row r="74" spans="2:19" x14ac:dyDescent="0.25">
      <c r="B74" s="9" t="s">
        <v>26</v>
      </c>
      <c r="C74" s="8">
        <v>28</v>
      </c>
      <c r="D74" s="23">
        <v>1.0678133917504642</v>
      </c>
      <c r="H74" s="9" t="s">
        <v>26</v>
      </c>
      <c r="I74" s="11"/>
      <c r="J74" s="8">
        <v>28</v>
      </c>
      <c r="K74" s="22">
        <f t="shared" si="25"/>
        <v>1.1000000000000001</v>
      </c>
    </row>
    <row r="75" spans="2:19" x14ac:dyDescent="0.25">
      <c r="B75" s="12" t="s">
        <v>27</v>
      </c>
      <c r="C75" s="26">
        <v>2</v>
      </c>
      <c r="D75" s="24">
        <v>0.55856235858755843</v>
      </c>
      <c r="H75" s="12" t="s">
        <v>27</v>
      </c>
      <c r="I75" s="13"/>
      <c r="J75" s="26">
        <v>2</v>
      </c>
      <c r="K75" s="22">
        <f t="shared" si="25"/>
        <v>0.6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ORNL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Schroll, Stacie M.</dc:creator>
  <cp:lastModifiedBy>Lane Lee</cp:lastModifiedBy>
  <dcterms:created xsi:type="dcterms:W3CDTF">2015-06-02T19:13:34Z</dcterms:created>
  <dcterms:modified xsi:type="dcterms:W3CDTF">2022-01-21T17:35:51Z</dcterms:modified>
</cp:coreProperties>
</file>