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vs\Desktop\Temp\Junk\m\"/>
    </mc:Choice>
  </mc:AlternateContent>
  <xr:revisionPtr revIDLastSave="0" documentId="13_ncr:1_{E36333EF-6488-444B-946D-0C762CAAA577}" xr6:coauthVersionLast="33" xr6:coauthVersionMax="33" xr10:uidLastSave="{00000000-0000-0000-0000-000000000000}"/>
  <bookViews>
    <workbookView xWindow="0" yWindow="930" windowWidth="24000" windowHeight="9525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J36" i="1" l="1"/>
  <c r="E36" i="1"/>
  <c r="D36" i="1"/>
  <c r="C36" i="1"/>
  <c r="D28" i="1" l="1"/>
  <c r="E28" i="1"/>
  <c r="F28" i="1"/>
  <c r="G28" i="1"/>
  <c r="C28" i="1"/>
  <c r="C42" i="1" s="1"/>
  <c r="D48" i="1" l="1"/>
  <c r="D46" i="1"/>
  <c r="F36" i="1"/>
  <c r="G36" i="1"/>
  <c r="H36" i="1"/>
  <c r="I36" i="1"/>
  <c r="K36" i="1"/>
  <c r="L36" i="1"/>
  <c r="M36" i="1"/>
  <c r="N36" i="1"/>
  <c r="L43" i="1" l="1"/>
  <c r="L42" i="1"/>
  <c r="L47" i="1"/>
  <c r="L48" i="1"/>
  <c r="L49" i="1"/>
  <c r="L44" i="1"/>
  <c r="L45" i="1"/>
  <c r="L46" i="1"/>
  <c r="H43" i="1"/>
  <c r="H42" i="1"/>
  <c r="H48" i="1"/>
  <c r="H49" i="1"/>
  <c r="H44" i="1"/>
  <c r="H45" i="1"/>
  <c r="H46" i="1"/>
  <c r="H47" i="1"/>
  <c r="D44" i="1"/>
  <c r="D43" i="1"/>
  <c r="D42" i="1"/>
  <c r="D49" i="1"/>
  <c r="D45" i="1"/>
  <c r="D47" i="1"/>
  <c r="C43" i="1"/>
  <c r="C48" i="1"/>
  <c r="C49" i="1"/>
  <c r="C45" i="1"/>
  <c r="C46" i="1"/>
  <c r="C47" i="1"/>
  <c r="C44" i="1"/>
  <c r="K42" i="1"/>
  <c r="K47" i="1"/>
  <c r="K48" i="1"/>
  <c r="K49" i="1"/>
  <c r="K44" i="1"/>
  <c r="K45" i="1"/>
  <c r="K46" i="1"/>
  <c r="K43" i="1"/>
  <c r="G42" i="1"/>
  <c r="G48" i="1"/>
  <c r="G49" i="1"/>
  <c r="G44" i="1"/>
  <c r="G45" i="1"/>
  <c r="G46" i="1"/>
  <c r="G47" i="1"/>
  <c r="G43" i="1"/>
  <c r="N47" i="1"/>
  <c r="N48" i="1"/>
  <c r="N49" i="1"/>
  <c r="N44" i="1"/>
  <c r="N45" i="1"/>
  <c r="N46" i="1"/>
  <c r="N43" i="1"/>
  <c r="N42" i="1"/>
  <c r="J47" i="1"/>
  <c r="J48" i="1"/>
  <c r="J49" i="1"/>
  <c r="J44" i="1"/>
  <c r="J45" i="1"/>
  <c r="J46" i="1"/>
  <c r="J43" i="1"/>
  <c r="J42" i="1"/>
  <c r="F48" i="1"/>
  <c r="F49" i="1"/>
  <c r="F44" i="1"/>
  <c r="F45" i="1"/>
  <c r="F46" i="1"/>
  <c r="F47" i="1"/>
  <c r="F43" i="1"/>
  <c r="F42" i="1"/>
  <c r="M44" i="1"/>
  <c r="M45" i="1"/>
  <c r="M46" i="1"/>
  <c r="M43" i="1"/>
  <c r="M42" i="1"/>
  <c r="M48" i="1"/>
  <c r="M47" i="1"/>
  <c r="M49" i="1"/>
  <c r="I44" i="1"/>
  <c r="I45" i="1"/>
  <c r="I46" i="1"/>
  <c r="I43" i="1"/>
  <c r="I47" i="1"/>
  <c r="I42" i="1"/>
  <c r="I49" i="1"/>
  <c r="I48" i="1"/>
  <c r="E45" i="1"/>
  <c r="E46" i="1"/>
  <c r="E47" i="1"/>
  <c r="E44" i="1"/>
  <c r="E42" i="1"/>
  <c r="E43" i="1"/>
  <c r="E49" i="1"/>
  <c r="E48" i="1"/>
  <c r="S14" i="1"/>
  <c r="S15" i="1"/>
  <c r="S16" i="1"/>
  <c r="R19" i="1"/>
  <c r="S19" i="1" s="1"/>
  <c r="R18" i="1"/>
  <c r="S18" i="1" s="1"/>
  <c r="R17" i="1"/>
  <c r="S17" i="1" s="1"/>
  <c r="R13" i="1"/>
  <c r="S13" i="1" s="1"/>
  <c r="R12" i="1"/>
  <c r="S12" i="1" s="1"/>
  <c r="Q48" i="1" l="1"/>
  <c r="D60" i="1" s="1"/>
  <c r="Q44" i="1"/>
  <c r="Q49" i="1"/>
  <c r="K61" i="1" s="1"/>
  <c r="Q47" i="1"/>
  <c r="Q46" i="1"/>
  <c r="Q43" i="1"/>
  <c r="Q45" i="1"/>
  <c r="Q42" i="1"/>
  <c r="C54" i="1" s="1"/>
  <c r="G54" i="1" l="1"/>
  <c r="H54" i="1"/>
  <c r="I54" i="1"/>
  <c r="J54" i="1"/>
  <c r="M54" i="1"/>
  <c r="F54" i="1"/>
  <c r="J60" i="1"/>
  <c r="L60" i="1"/>
  <c r="M57" i="1"/>
  <c r="L57" i="1"/>
  <c r="N57" i="1"/>
  <c r="I59" i="1"/>
  <c r="H59" i="1"/>
  <c r="J59" i="1"/>
  <c r="G55" i="1"/>
  <c r="E55" i="1"/>
  <c r="I55" i="1"/>
  <c r="H55" i="1"/>
  <c r="M55" i="1"/>
  <c r="F55" i="1"/>
  <c r="L58" i="1"/>
  <c r="J58" i="1"/>
  <c r="H56" i="1"/>
  <c r="J56" i="1"/>
  <c r="I56" i="1"/>
  <c r="F56" i="1"/>
  <c r="G56" i="1"/>
</calcChain>
</file>

<file path=xl/sharedStrings.xml><?xml version="1.0" encoding="utf-8"?>
<sst xmlns="http://schemas.openxmlformats.org/spreadsheetml/2006/main" count="88" uniqueCount="38">
  <si>
    <t>Species</t>
  </si>
  <si>
    <t>water</t>
  </si>
  <si>
    <t>carbon dioxide</t>
  </si>
  <si>
    <t>formaldehyde</t>
  </si>
  <si>
    <t>carbon monoxide</t>
  </si>
  <si>
    <t>methane</t>
  </si>
  <si>
    <t>methyl formate</t>
  </si>
  <si>
    <t>Compound</t>
  </si>
  <si>
    <t>methanol</t>
  </si>
  <si>
    <t>methanol-OD</t>
  </si>
  <si>
    <t>Madix and Ko rounded their ionization values</t>
  </si>
  <si>
    <t>values calculated at the end.</t>
  </si>
  <si>
    <t>which is why they have slightly different correction</t>
  </si>
  <si>
    <t>The below table is a reproduction of Table A-1 from the Madix and Ko paper</t>
  </si>
  <si>
    <t>Gms (m)</t>
  </si>
  <si>
    <t>Tms (m)</t>
  </si>
  <si>
    <t>mass of ions (m)</t>
  </si>
  <si>
    <t>Ic</t>
  </si>
  <si>
    <t>This document contains a reproduction of the calculation of the correction factor of MS data from the 1980 paper by Ko, Benziger, and Madix, a pdf of the paper can be found in 1980MadixKoMSEquationsMethanol.pdf</t>
  </si>
  <si>
    <t># of electrons (x)</t>
  </si>
  <si>
    <t>Fc,m/(Gms (m)*Tms(m))</t>
  </si>
  <si>
    <t xml:space="preserve">Summation of Fc,m/(Gms (m)*Tms(m))
</t>
  </si>
  <si>
    <t>The hidden rows  41-49 contain intermediate steps in the calculation of the correction values.</t>
  </si>
  <si>
    <t>Final correction values for each molecule-fragment pair</t>
  </si>
  <si>
    <t>The below table is a recreation of the data from Table A-2 from the Madix and Ko paper.</t>
  </si>
  <si>
    <t xml:space="preserve">Mass Fragment </t>
  </si>
  <si>
    <t>Correction Factor</t>
  </si>
  <si>
    <t>Water</t>
  </si>
  <si>
    <t>Carbon Dioxide</t>
  </si>
  <si>
    <t>Methane</t>
  </si>
  <si>
    <t>Carbon Monoxide</t>
  </si>
  <si>
    <t>Methanol</t>
  </si>
  <si>
    <t>Methyl Formate</t>
  </si>
  <si>
    <t>Methanol-OD</t>
  </si>
  <si>
    <t>Deuterium</t>
  </si>
  <si>
    <t>Table of correction values for significant molecule-fragment pairs.</t>
  </si>
  <si>
    <t>Formaldhyde</t>
  </si>
  <si>
    <t>See yellow highlighted table at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</si>
</sst>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3" fillId="4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3" fillId="5" borderId="0" xfId="0" applyFont="1" applyFill="1"/>
    <xf numFmtId="0" fontId="0" fillId="7" borderId="0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8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7" xfId="0" applyFont="1" applyBorder="1"/>
    <xf numFmtId="0" fontId="0" fillId="0" borderId="3" xfId="0" applyBorder="1"/>
    <xf numFmtId="0" fontId="0" fillId="0" borderId="1" xfId="0" applyBorder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6" xfId="0" applyFill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8" borderId="10" xfId="0" applyFill="1" applyBorder="1"/>
    <xf numFmtId="0" fontId="0" fillId="8" borderId="11" xfId="0" applyFill="1" applyBorder="1"/>
    <xf numFmtId="0" fontId="0" fillId="8" borderId="9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638736</xdr:colOff>
      <xdr:row>1</xdr:row>
      <xdr:rowOff>168088</xdr:rowOff>
    </xdr:from>
    <xdr:to>
      <xdr:col>11</xdr:col>
      <xdr:colOff>11207</xdr:colOff>
      <xdr:row>8</xdr:row>
      <xdr:rowOff>156880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f>
                          <m:f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80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)∗ 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𝐶_(𝑠</a:t>
              </a:r>
              <a:r>
                <a:rPr lang="en-US" sz="180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1/(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8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∑1_(𝑚_0)^(𝑚_𝑚𝑎𝑥  )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  )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</a:t>
              </a:r>
              <a:r>
                <a:rPr lang="en-US" sz="18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)∗ 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</a:t>
              </a:r>
              <a:r>
                <a:rPr lang="en-US" sz="1800" b="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11205</xdr:colOff>
      <xdr:row>19</xdr:row>
      <xdr:rowOff>156881</xdr:rowOff>
    </xdr:from>
    <xdr:to>
      <xdr:col>11</xdr:col>
      <xdr:colOff>0</xdr:colOff>
      <xdr:row>25</xdr:row>
      <xdr:rowOff>22411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510117" y="3776381"/>
              <a:ext cx="5300383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d>
                    <m:dPr>
                      <m:begChr m:val="{"/>
                      <m:endChr m:val=""/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e>
                            <m:sup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(30−</m:t>
                              </m:r>
                              <m:f>
                                <m:fPr>
                                  <m:ctrlP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num>
                                <m:den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135</m:t>
                                  </m:r>
                                </m:den>
                              </m:f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sup>
                          </m:sSup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&gt;30</m:t>
                          </m:r>
                        </m:e>
                        <m:e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1                      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≤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30</m:t>
                          </m:r>
                        </m:e>
                      </m:eqArr>
                    </m:e>
                  </m:d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510117" y="3776381"/>
              <a:ext cx="5300383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𝑇_𝑀𝑆</a:t>
              </a:r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600" b="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{█(〖10〗^((30−𝑚/135))      𝑚&gt;30@1                      𝑚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30)┤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2</xdr:col>
      <xdr:colOff>645457</xdr:colOff>
      <xdr:row>28</xdr:row>
      <xdr:rowOff>141194</xdr:rowOff>
    </xdr:from>
    <xdr:to>
      <xdr:col>11</xdr:col>
      <xdr:colOff>0</xdr:colOff>
      <xdr:row>33</xdr:row>
      <xdr:rowOff>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2494428" y="5452782"/>
              <a:ext cx="5316072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sSup>
                    <m:sSupPr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lin"/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28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f>
                        <m:f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sup>
                  </m:sSup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2494428" y="5452782"/>
              <a:ext cx="5316072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𝑀𝑆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〖(28∕𝑚)〗^(1/2)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14</xdr:col>
      <xdr:colOff>369793</xdr:colOff>
      <xdr:row>4</xdr:row>
      <xdr:rowOff>62752</xdr:rowOff>
    </xdr:from>
    <xdr:to>
      <xdr:col>19</xdr:col>
      <xdr:colOff>1434353</xdr:colOff>
      <xdr:row>9</xdr:row>
      <xdr:rowOff>107576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141322" y="824752"/>
              <a:ext cx="5009031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d>
                    <m:dPr>
                      <m:ctrlP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600" b="0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0.6∗</m:t>
                  </m:r>
                  <m:d>
                    <m:dPr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type m:val="lin"/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14</m:t>
                          </m:r>
                        </m:den>
                      </m:f>
                    </m:e>
                  </m:d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+0.4</m:t>
                  </m:r>
                </m:oMath>
              </a14:m>
              <a:r>
                <a:rPr lang="en-US" sz="1600" i="1" baseline="0"/>
                <a:t> </a:t>
              </a:r>
            </a:p>
            <a:p>
              <a:r>
                <a:rPr lang="en-US" sz="1600" i="1" baseline="0"/>
                <a:t>Where x is the number of electrons in the given compound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141322" y="824752"/>
              <a:ext cx="5009031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 (𝑥)</a:t>
              </a:r>
              <a:r>
                <a:rPr lang="en-US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0.6∗(𝑥∕14)+0.4</a:t>
              </a:r>
              <a:r>
                <a:rPr lang="en-US" sz="1600" i="1" baseline="0"/>
                <a:t> </a:t>
              </a:r>
            </a:p>
            <a:p>
              <a:r>
                <a:rPr lang="en-US" sz="1600" i="1" baseline="0"/>
                <a:t>Where x is the number of electrons in the given compound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15</xdr:col>
      <xdr:colOff>784411</xdr:colOff>
      <xdr:row>23</xdr:row>
      <xdr:rowOff>11206</xdr:rowOff>
    </xdr:from>
    <xdr:to>
      <xdr:col>23</xdr:col>
      <xdr:colOff>22412</xdr:colOff>
      <xdr:row>59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11509561" y="4392706"/>
              <a:ext cx="6943726" cy="528469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11509561" y="4392706"/>
              <a:ext cx="6943726" cy="528469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</a:t>
              </a:r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</a:t>
              </a:r>
              <a:r>
                <a:rPr lang="en-US" sz="160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6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𝑚_0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𝑚_𝑚𝑎𝑥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(𝑚)</a:t>
              </a:r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5"/>
  <sheetViews>
    <sheetView tabSelected="1" zoomScaleNormal="100" workbookViewId="0">
      <selection activeCell="B6" sqref="B6"/>
    </sheetView>
  </sheetViews>
  <sheetFormatPr defaultRowHeight="15" x14ac:dyDescent="0.25"/>
  <cols>
    <col min="2" max="2" width="21.85546875" customWidth="1"/>
    <col min="3" max="3" width="11" customWidth="1"/>
    <col min="4" max="4" width="9.28515625" customWidth="1"/>
    <col min="5" max="5" width="8.42578125" customWidth="1"/>
    <col min="6" max="6" width="12.5703125" customWidth="1"/>
    <col min="7" max="7" width="8.28515625" customWidth="1"/>
    <col min="8" max="8" width="9.28515625" customWidth="1"/>
    <col min="9" max="9" width="8.140625" customWidth="1"/>
    <col min="10" max="10" width="11" customWidth="1"/>
    <col min="11" max="11" width="10.85546875" customWidth="1"/>
    <col min="12" max="12" width="8.5703125" customWidth="1"/>
    <col min="13" max="13" width="9" customWidth="1"/>
    <col min="14" max="15" width="11.7109375" customWidth="1"/>
    <col min="16" max="16" width="16" customWidth="1"/>
    <col min="17" max="17" width="19.140625" customWidth="1"/>
    <col min="18" max="18" width="17.28515625" customWidth="1"/>
    <col min="20" max="20" width="26.5703125" customWidth="1"/>
  </cols>
  <sheetData>
    <row r="1" spans="1:20" x14ac:dyDescent="0.25">
      <c r="A1" t="s">
        <v>18</v>
      </c>
    </row>
    <row r="2" spans="1:20" x14ac:dyDescent="0.25">
      <c r="A2" s="38" t="s">
        <v>37</v>
      </c>
      <c r="B2" s="38"/>
      <c r="C2" s="38"/>
    </row>
    <row r="10" spans="1:20" x14ac:dyDescent="0.25">
      <c r="B10" t="s">
        <v>13</v>
      </c>
    </row>
    <row r="11" spans="1:20" x14ac:dyDescent="0.25">
      <c r="B11" s="7" t="s">
        <v>7</v>
      </c>
      <c r="C11" s="8">
        <v>60</v>
      </c>
      <c r="D11" s="8">
        <v>44</v>
      </c>
      <c r="E11" s="8">
        <v>33</v>
      </c>
      <c r="F11" s="8">
        <v>32</v>
      </c>
      <c r="G11" s="8">
        <v>31</v>
      </c>
      <c r="H11" s="8">
        <v>30</v>
      </c>
      <c r="I11" s="8">
        <v>29</v>
      </c>
      <c r="J11" s="8">
        <v>28</v>
      </c>
      <c r="K11" s="8">
        <v>18</v>
      </c>
      <c r="L11" s="8">
        <v>16</v>
      </c>
      <c r="M11" s="8">
        <v>15</v>
      </c>
      <c r="N11" s="9">
        <v>14</v>
      </c>
      <c r="O11" s="16"/>
      <c r="Q11" s="7" t="s">
        <v>7</v>
      </c>
      <c r="R11" s="8" t="s">
        <v>19</v>
      </c>
      <c r="S11" s="4" t="s">
        <v>17</v>
      </c>
    </row>
    <row r="12" spans="1:20" x14ac:dyDescent="0.25">
      <c r="B12" s="10" t="s">
        <v>6</v>
      </c>
      <c r="C12" s="22">
        <v>30</v>
      </c>
      <c r="D12" s="22">
        <v>0</v>
      </c>
      <c r="E12" s="22">
        <v>0</v>
      </c>
      <c r="F12" s="22">
        <v>40</v>
      </c>
      <c r="G12" s="22">
        <v>100</v>
      </c>
      <c r="H12" s="22">
        <v>11</v>
      </c>
      <c r="I12" s="22">
        <v>68</v>
      </c>
      <c r="J12" s="22">
        <v>19</v>
      </c>
      <c r="K12" s="22">
        <v>0</v>
      </c>
      <c r="L12" s="22">
        <v>0</v>
      </c>
      <c r="M12" s="22">
        <v>30</v>
      </c>
      <c r="N12" s="23">
        <v>0</v>
      </c>
      <c r="O12" s="11"/>
      <c r="Q12" s="10" t="s">
        <v>6</v>
      </c>
      <c r="R12" s="16">
        <f>4+2*6+2*8</f>
        <v>32</v>
      </c>
      <c r="S12" s="5">
        <f t="shared" ref="S12:S19" si="0">(0.6*(R12/14))+0.4</f>
        <v>1.7714285714285714</v>
      </c>
    </row>
    <row r="13" spans="1:20" x14ac:dyDescent="0.25">
      <c r="B13" s="10" t="s">
        <v>9</v>
      </c>
      <c r="C13" s="22">
        <v>0</v>
      </c>
      <c r="D13" s="22">
        <v>0</v>
      </c>
      <c r="E13" s="22">
        <v>79</v>
      </c>
      <c r="F13" s="22">
        <v>100</v>
      </c>
      <c r="G13" s="22">
        <v>3</v>
      </c>
      <c r="H13" s="22">
        <v>9</v>
      </c>
      <c r="I13" s="22">
        <v>18</v>
      </c>
      <c r="J13" s="22">
        <v>0</v>
      </c>
      <c r="K13" s="22">
        <v>0</v>
      </c>
      <c r="L13" s="22">
        <v>0</v>
      </c>
      <c r="M13" s="22">
        <v>10</v>
      </c>
      <c r="N13" s="23">
        <v>0</v>
      </c>
      <c r="O13" s="11"/>
      <c r="Q13" s="10" t="s">
        <v>9</v>
      </c>
      <c r="R13" s="16">
        <f>6+4+8</f>
        <v>18</v>
      </c>
      <c r="S13" s="5">
        <f t="shared" si="0"/>
        <v>1.1714285714285715</v>
      </c>
    </row>
    <row r="14" spans="1:20" x14ac:dyDescent="0.25">
      <c r="B14" s="10" t="s">
        <v>8</v>
      </c>
      <c r="C14" s="22">
        <v>0</v>
      </c>
      <c r="D14" s="22">
        <v>0</v>
      </c>
      <c r="E14" s="22">
        <v>0</v>
      </c>
      <c r="F14" s="22">
        <v>72</v>
      </c>
      <c r="G14" s="22">
        <v>100</v>
      </c>
      <c r="H14" s="22">
        <v>3</v>
      </c>
      <c r="I14" s="22">
        <v>42</v>
      </c>
      <c r="J14" s="22">
        <v>9</v>
      </c>
      <c r="K14" s="22">
        <v>0</v>
      </c>
      <c r="L14" s="22">
        <v>0</v>
      </c>
      <c r="M14" s="22">
        <v>0</v>
      </c>
      <c r="N14" s="23">
        <v>0</v>
      </c>
      <c r="O14" s="11"/>
      <c r="Q14" s="10" t="s">
        <v>8</v>
      </c>
      <c r="R14" s="16">
        <v>18</v>
      </c>
      <c r="S14" s="5">
        <f t="shared" si="0"/>
        <v>1.1714285714285715</v>
      </c>
      <c r="T14" t="s">
        <v>10</v>
      </c>
    </row>
    <row r="15" spans="1:20" x14ac:dyDescent="0.25">
      <c r="B15" s="10" t="s">
        <v>5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100</v>
      </c>
      <c r="M15" s="22">
        <v>86</v>
      </c>
      <c r="N15" s="23">
        <v>17</v>
      </c>
      <c r="O15" s="11"/>
      <c r="Q15" s="10" t="s">
        <v>5</v>
      </c>
      <c r="R15" s="16">
        <v>10</v>
      </c>
      <c r="S15" s="5">
        <f t="shared" si="0"/>
        <v>0.82857142857142851</v>
      </c>
      <c r="T15" t="s">
        <v>12</v>
      </c>
    </row>
    <row r="16" spans="1:20" x14ac:dyDescent="0.25">
      <c r="B16" s="10" t="s">
        <v>4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100</v>
      </c>
      <c r="K16" s="22">
        <v>0</v>
      </c>
      <c r="L16" s="22">
        <v>2</v>
      </c>
      <c r="M16" s="22">
        <v>0</v>
      </c>
      <c r="N16" s="23">
        <v>0</v>
      </c>
      <c r="O16" s="11"/>
      <c r="Q16" s="10" t="s">
        <v>4</v>
      </c>
      <c r="R16" s="16">
        <v>14</v>
      </c>
      <c r="S16" s="5">
        <f t="shared" si="0"/>
        <v>1</v>
      </c>
      <c r="T16" t="s">
        <v>11</v>
      </c>
    </row>
    <row r="17" spans="2:19" x14ac:dyDescent="0.25">
      <c r="B17" s="10" t="s">
        <v>3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85</v>
      </c>
      <c r="I17" s="22">
        <v>100</v>
      </c>
      <c r="J17" s="22">
        <v>40</v>
      </c>
      <c r="K17" s="22">
        <v>0</v>
      </c>
      <c r="L17" s="22">
        <v>0</v>
      </c>
      <c r="M17" s="22">
        <v>0</v>
      </c>
      <c r="N17" s="23">
        <v>0</v>
      </c>
      <c r="O17" s="11"/>
      <c r="Q17" s="10" t="s">
        <v>3</v>
      </c>
      <c r="R17" s="16">
        <f>4+2+8</f>
        <v>14</v>
      </c>
      <c r="S17" s="5">
        <f t="shared" si="0"/>
        <v>1</v>
      </c>
    </row>
    <row r="18" spans="2:19" x14ac:dyDescent="0.25">
      <c r="B18" s="10" t="s">
        <v>2</v>
      </c>
      <c r="C18" s="22">
        <v>0</v>
      </c>
      <c r="D18" s="22">
        <v>100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20</v>
      </c>
      <c r="K18" s="22">
        <v>0</v>
      </c>
      <c r="L18" s="22">
        <v>20</v>
      </c>
      <c r="M18" s="22">
        <v>0</v>
      </c>
      <c r="N18" s="23">
        <v>0</v>
      </c>
      <c r="O18" s="11"/>
      <c r="Q18" s="10" t="s">
        <v>2</v>
      </c>
      <c r="R18" s="16">
        <f>6+16</f>
        <v>22</v>
      </c>
      <c r="S18" s="5">
        <f t="shared" si="0"/>
        <v>1.342857142857143</v>
      </c>
    </row>
    <row r="19" spans="2:19" x14ac:dyDescent="0.25">
      <c r="B19" s="13" t="s">
        <v>1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100</v>
      </c>
      <c r="L19" s="24">
        <v>0</v>
      </c>
      <c r="M19" s="24">
        <v>0</v>
      </c>
      <c r="N19" s="25">
        <v>0</v>
      </c>
      <c r="O19" s="11"/>
      <c r="Q19" s="13" t="s">
        <v>1</v>
      </c>
      <c r="R19" s="26">
        <f>2+8</f>
        <v>10</v>
      </c>
      <c r="S19" s="5">
        <f t="shared" si="0"/>
        <v>0.82857142857142851</v>
      </c>
    </row>
    <row r="25" spans="2:19" ht="14.25" customHeight="1" x14ac:dyDescent="0.25"/>
    <row r="26" spans="2:19" ht="14.25" customHeight="1" x14ac:dyDescent="0.25"/>
    <row r="27" spans="2:19" x14ac:dyDescent="0.25">
      <c r="B27" s="7" t="s">
        <v>16</v>
      </c>
      <c r="C27" s="8">
        <v>60</v>
      </c>
      <c r="D27" s="8">
        <v>44</v>
      </c>
      <c r="E27" s="8">
        <v>33</v>
      </c>
      <c r="F27" s="8">
        <v>32</v>
      </c>
      <c r="G27" s="8">
        <v>31</v>
      </c>
      <c r="H27" s="8">
        <v>30</v>
      </c>
      <c r="I27" s="8">
        <v>29</v>
      </c>
      <c r="J27" s="8">
        <v>28</v>
      </c>
      <c r="K27" s="8">
        <v>18</v>
      </c>
      <c r="L27" s="8">
        <v>16</v>
      </c>
      <c r="M27" s="8">
        <v>15</v>
      </c>
      <c r="N27" s="9">
        <v>14</v>
      </c>
      <c r="O27" s="16"/>
    </row>
    <row r="28" spans="2:19" x14ac:dyDescent="0.25">
      <c r="B28" s="17" t="s">
        <v>15</v>
      </c>
      <c r="C28" s="6">
        <f>10^((30-C11)/155)</f>
        <v>0.640400427119728</v>
      </c>
      <c r="D28" s="6">
        <f>10^((30-D11)/155)</f>
        <v>0.81222699470800896</v>
      </c>
      <c r="E28" s="6">
        <f>10^((30-E11)/155)</f>
        <v>0.95641231880567645</v>
      </c>
      <c r="F28" s="6">
        <f>10^((30-F11)/155)</f>
        <v>0.9707262508693274</v>
      </c>
      <c r="G28" s="6">
        <f>10^((30-G11)/155)</f>
        <v>0.98525440921080254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17"/>
    </row>
    <row r="35" spans="1:17" x14ac:dyDescent="0.25">
      <c r="B35" s="7" t="s">
        <v>16</v>
      </c>
      <c r="C35" s="8">
        <v>60</v>
      </c>
      <c r="D35" s="8">
        <v>44</v>
      </c>
      <c r="E35" s="8">
        <v>33</v>
      </c>
      <c r="F35" s="8">
        <v>32</v>
      </c>
      <c r="G35" s="8">
        <v>31</v>
      </c>
      <c r="H35" s="8">
        <v>30</v>
      </c>
      <c r="I35" s="8">
        <v>29</v>
      </c>
      <c r="J35" s="8">
        <v>28</v>
      </c>
      <c r="K35" s="8">
        <v>18</v>
      </c>
      <c r="L35" s="8">
        <v>16</v>
      </c>
      <c r="M35" s="8">
        <v>15</v>
      </c>
      <c r="N35" s="9">
        <v>14</v>
      </c>
      <c r="O35" s="16"/>
    </row>
    <row r="36" spans="1:17" x14ac:dyDescent="0.25">
      <c r="B36" s="4" t="s">
        <v>14</v>
      </c>
      <c r="C36" s="3">
        <f t="shared" ref="C36:N36" si="1">+(28/C11)^(0.5)</f>
        <v>0.68313005106397318</v>
      </c>
      <c r="D36" s="3">
        <f t="shared" si="1"/>
        <v>0.7977240352174656</v>
      </c>
      <c r="E36" s="3">
        <f t="shared" si="1"/>
        <v>0.92113237294367656</v>
      </c>
      <c r="F36" s="3">
        <f t="shared" si="1"/>
        <v>0.93541434669348533</v>
      </c>
      <c r="G36" s="3">
        <f t="shared" si="1"/>
        <v>0.95038192662298293</v>
      </c>
      <c r="H36" s="3">
        <f t="shared" si="1"/>
        <v>0.96609178307929588</v>
      </c>
      <c r="I36" s="3">
        <f t="shared" si="1"/>
        <v>0.98260736888103495</v>
      </c>
      <c r="J36" s="3">
        <f t="shared" si="1"/>
        <v>1</v>
      </c>
      <c r="K36" s="3">
        <f t="shared" si="1"/>
        <v>1.247219128924647</v>
      </c>
      <c r="L36" s="3">
        <f t="shared" si="1"/>
        <v>1.3228756555322954</v>
      </c>
      <c r="M36" s="3">
        <f t="shared" si="1"/>
        <v>1.3662601021279464</v>
      </c>
      <c r="N36" s="3">
        <f t="shared" si="1"/>
        <v>1.4142135623730951</v>
      </c>
      <c r="O36" s="4"/>
    </row>
    <row r="40" spans="1:17" x14ac:dyDescent="0.25">
      <c r="A40" t="s">
        <v>22</v>
      </c>
    </row>
    <row r="41" spans="1:17" ht="60" hidden="1" x14ac:dyDescent="0.25">
      <c r="B41" s="7" t="s">
        <v>20</v>
      </c>
      <c r="C41" s="8">
        <v>60</v>
      </c>
      <c r="D41" s="8">
        <v>44</v>
      </c>
      <c r="E41" s="8">
        <v>33</v>
      </c>
      <c r="F41" s="8">
        <v>32</v>
      </c>
      <c r="G41" s="8">
        <v>31</v>
      </c>
      <c r="H41" s="8">
        <v>30</v>
      </c>
      <c r="I41" s="8">
        <v>29</v>
      </c>
      <c r="J41" s="8">
        <v>28</v>
      </c>
      <c r="K41" s="8">
        <v>18</v>
      </c>
      <c r="L41" s="8">
        <v>16</v>
      </c>
      <c r="M41" s="8">
        <v>15</v>
      </c>
      <c r="N41" s="9">
        <v>14</v>
      </c>
      <c r="Q41" s="29" t="s">
        <v>21</v>
      </c>
    </row>
    <row r="42" spans="1:17" hidden="1" x14ac:dyDescent="0.25">
      <c r="B42" s="10" t="s">
        <v>6</v>
      </c>
      <c r="C42" s="11">
        <f t="shared" ref="C42:N42" si="2">+C12/(C$28*C$36)</f>
        <v>68.575068696001424</v>
      </c>
      <c r="D42" s="11">
        <f t="shared" si="2"/>
        <v>0</v>
      </c>
      <c r="E42" s="11">
        <f t="shared" si="2"/>
        <v>0</v>
      </c>
      <c r="F42" s="11">
        <f t="shared" si="2"/>
        <v>44.05134678050878</v>
      </c>
      <c r="G42" s="11">
        <f t="shared" si="2"/>
        <v>106.79562068249264</v>
      </c>
      <c r="H42" s="11">
        <f t="shared" si="2"/>
        <v>11.386081729148845</v>
      </c>
      <c r="I42" s="11">
        <f t="shared" si="2"/>
        <v>69.203633265478615</v>
      </c>
      <c r="J42" s="11">
        <f t="shared" si="2"/>
        <v>19</v>
      </c>
      <c r="K42" s="11">
        <f t="shared" si="2"/>
        <v>0</v>
      </c>
      <c r="L42" s="11">
        <f t="shared" si="2"/>
        <v>0</v>
      </c>
      <c r="M42" s="11">
        <f t="shared" si="2"/>
        <v>21.957751641341996</v>
      </c>
      <c r="N42" s="12">
        <f t="shared" si="2"/>
        <v>0</v>
      </c>
      <c r="P42" s="28" t="s">
        <v>6</v>
      </c>
      <c r="Q42">
        <f>+SUM(C42:N42)</f>
        <v>340.9695027949723</v>
      </c>
    </row>
    <row r="43" spans="1:17" hidden="1" x14ac:dyDescent="0.25">
      <c r="B43" s="10" t="s">
        <v>9</v>
      </c>
      <c r="C43" s="11">
        <f t="shared" ref="C43:N43" si="3">+C13/(C$28*C$36)</f>
        <v>0</v>
      </c>
      <c r="D43" s="11">
        <f t="shared" si="3"/>
        <v>0</v>
      </c>
      <c r="E43" s="11">
        <f t="shared" si="3"/>
        <v>89.672625238771516</v>
      </c>
      <c r="F43" s="11">
        <f t="shared" si="3"/>
        <v>110.12836695127194</v>
      </c>
      <c r="G43" s="11">
        <f t="shared" si="3"/>
        <v>3.2038686204747795</v>
      </c>
      <c r="H43" s="11">
        <f t="shared" si="3"/>
        <v>9.3158850511217821</v>
      </c>
      <c r="I43" s="11">
        <f t="shared" si="3"/>
        <v>18.318608805567866</v>
      </c>
      <c r="J43" s="11">
        <f t="shared" si="3"/>
        <v>0</v>
      </c>
      <c r="K43" s="11">
        <f t="shared" si="3"/>
        <v>0</v>
      </c>
      <c r="L43" s="11">
        <f t="shared" si="3"/>
        <v>0</v>
      </c>
      <c r="M43" s="11">
        <f t="shared" si="3"/>
        <v>7.3192505471139997</v>
      </c>
      <c r="N43" s="12">
        <f t="shared" si="3"/>
        <v>0</v>
      </c>
      <c r="P43" s="10" t="s">
        <v>9</v>
      </c>
      <c r="Q43">
        <f t="shared" ref="Q43:Q47" si="4">+SUM(C43:N43)</f>
        <v>237.95860521432189</v>
      </c>
    </row>
    <row r="44" spans="1:17" hidden="1" x14ac:dyDescent="0.25">
      <c r="B44" s="10" t="s">
        <v>8</v>
      </c>
      <c r="C44" s="11">
        <f t="shared" ref="C44:N44" si="5">+C14/(C$28*C$36)</f>
        <v>0</v>
      </c>
      <c r="D44" s="11">
        <f t="shared" si="5"/>
        <v>0</v>
      </c>
      <c r="E44" s="11">
        <f t="shared" si="5"/>
        <v>0</v>
      </c>
      <c r="F44" s="11">
        <f t="shared" si="5"/>
        <v>79.292424204915804</v>
      </c>
      <c r="G44" s="11">
        <f t="shared" si="5"/>
        <v>106.79562068249264</v>
      </c>
      <c r="H44" s="11">
        <f t="shared" si="5"/>
        <v>3.1052950170405942</v>
      </c>
      <c r="I44" s="11">
        <f t="shared" si="5"/>
        <v>42.743420546325019</v>
      </c>
      <c r="J44" s="11">
        <f t="shared" si="5"/>
        <v>9</v>
      </c>
      <c r="K44" s="11">
        <f t="shared" si="5"/>
        <v>0</v>
      </c>
      <c r="L44" s="11">
        <f t="shared" si="5"/>
        <v>0</v>
      </c>
      <c r="M44" s="11">
        <f t="shared" si="5"/>
        <v>0</v>
      </c>
      <c r="N44" s="12">
        <f t="shared" si="5"/>
        <v>0</v>
      </c>
      <c r="P44" s="10" t="s">
        <v>8</v>
      </c>
      <c r="Q44">
        <f t="shared" si="4"/>
        <v>240.93676045077405</v>
      </c>
    </row>
    <row r="45" spans="1:17" hidden="1" x14ac:dyDescent="0.25">
      <c r="B45" s="10" t="s">
        <v>5</v>
      </c>
      <c r="C45" s="11">
        <f t="shared" ref="C45:N45" si="6">+C15/(C$28*C$36)</f>
        <v>0</v>
      </c>
      <c r="D45" s="11">
        <f t="shared" si="6"/>
        <v>0</v>
      </c>
      <c r="E45" s="11">
        <f t="shared" si="6"/>
        <v>0</v>
      </c>
      <c r="F45" s="11">
        <f t="shared" si="6"/>
        <v>0</v>
      </c>
      <c r="G45" s="11">
        <f t="shared" si="6"/>
        <v>0</v>
      </c>
      <c r="H45" s="11">
        <f t="shared" si="6"/>
        <v>0</v>
      </c>
      <c r="I45" s="11">
        <f t="shared" si="6"/>
        <v>0</v>
      </c>
      <c r="J45" s="11">
        <f t="shared" si="6"/>
        <v>0</v>
      </c>
      <c r="K45" s="11">
        <f t="shared" si="6"/>
        <v>0</v>
      </c>
      <c r="L45" s="11">
        <f t="shared" si="6"/>
        <v>75.592894601845444</v>
      </c>
      <c r="M45" s="11">
        <f t="shared" si="6"/>
        <v>62.945554705180392</v>
      </c>
      <c r="N45" s="12">
        <f t="shared" si="6"/>
        <v>12.020815280171307</v>
      </c>
      <c r="P45" s="10" t="s">
        <v>5</v>
      </c>
      <c r="Q45">
        <f t="shared" si="4"/>
        <v>150.55926458719716</v>
      </c>
    </row>
    <row r="46" spans="1:17" hidden="1" x14ac:dyDescent="0.25">
      <c r="B46" s="10" t="s">
        <v>4</v>
      </c>
      <c r="C46" s="11">
        <f t="shared" ref="C46:N46" si="7">+C16/(C$28*C$36)</f>
        <v>0</v>
      </c>
      <c r="D46" s="11">
        <f t="shared" si="7"/>
        <v>0</v>
      </c>
      <c r="E46" s="11">
        <f t="shared" si="7"/>
        <v>0</v>
      </c>
      <c r="F46" s="11">
        <f t="shared" si="7"/>
        <v>0</v>
      </c>
      <c r="G46" s="11">
        <f t="shared" si="7"/>
        <v>0</v>
      </c>
      <c r="H46" s="11">
        <f t="shared" si="7"/>
        <v>0</v>
      </c>
      <c r="I46" s="11">
        <f t="shared" si="7"/>
        <v>0</v>
      </c>
      <c r="J46" s="11">
        <f t="shared" si="7"/>
        <v>100</v>
      </c>
      <c r="K46" s="11">
        <f t="shared" si="7"/>
        <v>0</v>
      </c>
      <c r="L46" s="11">
        <f t="shared" si="7"/>
        <v>1.5118578920369088</v>
      </c>
      <c r="M46" s="11">
        <f t="shared" si="7"/>
        <v>0</v>
      </c>
      <c r="N46" s="12">
        <f t="shared" si="7"/>
        <v>0</v>
      </c>
      <c r="P46" s="10" t="s">
        <v>4</v>
      </c>
      <c r="Q46">
        <f t="shared" si="4"/>
        <v>101.51185789203691</v>
      </c>
    </row>
    <row r="47" spans="1:17" hidden="1" x14ac:dyDescent="0.25">
      <c r="B47" s="10" t="s">
        <v>3</v>
      </c>
      <c r="C47" s="11">
        <f t="shared" ref="C47:N47" si="8">+C17/(C$28*C$36)</f>
        <v>0</v>
      </c>
      <c r="D47" s="11">
        <f t="shared" si="8"/>
        <v>0</v>
      </c>
      <c r="E47" s="11">
        <f t="shared" si="8"/>
        <v>0</v>
      </c>
      <c r="F47" s="11">
        <f t="shared" si="8"/>
        <v>0</v>
      </c>
      <c r="G47" s="11">
        <f t="shared" si="8"/>
        <v>0</v>
      </c>
      <c r="H47" s="11">
        <f t="shared" si="8"/>
        <v>87.983358816150158</v>
      </c>
      <c r="I47" s="11">
        <f t="shared" si="8"/>
        <v>101.77004891982148</v>
      </c>
      <c r="J47" s="11">
        <f t="shared" si="8"/>
        <v>40</v>
      </c>
      <c r="K47" s="11">
        <f t="shared" si="8"/>
        <v>0</v>
      </c>
      <c r="L47" s="11">
        <f t="shared" si="8"/>
        <v>0</v>
      </c>
      <c r="M47" s="11">
        <f t="shared" si="8"/>
        <v>0</v>
      </c>
      <c r="N47" s="12">
        <f t="shared" si="8"/>
        <v>0</v>
      </c>
      <c r="P47" s="10" t="s">
        <v>3</v>
      </c>
      <c r="Q47">
        <f t="shared" si="4"/>
        <v>229.75340773597162</v>
      </c>
    </row>
    <row r="48" spans="1:17" hidden="1" x14ac:dyDescent="0.25">
      <c r="B48" s="10" t="s">
        <v>2</v>
      </c>
      <c r="C48" s="11">
        <f t="shared" ref="C48:N48" si="9">+C18/(C$28*C$36)</f>
        <v>0</v>
      </c>
      <c r="D48" s="11">
        <f t="shared" si="9"/>
        <v>154.33694634917515</v>
      </c>
      <c r="E48" s="11">
        <f t="shared" si="9"/>
        <v>0</v>
      </c>
      <c r="F48" s="11">
        <f t="shared" si="9"/>
        <v>0</v>
      </c>
      <c r="G48" s="11">
        <f t="shared" si="9"/>
        <v>0</v>
      </c>
      <c r="H48" s="11">
        <f t="shared" si="9"/>
        <v>0</v>
      </c>
      <c r="I48" s="11">
        <f t="shared" si="9"/>
        <v>0</v>
      </c>
      <c r="J48" s="11">
        <f t="shared" si="9"/>
        <v>20</v>
      </c>
      <c r="K48" s="11">
        <f t="shared" si="9"/>
        <v>0</v>
      </c>
      <c r="L48" s="11">
        <f t="shared" si="9"/>
        <v>15.118578920369089</v>
      </c>
      <c r="M48" s="11">
        <f t="shared" si="9"/>
        <v>0</v>
      </c>
      <c r="N48" s="12">
        <f t="shared" si="9"/>
        <v>0</v>
      </c>
      <c r="P48" s="10" t="s">
        <v>2</v>
      </c>
      <c r="Q48">
        <f>+SUM(C48:N48)</f>
        <v>189.45552526954424</v>
      </c>
    </row>
    <row r="49" spans="2:18" hidden="1" x14ac:dyDescent="0.25">
      <c r="B49" s="13" t="s">
        <v>1</v>
      </c>
      <c r="C49" s="14">
        <f t="shared" ref="C49:N49" si="10">+C19/(C$28*C$36)</f>
        <v>0</v>
      </c>
      <c r="D49" s="14">
        <f t="shared" si="10"/>
        <v>0</v>
      </c>
      <c r="E49" s="14">
        <f t="shared" si="10"/>
        <v>0</v>
      </c>
      <c r="F49" s="14">
        <f t="shared" si="10"/>
        <v>0</v>
      </c>
      <c r="G49" s="14">
        <f t="shared" si="10"/>
        <v>0</v>
      </c>
      <c r="H49" s="14">
        <f t="shared" si="10"/>
        <v>0</v>
      </c>
      <c r="I49" s="14">
        <f t="shared" si="10"/>
        <v>0</v>
      </c>
      <c r="J49" s="14">
        <f t="shared" si="10"/>
        <v>0</v>
      </c>
      <c r="K49" s="14">
        <f t="shared" si="10"/>
        <v>80.178372573727316</v>
      </c>
      <c r="L49" s="14">
        <f t="shared" si="10"/>
        <v>0</v>
      </c>
      <c r="M49" s="14">
        <f t="shared" si="10"/>
        <v>0</v>
      </c>
      <c r="N49" s="15">
        <f t="shared" si="10"/>
        <v>0</v>
      </c>
      <c r="P49" s="13" t="s">
        <v>1</v>
      </c>
      <c r="Q49">
        <f>+SUM(C49:N49)</f>
        <v>80.178372573727316</v>
      </c>
    </row>
    <row r="52" spans="2:18" x14ac:dyDescent="0.25">
      <c r="B52" t="s">
        <v>23</v>
      </c>
    </row>
    <row r="53" spans="2:18" s="1" customFormat="1" x14ac:dyDescent="0.25">
      <c r="B53" s="7" t="s">
        <v>0</v>
      </c>
      <c r="C53" s="8">
        <v>60</v>
      </c>
      <c r="D53" s="8">
        <v>44</v>
      </c>
      <c r="E53" s="8">
        <v>33</v>
      </c>
      <c r="F53" s="8">
        <v>32</v>
      </c>
      <c r="G53" s="8">
        <v>31</v>
      </c>
      <c r="H53" s="8">
        <v>30</v>
      </c>
      <c r="I53" s="8">
        <v>29</v>
      </c>
      <c r="J53" s="8">
        <v>28</v>
      </c>
      <c r="K53" s="8">
        <v>18</v>
      </c>
      <c r="L53" s="8">
        <v>16</v>
      </c>
      <c r="M53" s="8">
        <v>15</v>
      </c>
      <c r="N53" s="9">
        <v>14</v>
      </c>
      <c r="O53"/>
      <c r="R53" s="2"/>
    </row>
    <row r="54" spans="2:18" x14ac:dyDescent="0.25">
      <c r="B54" s="10" t="s">
        <v>6</v>
      </c>
      <c r="C54" s="18">
        <f>+ $Q42/($S12*C12)</f>
        <v>6.4160927945290496</v>
      </c>
      <c r="D54" s="18">
        <v>0</v>
      </c>
      <c r="E54" s="18">
        <v>0</v>
      </c>
      <c r="F54" s="18">
        <f>+ $Q42/($S12*F12)</f>
        <v>4.8120695958967863</v>
      </c>
      <c r="G54" s="18">
        <f>+ $Q42/($S12*G12)</f>
        <v>1.9248278383587147</v>
      </c>
      <c r="H54" s="18">
        <f>+ $Q42/($S12*H12)</f>
        <v>17.498434894170135</v>
      </c>
      <c r="I54" s="18">
        <f>+ $Q42/($S12*I12)</f>
        <v>2.8306291740569334</v>
      </c>
      <c r="J54" s="18">
        <f>+ $Q42/($S12*J12)</f>
        <v>10.130672833466919</v>
      </c>
      <c r="K54" s="18">
        <v>0</v>
      </c>
      <c r="L54" s="18">
        <v>0</v>
      </c>
      <c r="M54" s="18">
        <f>+ $Q42/($S12*M12)</f>
        <v>6.4160927945290496</v>
      </c>
      <c r="N54" s="19">
        <v>0</v>
      </c>
    </row>
    <row r="55" spans="2:18" x14ac:dyDescent="0.25">
      <c r="B55" s="10" t="s">
        <v>9</v>
      </c>
      <c r="C55" s="18">
        <v>0</v>
      </c>
      <c r="D55" s="18">
        <v>0</v>
      </c>
      <c r="E55" s="18">
        <f>+ $Q43/($S13*E13)</f>
        <v>2.5713341100652256</v>
      </c>
      <c r="F55" s="18">
        <f>+ $Q43/($S13*F13)</f>
        <v>2.031353946951528</v>
      </c>
      <c r="G55" s="18">
        <f>+ $Q43/($S13*G13)</f>
        <v>67.711798231717609</v>
      </c>
      <c r="H55" s="18">
        <f>+ $Q43/($S13*H13)</f>
        <v>22.570599410572537</v>
      </c>
      <c r="I55" s="18">
        <f>+ $Q43/($S13*I13)</f>
        <v>11.285299705286269</v>
      </c>
      <c r="J55" s="18">
        <v>0</v>
      </c>
      <c r="K55" s="18">
        <v>0</v>
      </c>
      <c r="L55" s="18">
        <v>0</v>
      </c>
      <c r="M55" s="18">
        <f>+ $Q43/($S13*M13)</f>
        <v>20.31353946951528</v>
      </c>
      <c r="N55" s="19">
        <v>0</v>
      </c>
    </row>
    <row r="56" spans="2:18" x14ac:dyDescent="0.25">
      <c r="B56" s="10" t="s">
        <v>8</v>
      </c>
      <c r="C56" s="18">
        <v>0</v>
      </c>
      <c r="D56" s="18">
        <v>0</v>
      </c>
      <c r="E56" s="18">
        <v>0</v>
      </c>
      <c r="F56" s="18">
        <f>+ $Q44/($S14*F14)</f>
        <v>2.8566350324448142</v>
      </c>
      <c r="G56" s="18">
        <f>+ $Q44/($S14*G14)</f>
        <v>2.0567772233602661</v>
      </c>
      <c r="H56" s="18">
        <f>+ $Q44/($S14*H14)</f>
        <v>68.559240778675544</v>
      </c>
      <c r="I56" s="18">
        <f>+ $Q44/($S14*I14)</f>
        <v>4.8970886270482525</v>
      </c>
      <c r="J56" s="18">
        <f>+ $Q44/($S14*J14)</f>
        <v>22.853080259558514</v>
      </c>
      <c r="K56" s="18">
        <v>0</v>
      </c>
      <c r="L56" s="18">
        <v>0</v>
      </c>
      <c r="M56" s="18">
        <v>0</v>
      </c>
      <c r="N56" s="19">
        <v>0</v>
      </c>
    </row>
    <row r="57" spans="2:18" x14ac:dyDescent="0.25">
      <c r="B57" s="10" t="s">
        <v>5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f>+ $Q45/($S15*L15)</f>
        <v>1.8170945726041039</v>
      </c>
      <c r="M57" s="18">
        <f>+ $Q45/($S15*M15)</f>
        <v>2.1129006658187253</v>
      </c>
      <c r="N57" s="19">
        <f>+ $Q45/($S15*N15)</f>
        <v>10.688791603553552</v>
      </c>
    </row>
    <row r="58" spans="2:18" x14ac:dyDescent="0.25">
      <c r="B58" s="10" t="s">
        <v>4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f>+ $Q46/($S16*J16)</f>
        <v>1.0151185789203692</v>
      </c>
      <c r="K58" s="18">
        <v>0</v>
      </c>
      <c r="L58" s="18">
        <f>+ $Q46/($S16*L16)</f>
        <v>50.755928946018457</v>
      </c>
      <c r="M58" s="18">
        <v>0</v>
      </c>
      <c r="N58" s="19">
        <v>0</v>
      </c>
    </row>
    <row r="59" spans="2:18" x14ac:dyDescent="0.25">
      <c r="B59" s="10" t="s">
        <v>3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f>+ $Q47/($S17*H17)</f>
        <v>2.7029812674820191</v>
      </c>
      <c r="I59" s="18">
        <f>+ $Q47/($S17*I17)</f>
        <v>2.2975340773597162</v>
      </c>
      <c r="J59" s="18">
        <f>+ $Q47/($S17*J17)</f>
        <v>5.7438351933992902</v>
      </c>
      <c r="K59" s="18">
        <v>0</v>
      </c>
      <c r="L59" s="18">
        <v>0</v>
      </c>
      <c r="M59" s="18">
        <v>0</v>
      </c>
      <c r="N59" s="19">
        <v>0</v>
      </c>
    </row>
    <row r="60" spans="2:18" x14ac:dyDescent="0.25">
      <c r="B60" s="10" t="s">
        <v>2</v>
      </c>
      <c r="C60" s="18">
        <v>0</v>
      </c>
      <c r="D60" s="18">
        <f>+ $Q48/($S18*D18)</f>
        <v>1.410839017964691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f>+ $Q48/($S18*J18)</f>
        <v>7.0541950898234544</v>
      </c>
      <c r="K60" s="18">
        <v>0</v>
      </c>
      <c r="L60" s="18">
        <f>+ $Q48/($S18*L18)</f>
        <v>7.0541950898234544</v>
      </c>
      <c r="M60" s="18">
        <v>0</v>
      </c>
      <c r="N60" s="19">
        <v>0</v>
      </c>
    </row>
    <row r="61" spans="2:18" x14ac:dyDescent="0.25">
      <c r="B61" s="13" t="s">
        <v>1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f>+ $Q49/($S19*K19)</f>
        <v>0.96767001382084705</v>
      </c>
      <c r="L61" s="20">
        <v>0</v>
      </c>
      <c r="M61" s="20">
        <v>0</v>
      </c>
      <c r="N61" s="21">
        <v>0</v>
      </c>
    </row>
    <row r="64" spans="2:18" s="1" customFormat="1" x14ac:dyDescent="0.25">
      <c r="B64" s="30" t="s">
        <v>35</v>
      </c>
      <c r="E64" s="2"/>
      <c r="H64" s="30" t="s">
        <v>24</v>
      </c>
      <c r="I64" s="2"/>
      <c r="M64" s="2"/>
      <c r="R64" s="2"/>
    </row>
    <row r="66" spans="2:12" x14ac:dyDescent="0.25">
      <c r="B66" s="1" t="s">
        <v>7</v>
      </c>
      <c r="C66" s="1" t="s">
        <v>25</v>
      </c>
      <c r="D66" s="1" t="s">
        <v>26</v>
      </c>
      <c r="H66" s="1" t="s">
        <v>7</v>
      </c>
      <c r="I66" s="1"/>
      <c r="J66" s="1" t="s">
        <v>25</v>
      </c>
      <c r="K66" s="1" t="s">
        <v>26</v>
      </c>
    </row>
    <row r="67" spans="2:12" x14ac:dyDescent="0.25">
      <c r="B67" s="28" t="s">
        <v>29</v>
      </c>
      <c r="C67" s="32">
        <v>16</v>
      </c>
      <c r="D67" s="35">
        <v>1.8169999999999999</v>
      </c>
      <c r="H67" s="28" t="s">
        <v>29</v>
      </c>
      <c r="I67" s="27"/>
      <c r="J67" s="32">
        <v>16</v>
      </c>
      <c r="K67" s="35">
        <v>1.9</v>
      </c>
    </row>
    <row r="68" spans="2:12" x14ac:dyDescent="0.25">
      <c r="B68" s="10" t="s">
        <v>28</v>
      </c>
      <c r="C68" s="33">
        <v>44</v>
      </c>
      <c r="D68" s="36">
        <v>1.411</v>
      </c>
      <c r="H68" s="10" t="s">
        <v>28</v>
      </c>
      <c r="I68" s="12"/>
      <c r="J68" s="33">
        <v>44</v>
      </c>
      <c r="K68" s="36">
        <v>1.4</v>
      </c>
    </row>
    <row r="69" spans="2:12" x14ac:dyDescent="0.25">
      <c r="B69" s="10" t="s">
        <v>30</v>
      </c>
      <c r="C69" s="33">
        <v>28</v>
      </c>
      <c r="D69" s="36">
        <v>1.0149999999999999</v>
      </c>
      <c r="H69" s="10" t="s">
        <v>30</v>
      </c>
      <c r="I69" s="12"/>
      <c r="J69" s="33">
        <v>28</v>
      </c>
      <c r="K69" s="36">
        <v>1</v>
      </c>
    </row>
    <row r="70" spans="2:12" x14ac:dyDescent="0.25">
      <c r="B70" s="10" t="s">
        <v>34</v>
      </c>
      <c r="C70" s="33">
        <v>4</v>
      </c>
      <c r="D70" s="36"/>
      <c r="H70" s="10" t="s">
        <v>34</v>
      </c>
      <c r="I70" s="12"/>
      <c r="J70" s="33">
        <v>4</v>
      </c>
      <c r="K70" s="36">
        <v>0.8</v>
      </c>
      <c r="L70" t="s">
        <v>10</v>
      </c>
    </row>
    <row r="71" spans="2:12" x14ac:dyDescent="0.25">
      <c r="B71" s="10" t="s">
        <v>33</v>
      </c>
      <c r="C71" s="33">
        <v>33</v>
      </c>
      <c r="D71" s="36">
        <v>2.5710000000000002</v>
      </c>
      <c r="H71" s="10" t="s">
        <v>33</v>
      </c>
      <c r="I71" s="12"/>
      <c r="J71" s="33">
        <v>33</v>
      </c>
      <c r="K71" s="36">
        <v>2.2999999999999998</v>
      </c>
      <c r="L71" t="s">
        <v>12</v>
      </c>
    </row>
    <row r="72" spans="2:12" x14ac:dyDescent="0.25">
      <c r="B72" s="10" t="s">
        <v>31</v>
      </c>
      <c r="C72" s="33">
        <v>31</v>
      </c>
      <c r="D72" s="36">
        <v>2.0569999999999999</v>
      </c>
      <c r="H72" s="10" t="s">
        <v>31</v>
      </c>
      <c r="I72" s="12"/>
      <c r="J72" s="33">
        <v>31</v>
      </c>
      <c r="K72" s="36">
        <v>2</v>
      </c>
      <c r="L72" t="s">
        <v>11</v>
      </c>
    </row>
    <row r="73" spans="2:12" x14ac:dyDescent="0.25">
      <c r="B73" s="10" t="s">
        <v>32</v>
      </c>
      <c r="C73" s="33">
        <v>60</v>
      </c>
      <c r="D73" s="36">
        <v>6.4160000000000004</v>
      </c>
      <c r="H73" s="10" t="s">
        <v>32</v>
      </c>
      <c r="I73" s="12"/>
      <c r="J73" s="33">
        <v>60</v>
      </c>
      <c r="K73" s="36">
        <v>5.9</v>
      </c>
    </row>
    <row r="74" spans="2:12" x14ac:dyDescent="0.25">
      <c r="B74" s="10" t="s">
        <v>36</v>
      </c>
      <c r="C74" s="33">
        <v>30</v>
      </c>
      <c r="D74" s="36">
        <v>2.7029999999999998</v>
      </c>
      <c r="H74" s="10" t="s">
        <v>36</v>
      </c>
      <c r="I74" s="12"/>
      <c r="J74" s="33">
        <v>30</v>
      </c>
      <c r="K74" s="36">
        <v>2.5</v>
      </c>
    </row>
    <row r="75" spans="2:12" x14ac:dyDescent="0.25">
      <c r="B75" s="31" t="s">
        <v>27</v>
      </c>
      <c r="C75" s="34">
        <v>18</v>
      </c>
      <c r="D75" s="37">
        <v>0.96799999999999997</v>
      </c>
      <c r="H75" s="31" t="s">
        <v>27</v>
      </c>
      <c r="I75" s="15"/>
      <c r="J75" s="34">
        <v>18</v>
      </c>
      <c r="K75" s="37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Schroll, Stacie M.</dc:creator>
  <cp:lastModifiedBy>Savara, Aditya Ashi</cp:lastModifiedBy>
  <dcterms:created xsi:type="dcterms:W3CDTF">2015-06-02T19:13:34Z</dcterms:created>
  <dcterms:modified xsi:type="dcterms:W3CDTF">2018-06-18T15:46:30Z</dcterms:modified>
</cp:coreProperties>
</file>