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6/"/>
    </mc:Choice>
  </mc:AlternateContent>
  <xr:revisionPtr revIDLastSave="252" documentId="13_ncr:1_{4E9C3DC8-730E-4252-99E4-88B093BCAD8A}" xr6:coauthVersionLast="47" xr6:coauthVersionMax="47" xr10:uidLastSave="{3B3A86DD-5555-428B-8AB4-4E17720710FE}"/>
  <bookViews>
    <workbookView xWindow="20610" yWindow="990" windowWidth="2671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9" i="1" l="1"/>
  <c r="R82" i="1"/>
  <c r="R81" i="1"/>
  <c r="R80" i="1"/>
  <c r="K69" i="1"/>
  <c r="K70" i="1"/>
  <c r="K71" i="1"/>
  <c r="K68" i="1"/>
  <c r="O53" i="1"/>
  <c r="P53" i="1"/>
  <c r="Q53" i="1"/>
  <c r="R53" i="1"/>
  <c r="S53" i="1"/>
  <c r="T53" i="1"/>
  <c r="U53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1" i="1"/>
  <c r="O36" i="1"/>
  <c r="P36" i="1"/>
  <c r="Q36" i="1"/>
  <c r="R36" i="1"/>
  <c r="S36" i="1"/>
  <c r="T36" i="1"/>
  <c r="U36" i="1"/>
  <c r="O35" i="1"/>
  <c r="P35" i="1"/>
  <c r="Q35" i="1"/>
  <c r="R35" i="1"/>
  <c r="S35" i="1"/>
  <c r="T35" i="1"/>
  <c r="U35" i="1"/>
  <c r="P27" i="1"/>
  <c r="P28" i="1" s="1"/>
  <c r="Q27" i="1"/>
  <c r="Q28" i="1" s="1"/>
  <c r="R27" i="1"/>
  <c r="R28" i="1" s="1"/>
  <c r="R43" i="1" s="1"/>
  <c r="S27" i="1"/>
  <c r="S28" i="1" s="1"/>
  <c r="S45" i="1" s="1"/>
  <c r="T27" i="1"/>
  <c r="T28" i="1" s="1"/>
  <c r="U27" i="1"/>
  <c r="U28" i="1" s="1"/>
  <c r="O27" i="1"/>
  <c r="O28" i="1" s="1"/>
  <c r="O43" i="1" s="1"/>
  <c r="B55" i="1"/>
  <c r="B56" i="1"/>
  <c r="B57" i="1"/>
  <c r="B54" i="1"/>
  <c r="Q19" i="1"/>
  <c r="Q20" i="1"/>
  <c r="Q21" i="1"/>
  <c r="Q18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F28" i="1" s="1"/>
  <c r="G27" i="1"/>
  <c r="G28" i="1" s="1"/>
  <c r="H27" i="1"/>
  <c r="H28" i="1" s="1"/>
  <c r="I27" i="1"/>
  <c r="J27" i="1"/>
  <c r="K27" i="1"/>
  <c r="K28" i="1" s="1"/>
  <c r="L27" i="1"/>
  <c r="M27" i="1"/>
  <c r="N27" i="1"/>
  <c r="C27" i="1"/>
  <c r="C28" i="1" s="1"/>
  <c r="D28" i="1"/>
  <c r="E28" i="1"/>
  <c r="I28" i="1"/>
  <c r="J28" i="1"/>
  <c r="L28" i="1"/>
  <c r="M28" i="1"/>
  <c r="N28" i="1"/>
  <c r="J36" i="1"/>
  <c r="E36" i="1"/>
  <c r="D36" i="1"/>
  <c r="C36" i="1"/>
  <c r="U45" i="1" l="1"/>
  <c r="U43" i="1"/>
  <c r="U44" i="1"/>
  <c r="U42" i="1"/>
  <c r="T45" i="1"/>
  <c r="T43" i="1"/>
  <c r="T44" i="1"/>
  <c r="T42" i="1"/>
  <c r="P43" i="1"/>
  <c r="P44" i="1"/>
  <c r="P42" i="1"/>
  <c r="P45" i="1"/>
  <c r="Q43" i="1"/>
  <c r="Q44" i="1"/>
  <c r="Q42" i="1"/>
  <c r="Q45" i="1"/>
  <c r="R45" i="1"/>
  <c r="S42" i="1"/>
  <c r="O45" i="1"/>
  <c r="R42" i="1"/>
  <c r="O42" i="1"/>
  <c r="S44" i="1"/>
  <c r="R44" i="1"/>
  <c r="O44" i="1"/>
  <c r="S43" i="1"/>
  <c r="C42" i="1"/>
  <c r="F36" i="1" l="1"/>
  <c r="G36" i="1"/>
  <c r="H36" i="1"/>
  <c r="I36" i="1"/>
  <c r="K36" i="1"/>
  <c r="L36" i="1"/>
  <c r="M36" i="1"/>
  <c r="N36" i="1"/>
  <c r="L43" i="1" l="1"/>
  <c r="L42" i="1"/>
  <c r="L44" i="1"/>
  <c r="L45" i="1"/>
  <c r="H43" i="1"/>
  <c r="H42" i="1"/>
  <c r="H44" i="1"/>
  <c r="H45" i="1"/>
  <c r="D44" i="1"/>
  <c r="D43" i="1"/>
  <c r="D42" i="1"/>
  <c r="D45" i="1"/>
  <c r="C43" i="1"/>
  <c r="C45" i="1"/>
  <c r="C44" i="1"/>
  <c r="K42" i="1"/>
  <c r="K44" i="1"/>
  <c r="K45" i="1"/>
  <c r="K43" i="1"/>
  <c r="G42" i="1"/>
  <c r="G44" i="1"/>
  <c r="G45" i="1"/>
  <c r="G43" i="1"/>
  <c r="N44" i="1"/>
  <c r="N45" i="1"/>
  <c r="N43" i="1"/>
  <c r="N42" i="1"/>
  <c r="J44" i="1"/>
  <c r="J45" i="1"/>
  <c r="J43" i="1"/>
  <c r="J42" i="1"/>
  <c r="F44" i="1"/>
  <c r="F45" i="1"/>
  <c r="F43" i="1"/>
  <c r="F42" i="1"/>
  <c r="M44" i="1"/>
  <c r="M45" i="1"/>
  <c r="M43" i="1"/>
  <c r="M42" i="1"/>
  <c r="I44" i="1"/>
  <c r="I45" i="1"/>
  <c r="I43" i="1"/>
  <c r="I42" i="1"/>
  <c r="E45" i="1"/>
  <c r="E44" i="1"/>
  <c r="E42" i="1"/>
  <c r="E43" i="1"/>
  <c r="S20" i="1"/>
  <c r="S21" i="1"/>
  <c r="S19" i="1"/>
  <c r="S18" i="1"/>
  <c r="O56" i="1" l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R56" i="1"/>
  <c r="S56" i="1"/>
  <c r="T56" i="1"/>
  <c r="U56" i="1"/>
  <c r="L57" i="1"/>
  <c r="M57" i="1"/>
  <c r="N57" i="1"/>
  <c r="C57" i="1"/>
  <c r="T57" i="1"/>
  <c r="S57" i="1"/>
  <c r="R57" i="1"/>
  <c r="Q57" i="1"/>
  <c r="P57" i="1"/>
  <c r="I57" i="1"/>
  <c r="K57" i="1"/>
  <c r="U57" i="1" l="1"/>
  <c r="G57" i="1"/>
  <c r="D57" i="1"/>
  <c r="H57" i="1"/>
  <c r="F57" i="1"/>
  <c r="E57" i="1"/>
  <c r="O57" i="1"/>
  <c r="Q55" i="1"/>
  <c r="Q56" i="1"/>
  <c r="P56" i="1"/>
  <c r="S54" i="1"/>
  <c r="U54" i="1"/>
  <c r="I54" i="1"/>
  <c r="L54" i="1"/>
  <c r="O54" i="1"/>
  <c r="D54" i="1"/>
  <c r="T54" i="1"/>
  <c r="F54" i="1"/>
  <c r="J54" i="1"/>
  <c r="M54" i="1"/>
  <c r="R54" i="1"/>
  <c r="E54" i="1"/>
  <c r="C54" i="1"/>
  <c r="H54" i="1"/>
  <c r="K54" i="1"/>
  <c r="G54" i="1"/>
  <c r="P54" i="1"/>
  <c r="Q54" i="1"/>
  <c r="N54" i="1"/>
  <c r="J57" i="1"/>
</calcChain>
</file>

<file path=xl/sharedStrings.xml><?xml version="1.0" encoding="utf-8"?>
<sst xmlns="http://schemas.openxmlformats.org/spreadsheetml/2006/main" count="54" uniqueCount="30">
  <si>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</si>
  <si>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</si>
  <si>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</si>
  <si>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</si>
  <si>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</si>
  <si>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</si>
  <si>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</si>
  <si>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</si>
  <si>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</si>
  <si>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</si>
  <si>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</si>
  <si>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</si>
  <si>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</si>
  <si>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</si>
  <si>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</si>
  <si>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</si>
  <si>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</si>
  <si>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</si>
  <si>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</si>
  <si>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</si>
  <si>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</si>
  <si>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The below table(s) were manually populated from the above table.</t>
  </si>
  <si>
    <t>Relationship used:</t>
  </si>
  <si>
    <t>Below represents the MadixKo equation used:</t>
  </si>
  <si>
    <r>
      <t>(C</t>
    </r>
    <r>
      <rPr>
        <vertAlign val="superscript"/>
        <sz val="15"/>
        <color theme="1"/>
        <rFont val="Calibri"/>
        <family val="2"/>
        <scheme val="minor"/>
      </rPr>
      <t xml:space="preserve">-1  </t>
    </r>
    <r>
      <rPr>
        <sz val="15"/>
        <color theme="1"/>
        <rFont val="Calibri"/>
        <family val="2"/>
        <scheme val="minor"/>
      </rPr>
      <t xml:space="preserve">* Concentration = Signal) </t>
    </r>
    <r>
      <rPr>
        <u/>
        <sz val="15"/>
        <color theme="1"/>
        <rFont val="Calibri"/>
        <family val="2"/>
        <scheme val="minor"/>
      </rPr>
      <t>or</t>
    </r>
    <r>
      <rPr>
        <sz val="15"/>
        <color theme="1"/>
        <rFont val="Calibri"/>
        <family val="2"/>
        <scheme val="minor"/>
      </rPr>
      <t xml:space="preserve"> (Signal * C = Concentration)</t>
    </r>
  </si>
  <si>
    <t>ethene</t>
  </si>
  <si>
    <t>ethane</t>
  </si>
  <si>
    <t>ethyne</t>
  </si>
  <si>
    <t>1butanal</t>
  </si>
  <si>
    <t>1butanal (Tuning 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</si>
</sst>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3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3" fillId="4" borderId="0" xfId="0" applyFont="1" applyFill="1"/>
    <xf numFmtId="0" fontId="0" fillId="6" borderId="0" xfId="0" applyFill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28</xdr:col>
      <xdr:colOff>346261</xdr:colOff>
      <xdr:row>75</xdr:row>
      <xdr:rowOff>11206</xdr:rowOff>
    </xdr:from>
    <xdr:to>
      <xdr:col>40</xdr:col>
      <xdr:colOff>289112</xdr:colOff>
      <xdr:row>102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16</xdr:col>
      <xdr:colOff>19050</xdr:colOff>
      <xdr:row>65</xdr:row>
      <xdr:rowOff>85725</xdr:rowOff>
    </xdr:from>
    <xdr:to>
      <xdr:col>19</xdr:col>
      <xdr:colOff>1648520</xdr:colOff>
      <xdr:row>74</xdr:row>
      <xdr:rowOff>19280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65D47C-52FE-425F-BA74-97C7E155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10734675"/>
          <a:ext cx="4982270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tabSelected="1" topLeftCell="A39" zoomScaleNormal="100" workbookViewId="0">
      <selection activeCell="F50" sqref="F50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23.85546875" bestFit="1" customWidth="1"/>
    <col min="18" max="18" width="17.28515625" customWidth="1"/>
    <col min="20" max="20" width="26.5703125" customWidth="1"/>
  </cols>
  <sheetData>
    <row r="1" spans="1:21" x14ac:dyDescent="0.25">
      <c r="A1" t="s">
        <v>10</v>
      </c>
    </row>
    <row r="2" spans="1:21" x14ac:dyDescent="0.25">
      <c r="A2" s="23" t="s">
        <v>20</v>
      </c>
      <c r="B2" s="23"/>
      <c r="C2" s="23"/>
    </row>
    <row r="10" spans="1:21" x14ac:dyDescent="0.25">
      <c r="B10" t="s">
        <v>5</v>
      </c>
    </row>
    <row r="11" spans="1:21" x14ac:dyDescent="0.25">
      <c r="B11" s="7" t="s">
        <v>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  <c r="N11">
        <v>24</v>
      </c>
      <c r="O11">
        <v>25</v>
      </c>
      <c r="P11">
        <v>26</v>
      </c>
      <c r="Q11">
        <v>27</v>
      </c>
      <c r="R11">
        <v>28</v>
      </c>
      <c r="S11">
        <v>29</v>
      </c>
      <c r="T11">
        <v>30</v>
      </c>
      <c r="U11">
        <v>31</v>
      </c>
    </row>
    <row r="12" spans="1:21" x14ac:dyDescent="0.25">
      <c r="B12" t="s">
        <v>25</v>
      </c>
      <c r="C12">
        <v>1.4672131150000001</v>
      </c>
      <c r="D12">
        <v>2.491803279</v>
      </c>
      <c r="E12">
        <v>5.2540983609999996</v>
      </c>
      <c r="F12">
        <v>0.52295082000000004</v>
      </c>
      <c r="G12">
        <v>0.112295082</v>
      </c>
      <c r="H12">
        <v>0.17622950800000001</v>
      </c>
      <c r="I12">
        <v>0</v>
      </c>
      <c r="J12">
        <v>0</v>
      </c>
      <c r="K12">
        <v>0</v>
      </c>
      <c r="L12">
        <v>-3.39344E-4</v>
      </c>
      <c r="M12">
        <v>5.4754100000000002E-4</v>
      </c>
      <c r="N12">
        <v>3.2459016389999999</v>
      </c>
      <c r="O12">
        <v>10</v>
      </c>
      <c r="P12">
        <v>60.819672130000001</v>
      </c>
      <c r="Q12">
        <v>61.967213110000003</v>
      </c>
      <c r="R12">
        <v>100</v>
      </c>
      <c r="S12">
        <v>2.0327868850000002</v>
      </c>
      <c r="T12">
        <v>1.8196720999999999E-2</v>
      </c>
      <c r="U12">
        <v>0</v>
      </c>
    </row>
    <row r="13" spans="1:21" x14ac:dyDescent="0.25">
      <c r="B13" t="s">
        <v>26</v>
      </c>
      <c r="C13">
        <v>0.50873786399999998</v>
      </c>
      <c r="D13">
        <v>1.067961165</v>
      </c>
      <c r="E13">
        <v>3.8155339810000002</v>
      </c>
      <c r="F13">
        <v>5.6213592229999998</v>
      </c>
      <c r="G13">
        <v>0.123300971</v>
      </c>
      <c r="H13">
        <v>4.3495145999999998E-2</v>
      </c>
      <c r="I13">
        <v>0</v>
      </c>
      <c r="J13">
        <v>0</v>
      </c>
      <c r="K13">
        <v>0</v>
      </c>
      <c r="L13">
        <v>2.6019419999999999E-3</v>
      </c>
      <c r="M13">
        <v>2.3398059999999998E-3</v>
      </c>
      <c r="N13">
        <v>0.74174757300000005</v>
      </c>
      <c r="O13">
        <v>3.7184466020000002</v>
      </c>
      <c r="P13">
        <v>22.621359219999999</v>
      </c>
      <c r="Q13">
        <v>32.330097090000002</v>
      </c>
      <c r="R13">
        <v>100</v>
      </c>
      <c r="S13">
        <v>21.262135919999999</v>
      </c>
      <c r="T13">
        <v>20.970873789999999</v>
      </c>
      <c r="U13">
        <v>0</v>
      </c>
    </row>
    <row r="14" spans="1:21" x14ac:dyDescent="0.25">
      <c r="B14" t="s">
        <v>27</v>
      </c>
      <c r="C14">
        <v>2.1545893719999998</v>
      </c>
      <c r="D14">
        <v>6.618357488</v>
      </c>
      <c r="E14">
        <v>0.33623188399999998</v>
      </c>
      <c r="F14">
        <v>2.2318840999999999E-2</v>
      </c>
      <c r="G14">
        <v>4.8309179000000001E-2</v>
      </c>
      <c r="H14">
        <v>0.35217391300000001</v>
      </c>
      <c r="I14">
        <v>0</v>
      </c>
      <c r="J14">
        <v>0</v>
      </c>
      <c r="K14">
        <v>0</v>
      </c>
      <c r="L14" s="25">
        <v>-8.4541099999999996E-5</v>
      </c>
      <c r="M14">
        <v>2.2270530000000001E-3</v>
      </c>
      <c r="N14">
        <v>6.2801932369999998</v>
      </c>
      <c r="O14">
        <v>22.077294689999999</v>
      </c>
      <c r="P14">
        <v>100</v>
      </c>
      <c r="Q14">
        <v>2.0772946860000001</v>
      </c>
      <c r="R14">
        <v>1.009661836</v>
      </c>
      <c r="S14">
        <v>1.4009662000000001E-2</v>
      </c>
      <c r="T14">
        <v>3.3381639999999998E-3</v>
      </c>
      <c r="U14">
        <v>0</v>
      </c>
    </row>
    <row r="15" spans="1:21" x14ac:dyDescent="0.25">
      <c r="B15" t="s">
        <v>29</v>
      </c>
      <c r="C15">
        <v>0.264689538</v>
      </c>
      <c r="D15">
        <v>0.78892672200000002</v>
      </c>
      <c r="E15">
        <v>4.1696189309999996</v>
      </c>
      <c r="F15">
        <v>13.90858375</v>
      </c>
      <c r="G15">
        <v>0.50774224400000001</v>
      </c>
      <c r="H15">
        <v>0.74854635400000002</v>
      </c>
      <c r="I15">
        <v>3.6674903130000001</v>
      </c>
      <c r="J15">
        <v>0.477645661</v>
      </c>
      <c r="K15">
        <v>0.23248588000000001</v>
      </c>
      <c r="L15">
        <v>0</v>
      </c>
      <c r="M15">
        <v>0</v>
      </c>
      <c r="N15">
        <v>0</v>
      </c>
      <c r="O15">
        <v>0</v>
      </c>
      <c r="P15">
        <v>11.39555841</v>
      </c>
      <c r="Q15">
        <v>100</v>
      </c>
      <c r="R15">
        <v>23.560024760000001</v>
      </c>
      <c r="S15">
        <v>78.47782995</v>
      </c>
      <c r="T15">
        <v>1.5935149879999999</v>
      </c>
      <c r="U15">
        <v>3.3373556459999998</v>
      </c>
    </row>
    <row r="16" spans="1:21" x14ac:dyDescent="0.25">
      <c r="O16" s="10"/>
    </row>
    <row r="17" spans="2:21" x14ac:dyDescent="0.25">
      <c r="O17" s="10"/>
      <c r="Q17" s="7" t="s">
        <v>1</v>
      </c>
      <c r="R17" s="8" t="s">
        <v>11</v>
      </c>
      <c r="S17" s="4" t="s">
        <v>9</v>
      </c>
    </row>
    <row r="18" spans="2:21" x14ac:dyDescent="0.25">
      <c r="O18" s="10"/>
      <c r="Q18" s="9" t="str">
        <f>$B12</f>
        <v>ethene</v>
      </c>
      <c r="R18" s="12">
        <v>16</v>
      </c>
      <c r="S18" s="5">
        <f>(0.6*(R18/14))+0.4</f>
        <v>1.0857142857142856</v>
      </c>
    </row>
    <row r="19" spans="2:21" x14ac:dyDescent="0.25">
      <c r="O19" s="10"/>
      <c r="Q19" s="9" t="str">
        <f>$B13</f>
        <v>ethane</v>
      </c>
      <c r="R19" s="12">
        <v>18</v>
      </c>
      <c r="S19" s="5">
        <f>(0.6*(R19/14))+0.4</f>
        <v>1.1714285714285715</v>
      </c>
    </row>
    <row r="20" spans="2:21" x14ac:dyDescent="0.25">
      <c r="Q20" s="9" t="str">
        <f>$B14</f>
        <v>ethyne</v>
      </c>
      <c r="R20" s="12">
        <v>14</v>
      </c>
      <c r="S20" s="5">
        <f>(0.6*(R20/14))+0.4</f>
        <v>1</v>
      </c>
      <c r="T20" t="s">
        <v>2</v>
      </c>
    </row>
    <row r="21" spans="2:21" x14ac:dyDescent="0.25">
      <c r="Q21" s="9" t="str">
        <f>$B15</f>
        <v>1butanal (Tuning Corrected)</v>
      </c>
      <c r="R21" s="12">
        <v>40</v>
      </c>
      <c r="S21" s="5">
        <f>(0.6*(R21/14))+0.4</f>
        <v>2.1142857142857143</v>
      </c>
      <c r="T21" t="s">
        <v>4</v>
      </c>
    </row>
    <row r="22" spans="2:21" x14ac:dyDescent="0.25">
      <c r="T22" t="s">
        <v>3</v>
      </c>
    </row>
    <row r="25" spans="2:21" ht="14.25" customHeight="1" x14ac:dyDescent="0.25"/>
    <row r="26" spans="2:21" ht="14.25" customHeight="1" x14ac:dyDescent="0.25"/>
    <row r="27" spans="2:21" x14ac:dyDescent="0.25">
      <c r="B27" s="7" t="s">
        <v>8</v>
      </c>
      <c r="C27" s="8">
        <f>C$11</f>
        <v>12</v>
      </c>
      <c r="D27" s="8">
        <f t="shared" ref="D27:BN27" si="0">D$11</f>
        <v>13</v>
      </c>
      <c r="E27" s="8">
        <f t="shared" si="0"/>
        <v>14</v>
      </c>
      <c r="F27" s="8">
        <f t="shared" si="0"/>
        <v>15</v>
      </c>
      <c r="G27" s="8">
        <f t="shared" si="0"/>
        <v>16</v>
      </c>
      <c r="H27" s="8">
        <f t="shared" si="0"/>
        <v>17</v>
      </c>
      <c r="I27" s="8">
        <f t="shared" si="0"/>
        <v>18</v>
      </c>
      <c r="J27" s="8">
        <f t="shared" si="0"/>
        <v>19</v>
      </c>
      <c r="K27" s="8">
        <f t="shared" si="0"/>
        <v>20</v>
      </c>
      <c r="L27" s="8">
        <f t="shared" si="0"/>
        <v>21</v>
      </c>
      <c r="M27" s="8">
        <f t="shared" si="0"/>
        <v>22</v>
      </c>
      <c r="N27" s="8">
        <f t="shared" si="0"/>
        <v>24</v>
      </c>
      <c r="O27" s="8">
        <f t="shared" si="0"/>
        <v>25</v>
      </c>
      <c r="P27" s="8">
        <f t="shared" si="0"/>
        <v>26</v>
      </c>
      <c r="Q27" s="8">
        <f t="shared" si="0"/>
        <v>27</v>
      </c>
      <c r="R27" s="8">
        <f t="shared" si="0"/>
        <v>28</v>
      </c>
      <c r="S27" s="8">
        <f t="shared" si="0"/>
        <v>29</v>
      </c>
      <c r="T27" s="8">
        <f t="shared" si="0"/>
        <v>30</v>
      </c>
      <c r="U27" s="8">
        <f t="shared" si="0"/>
        <v>31</v>
      </c>
    </row>
    <row r="28" spans="2:21" x14ac:dyDescent="0.25">
      <c r="B28" s="13" t="s">
        <v>7</v>
      </c>
      <c r="C28" s="6">
        <f>IF(C27&lt;30,1,10^((30-C11)/155))</f>
        <v>1</v>
      </c>
      <c r="D28" s="6">
        <f t="shared" ref="D28:BN28" si="1">IF(D27&lt;30,1,10^((30-D11)/155))</f>
        <v>1</v>
      </c>
      <c r="E28" s="6">
        <f t="shared" si="1"/>
        <v>1</v>
      </c>
      <c r="F28" s="6">
        <f t="shared" si="1"/>
        <v>1</v>
      </c>
      <c r="G28" s="6">
        <f t="shared" si="1"/>
        <v>1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6">
        <f t="shared" si="1"/>
        <v>1</v>
      </c>
      <c r="P28" s="6">
        <f t="shared" si="1"/>
        <v>1</v>
      </c>
      <c r="Q28" s="6">
        <f t="shared" si="1"/>
        <v>1</v>
      </c>
      <c r="R28" s="6">
        <f t="shared" si="1"/>
        <v>1</v>
      </c>
      <c r="S28" s="6">
        <f t="shared" si="1"/>
        <v>1</v>
      </c>
      <c r="T28" s="6">
        <f t="shared" si="1"/>
        <v>1</v>
      </c>
      <c r="U28" s="6">
        <f t="shared" si="1"/>
        <v>0.98525440921080254</v>
      </c>
    </row>
    <row r="35" spans="1:21" x14ac:dyDescent="0.25">
      <c r="B35" s="7" t="s">
        <v>8</v>
      </c>
      <c r="C35" s="8">
        <f>C$11</f>
        <v>12</v>
      </c>
      <c r="D35" s="8">
        <f t="shared" ref="D35:BN35" si="2">D$11</f>
        <v>13</v>
      </c>
      <c r="E35" s="8">
        <f t="shared" si="2"/>
        <v>14</v>
      </c>
      <c r="F35" s="8">
        <f t="shared" si="2"/>
        <v>15</v>
      </c>
      <c r="G35" s="8">
        <f t="shared" si="2"/>
        <v>16</v>
      </c>
      <c r="H35" s="8">
        <f t="shared" si="2"/>
        <v>17</v>
      </c>
      <c r="I35" s="8">
        <f t="shared" si="2"/>
        <v>18</v>
      </c>
      <c r="J35" s="8">
        <f t="shared" si="2"/>
        <v>19</v>
      </c>
      <c r="K35" s="8">
        <f t="shared" si="2"/>
        <v>20</v>
      </c>
      <c r="L35" s="8">
        <f t="shared" si="2"/>
        <v>21</v>
      </c>
      <c r="M35" s="8">
        <f t="shared" si="2"/>
        <v>22</v>
      </c>
      <c r="N35" s="8">
        <f t="shared" si="2"/>
        <v>24</v>
      </c>
      <c r="O35" s="8">
        <f t="shared" si="2"/>
        <v>25</v>
      </c>
      <c r="P35" s="8">
        <f t="shared" si="2"/>
        <v>26</v>
      </c>
      <c r="Q35" s="8">
        <f t="shared" si="2"/>
        <v>27</v>
      </c>
      <c r="R35" s="8">
        <f t="shared" si="2"/>
        <v>28</v>
      </c>
      <c r="S35" s="8">
        <f t="shared" si="2"/>
        <v>29</v>
      </c>
      <c r="T35" s="8">
        <f t="shared" si="2"/>
        <v>30</v>
      </c>
      <c r="U35" s="8">
        <f t="shared" si="2"/>
        <v>31</v>
      </c>
    </row>
    <row r="36" spans="1:21" x14ac:dyDescent="0.25">
      <c r="B36" s="4" t="s">
        <v>6</v>
      </c>
      <c r="C36" s="3">
        <f t="shared" ref="C36:BN36" si="3">+(28/C11)^(0.5)</f>
        <v>1.5275252316519468</v>
      </c>
      <c r="D36" s="3">
        <f t="shared" si="3"/>
        <v>1.4675987714106855</v>
      </c>
      <c r="E36" s="3">
        <f t="shared" si="3"/>
        <v>1.4142135623730951</v>
      </c>
      <c r="F36" s="3">
        <f t="shared" si="3"/>
        <v>1.3662601021279464</v>
      </c>
      <c r="G36" s="3">
        <f t="shared" si="3"/>
        <v>1.3228756555322954</v>
      </c>
      <c r="H36" s="3">
        <f t="shared" si="3"/>
        <v>1.2833778958394957</v>
      </c>
      <c r="I36" s="3">
        <f t="shared" si="3"/>
        <v>1.247219128924647</v>
      </c>
      <c r="J36" s="3">
        <f t="shared" si="3"/>
        <v>1.2139539573337679</v>
      </c>
      <c r="K36" s="3">
        <f t="shared" si="3"/>
        <v>1.1832159566199232</v>
      </c>
      <c r="L36" s="3">
        <f t="shared" si="3"/>
        <v>1.1547005383792515</v>
      </c>
      <c r="M36" s="3">
        <f t="shared" si="3"/>
        <v>1.1281521496355325</v>
      </c>
      <c r="N36" s="3">
        <f t="shared" si="3"/>
        <v>1.0801234497346435</v>
      </c>
      <c r="O36" s="3">
        <f t="shared" si="3"/>
        <v>1.0583005244258363</v>
      </c>
      <c r="P36" s="3">
        <f t="shared" si="3"/>
        <v>1.0377490433255416</v>
      </c>
      <c r="Q36" s="3">
        <f t="shared" si="3"/>
        <v>1.0183501544346312</v>
      </c>
      <c r="R36" s="3">
        <f t="shared" si="3"/>
        <v>1</v>
      </c>
      <c r="S36" s="3">
        <f t="shared" si="3"/>
        <v>0.98260736888103495</v>
      </c>
      <c r="T36" s="3">
        <f t="shared" si="3"/>
        <v>0.96609178307929588</v>
      </c>
      <c r="U36" s="3">
        <f t="shared" si="3"/>
        <v>0.95038192662298293</v>
      </c>
    </row>
    <row r="40" spans="1:21" x14ac:dyDescent="0.25">
      <c r="A40" t="s">
        <v>14</v>
      </c>
    </row>
    <row r="41" spans="1:21" x14ac:dyDescent="0.25">
      <c r="B41" s="7" t="s">
        <v>12</v>
      </c>
      <c r="C41" s="8">
        <f>C$11</f>
        <v>12</v>
      </c>
      <c r="D41" s="8">
        <f t="shared" ref="D41:BN41" si="4">D$11</f>
        <v>13</v>
      </c>
      <c r="E41" s="8">
        <f t="shared" si="4"/>
        <v>14</v>
      </c>
      <c r="F41" s="8">
        <f t="shared" si="4"/>
        <v>15</v>
      </c>
      <c r="G41" s="8">
        <f t="shared" si="4"/>
        <v>16</v>
      </c>
      <c r="H41" s="8">
        <f t="shared" si="4"/>
        <v>17</v>
      </c>
      <c r="I41" s="8">
        <f t="shared" si="4"/>
        <v>18</v>
      </c>
      <c r="J41" s="8">
        <f t="shared" si="4"/>
        <v>19</v>
      </c>
      <c r="K41" s="8">
        <f t="shared" si="4"/>
        <v>20</v>
      </c>
      <c r="L41" s="8">
        <f t="shared" si="4"/>
        <v>21</v>
      </c>
      <c r="M41" s="8">
        <f t="shared" si="4"/>
        <v>22</v>
      </c>
      <c r="N41" s="8">
        <f t="shared" si="4"/>
        <v>24</v>
      </c>
      <c r="O41" s="8">
        <f t="shared" si="4"/>
        <v>25</v>
      </c>
      <c r="P41" s="8">
        <f t="shared" si="4"/>
        <v>26</v>
      </c>
      <c r="Q41" s="8">
        <f t="shared" si="4"/>
        <v>27</v>
      </c>
      <c r="R41" s="8">
        <f t="shared" si="4"/>
        <v>28</v>
      </c>
      <c r="S41" s="8">
        <f t="shared" si="4"/>
        <v>29</v>
      </c>
      <c r="T41" s="8">
        <f t="shared" si="4"/>
        <v>30</v>
      </c>
      <c r="U41" s="8">
        <f t="shared" si="4"/>
        <v>31</v>
      </c>
    </row>
    <row r="42" spans="1:21" x14ac:dyDescent="0.25">
      <c r="B42" t="s">
        <v>25</v>
      </c>
      <c r="C42" s="10">
        <f t="shared" ref="C42:BN42" si="5">+C12/(C$28*C$36)</f>
        <v>0.96051645144563536</v>
      </c>
      <c r="D42" s="10">
        <f t="shared" si="5"/>
        <v>1.6978777357552763</v>
      </c>
      <c r="E42" s="10">
        <f t="shared" si="5"/>
        <v>3.7152085800842243</v>
      </c>
      <c r="F42" s="10">
        <f t="shared" si="5"/>
        <v>0.38276080753987146</v>
      </c>
      <c r="G42" s="10">
        <f t="shared" si="5"/>
        <v>8.4887102979315912E-2</v>
      </c>
      <c r="H42" s="10">
        <f t="shared" si="5"/>
        <v>0.137316926348278</v>
      </c>
      <c r="I42" s="10">
        <f t="shared" si="5"/>
        <v>0</v>
      </c>
      <c r="J42" s="10">
        <f t="shared" si="5"/>
        <v>0</v>
      </c>
      <c r="K42" s="10">
        <f t="shared" si="5"/>
        <v>0</v>
      </c>
      <c r="L42" s="10">
        <f t="shared" si="5"/>
        <v>-2.9388052462182656E-4</v>
      </c>
      <c r="M42" s="10">
        <f t="shared" si="5"/>
        <v>4.8534322269996286E-4</v>
      </c>
      <c r="N42">
        <f t="shared" si="5"/>
        <v>3.0051209792708682</v>
      </c>
      <c r="O42">
        <f t="shared" si="5"/>
        <v>9.4491118252306805</v>
      </c>
      <c r="P42">
        <f t="shared" si="5"/>
        <v>58.607302527689136</v>
      </c>
      <c r="Q42">
        <f t="shared" si="5"/>
        <v>60.850595289007472</v>
      </c>
      <c r="R42">
        <f t="shared" si="5"/>
        <v>100</v>
      </c>
      <c r="S42">
        <f t="shared" si="5"/>
        <v>2.0687682073002156</v>
      </c>
      <c r="T42">
        <f t="shared" si="5"/>
        <v>1.8835395682592643E-2</v>
      </c>
      <c r="U42">
        <f t="shared" si="5"/>
        <v>0</v>
      </c>
    </row>
    <row r="43" spans="1:21" x14ac:dyDescent="0.25">
      <c r="B43" t="s">
        <v>26</v>
      </c>
      <c r="C43" s="10">
        <f t="shared" ref="C43:BN43" si="6">+C13/(C$28*C$36)</f>
        <v>0.33304711009573562</v>
      </c>
      <c r="D43" s="10">
        <f t="shared" si="6"/>
        <v>0.72769287206029365</v>
      </c>
      <c r="E43" s="10">
        <f t="shared" si="6"/>
        <v>2.6979899518128034</v>
      </c>
      <c r="F43" s="10">
        <f t="shared" si="6"/>
        <v>4.1144136568467076</v>
      </c>
      <c r="G43" s="10">
        <f t="shared" si="6"/>
        <v>9.3206773051082006E-2</v>
      </c>
      <c r="H43" s="10">
        <f t="shared" si="6"/>
        <v>3.3891144721289228E-2</v>
      </c>
      <c r="I43" s="10">
        <f t="shared" si="6"/>
        <v>0</v>
      </c>
      <c r="J43" s="10">
        <f t="shared" si="6"/>
        <v>0</v>
      </c>
      <c r="K43" s="10">
        <f t="shared" si="6"/>
        <v>0</v>
      </c>
      <c r="L43" s="10">
        <f t="shared" si="6"/>
        <v>2.2533478711736898E-3</v>
      </c>
      <c r="M43" s="10">
        <f t="shared" si="6"/>
        <v>2.0740163467808056E-3</v>
      </c>
      <c r="N43">
        <f t="shared" si="6"/>
        <v>0.68672481204090785</v>
      </c>
      <c r="O43">
        <f t="shared" si="6"/>
        <v>3.513601775844704</v>
      </c>
      <c r="P43">
        <f t="shared" si="6"/>
        <v>21.79848718290139</v>
      </c>
      <c r="Q43">
        <f t="shared" si="6"/>
        <v>31.747525101470686</v>
      </c>
      <c r="R43">
        <f t="shared" si="6"/>
        <v>100</v>
      </c>
      <c r="S43">
        <f t="shared" si="6"/>
        <v>21.638486127182933</v>
      </c>
      <c r="T43">
        <f t="shared" si="6"/>
        <v>21.706916627691399</v>
      </c>
      <c r="U43">
        <f t="shared" si="6"/>
        <v>0</v>
      </c>
    </row>
    <row r="44" spans="1:21" x14ac:dyDescent="0.25">
      <c r="B44" t="s">
        <v>27</v>
      </c>
      <c r="C44" s="10">
        <f t="shared" ref="C44:BN44" si="7">+C14/(C$28*C$36)</f>
        <v>1.4105098412481951</v>
      </c>
      <c r="D44" s="10">
        <f t="shared" si="7"/>
        <v>4.5096504691389878</v>
      </c>
      <c r="E44" s="10">
        <f t="shared" si="7"/>
        <v>0.2377518452275286</v>
      </c>
      <c r="F44" s="10">
        <f t="shared" si="7"/>
        <v>1.6335718920020035E-2</v>
      </c>
      <c r="G44" s="10">
        <f t="shared" si="7"/>
        <v>3.6518306764486849E-2</v>
      </c>
      <c r="H44" s="10">
        <f t="shared" si="7"/>
        <v>0.27441170222869748</v>
      </c>
      <c r="I44" s="10">
        <f t="shared" si="7"/>
        <v>0</v>
      </c>
      <c r="J44" s="10">
        <f t="shared" si="7"/>
        <v>0</v>
      </c>
      <c r="K44" s="10">
        <f t="shared" si="7"/>
        <v>0</v>
      </c>
      <c r="L44" s="10">
        <f t="shared" si="7"/>
        <v>-7.3214740263880611E-5</v>
      </c>
      <c r="M44" s="10">
        <f t="shared" si="7"/>
        <v>1.9740714944517768E-3</v>
      </c>
      <c r="N44">
        <f t="shared" si="7"/>
        <v>5.8143291292702424</v>
      </c>
      <c r="O44">
        <f t="shared" si="7"/>
        <v>20.861082632438148</v>
      </c>
      <c r="P44">
        <f t="shared" si="7"/>
        <v>96.362411165943158</v>
      </c>
      <c r="Q44">
        <f t="shared" si="7"/>
        <v>2.0398628869981121</v>
      </c>
      <c r="R44">
        <f t="shared" si="7"/>
        <v>1.009661836</v>
      </c>
      <c r="S44">
        <f t="shared" si="7"/>
        <v>1.4257639870901642E-2</v>
      </c>
      <c r="T44">
        <f t="shared" si="7"/>
        <v>3.4553280117547657E-3</v>
      </c>
      <c r="U44">
        <f t="shared" si="7"/>
        <v>0</v>
      </c>
    </row>
    <row r="45" spans="1:21" x14ac:dyDescent="0.25">
      <c r="B45" t="s">
        <v>29</v>
      </c>
      <c r="C45" s="10">
        <f t="shared" ref="C45:BN45" si="8">+C15/(C$28*C$36)</f>
        <v>0.1732799776496986</v>
      </c>
      <c r="D45" s="10">
        <f t="shared" si="8"/>
        <v>0.53756294797226345</v>
      </c>
      <c r="E45" s="10">
        <f t="shared" si="8"/>
        <v>2.9483658210739025</v>
      </c>
      <c r="F45" s="10">
        <f t="shared" si="8"/>
        <v>10.180040922176838</v>
      </c>
      <c r="G45" s="10">
        <f t="shared" si="8"/>
        <v>0.38381705935596494</v>
      </c>
      <c r="H45" s="10">
        <f t="shared" si="8"/>
        <v>0.58326262001758533</v>
      </c>
      <c r="I45" s="10">
        <f t="shared" si="8"/>
        <v>2.9405340472624983</v>
      </c>
      <c r="J45" s="10">
        <f t="shared" si="8"/>
        <v>0.39346274882538629</v>
      </c>
      <c r="K45" s="10">
        <f t="shared" si="8"/>
        <v>0.19648643064630333</v>
      </c>
      <c r="L45" s="10">
        <f t="shared" si="8"/>
        <v>0</v>
      </c>
      <c r="M45" s="10">
        <f t="shared" si="8"/>
        <v>0</v>
      </c>
      <c r="N45">
        <f t="shared" si="8"/>
        <v>0</v>
      </c>
      <c r="O45">
        <f t="shared" si="8"/>
        <v>0</v>
      </c>
      <c r="P45">
        <f t="shared" si="8"/>
        <v>10.981034849699414</v>
      </c>
      <c r="Q45">
        <f t="shared" si="8"/>
        <v>98.19805060619656</v>
      </c>
      <c r="R45">
        <f t="shared" si="8"/>
        <v>23.560024760000001</v>
      </c>
      <c r="S45">
        <f t="shared" si="8"/>
        <v>79.86692593132932</v>
      </c>
      <c r="T45">
        <f t="shared" si="8"/>
        <v>1.6494447172719673</v>
      </c>
      <c r="U45">
        <f t="shared" si="8"/>
        <v>3.5641496765279119</v>
      </c>
    </row>
    <row r="52" spans="2:67" x14ac:dyDescent="0.25">
      <c r="B52" t="s">
        <v>15</v>
      </c>
    </row>
    <row r="53" spans="2:67" s="1" customFormat="1" x14ac:dyDescent="0.25">
      <c r="B53" s="7" t="s">
        <v>0</v>
      </c>
      <c r="C53" s="8">
        <f>C$11</f>
        <v>12</v>
      </c>
      <c r="D53" s="8">
        <f t="shared" ref="D53:BN53" si="9">D$11</f>
        <v>13</v>
      </c>
      <c r="E53" s="8">
        <f t="shared" si="9"/>
        <v>14</v>
      </c>
      <c r="F53" s="8">
        <f t="shared" si="9"/>
        <v>15</v>
      </c>
      <c r="G53" s="8">
        <f t="shared" si="9"/>
        <v>16</v>
      </c>
      <c r="H53" s="8">
        <f t="shared" si="9"/>
        <v>17</v>
      </c>
      <c r="I53" s="8">
        <f t="shared" si="9"/>
        <v>18</v>
      </c>
      <c r="J53" s="8">
        <f t="shared" si="9"/>
        <v>19</v>
      </c>
      <c r="K53" s="8">
        <f t="shared" si="9"/>
        <v>20</v>
      </c>
      <c r="L53" s="8">
        <f t="shared" si="9"/>
        <v>21</v>
      </c>
      <c r="M53" s="8">
        <f t="shared" si="9"/>
        <v>22</v>
      </c>
      <c r="N53" s="8">
        <f t="shared" si="9"/>
        <v>24</v>
      </c>
      <c r="O53" s="8">
        <f t="shared" si="9"/>
        <v>25</v>
      </c>
      <c r="P53" s="8">
        <f t="shared" si="9"/>
        <v>26</v>
      </c>
      <c r="Q53" s="8">
        <f t="shared" si="9"/>
        <v>27</v>
      </c>
      <c r="R53" s="8">
        <f t="shared" si="9"/>
        <v>28</v>
      </c>
      <c r="S53" s="8">
        <f t="shared" si="9"/>
        <v>29</v>
      </c>
      <c r="T53" s="8">
        <f t="shared" si="9"/>
        <v>30</v>
      </c>
      <c r="U53" s="8">
        <f t="shared" si="9"/>
        <v>31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2:67" x14ac:dyDescent="0.25">
      <c r="B54" s="9" t="str">
        <f>$B12</f>
        <v>ethene</v>
      </c>
      <c r="C54" s="14">
        <f>+ $R79/($S18*C12)</f>
        <v>151.27582566601745</v>
      </c>
      <c r="D54" s="14">
        <f t="shared" ref="D54:BN54" si="10">+ $R79/($S18*D12)</f>
        <v>89.073594721613844</v>
      </c>
      <c r="E54" s="14">
        <f t="shared" si="10"/>
        <v>42.243951321343459</v>
      </c>
      <c r="F54" s="14">
        <f t="shared" si="10"/>
        <v>424.42590567050723</v>
      </c>
      <c r="G54" s="14">
        <f t="shared" si="10"/>
        <v>1976.5235613758618</v>
      </c>
      <c r="H54" s="14">
        <f t="shared" si="10"/>
        <v>1259.4592013480196</v>
      </c>
      <c r="I54" s="14" t="e">
        <f t="shared" si="10"/>
        <v>#DIV/0!</v>
      </c>
      <c r="J54" s="14" t="e">
        <f t="shared" si="10"/>
        <v>#DIV/0!</v>
      </c>
      <c r="K54" s="14" t="e">
        <f t="shared" si="10"/>
        <v>#DIV/0!</v>
      </c>
      <c r="L54" s="14">
        <f t="shared" si="10"/>
        <v>-654067.48137475387</v>
      </c>
      <c r="M54" s="14">
        <f t="shared" si="10"/>
        <v>405364.85012014525</v>
      </c>
      <c r="N54" s="14">
        <f t="shared" si="10"/>
        <v>68.379729297038764</v>
      </c>
      <c r="O54" s="14">
        <f t="shared" si="10"/>
        <v>22.195387539963445</v>
      </c>
      <c r="P54" s="14">
        <f t="shared" si="10"/>
        <v>3.6493763880412828</v>
      </c>
      <c r="Q54" s="14">
        <f t="shared" si="10"/>
        <v>3.5817953440255081</v>
      </c>
      <c r="R54" s="14">
        <f t="shared" si="10"/>
        <v>2.2195387539963445</v>
      </c>
      <c r="S54" s="14">
        <f t="shared" si="10"/>
        <v>109.18698710496375</v>
      </c>
      <c r="T54" s="14">
        <f t="shared" si="10"/>
        <v>12197.465433450041</v>
      </c>
      <c r="U54" s="14" t="e">
        <f t="shared" si="10"/>
        <v>#DIV/0!</v>
      </c>
    </row>
    <row r="55" spans="2:67" x14ac:dyDescent="0.25">
      <c r="B55" s="9" t="str">
        <f t="shared" ref="B55:B57" si="11">$B13</f>
        <v>ethane</v>
      </c>
      <c r="C55" s="14">
        <f>+ $R80/($S19*C13)</f>
        <v>350.86212970925283</v>
      </c>
      <c r="D55" s="14">
        <f t="shared" ref="D55:BN55" si="12">+ $R80/($S19*D13)</f>
        <v>167.13795995266946</v>
      </c>
      <c r="E55" s="14">
        <f t="shared" si="12"/>
        <v>46.781617282306215</v>
      </c>
      <c r="F55" s="14">
        <f t="shared" si="12"/>
        <v>31.753325725288956</v>
      </c>
      <c r="G55" s="14">
        <f t="shared" si="12"/>
        <v>1447.6516200896442</v>
      </c>
      <c r="H55" s="14">
        <f t="shared" si="12"/>
        <v>4103.8338031277381</v>
      </c>
      <c r="I55" s="14" t="e">
        <f t="shared" si="12"/>
        <v>#DIV/0!</v>
      </c>
      <c r="J55" s="14" t="e">
        <f t="shared" si="12"/>
        <v>#DIV/0!</v>
      </c>
      <c r="K55" s="14" t="e">
        <f t="shared" si="12"/>
        <v>#DIV/0!</v>
      </c>
      <c r="L55" s="14">
        <f t="shared" si="12"/>
        <v>68601.394814633168</v>
      </c>
      <c r="M55" s="14">
        <f t="shared" si="12"/>
        <v>76287.029961790104</v>
      </c>
      <c r="N55" s="14">
        <f t="shared" si="12"/>
        <v>240.64365954693355</v>
      </c>
      <c r="O55" s="14">
        <f t="shared" si="12"/>
        <v>48.003069435169536</v>
      </c>
      <c r="P55" s="14">
        <f t="shared" si="12"/>
        <v>7.8906333032792997</v>
      </c>
      <c r="Q55" s="14">
        <f t="shared" si="12"/>
        <v>5.5210737514916701</v>
      </c>
      <c r="R55" s="14">
        <f t="shared" si="12"/>
        <v>1.7849685042677623</v>
      </c>
      <c r="S55" s="14">
        <f t="shared" si="12"/>
        <v>8.3950573497592558</v>
      </c>
      <c r="T55" s="14">
        <f t="shared" si="12"/>
        <v>8.5116553661151109</v>
      </c>
      <c r="U55" s="14" t="e">
        <f t="shared" si="12"/>
        <v>#DIV/0!</v>
      </c>
    </row>
    <row r="56" spans="2:67" x14ac:dyDescent="0.25">
      <c r="B56" s="9" t="str">
        <f t="shared" si="11"/>
        <v>ethyne</v>
      </c>
      <c r="C56" s="14">
        <f>+ $R81/($S20*C14)</f>
        <v>61.539401002305901</v>
      </c>
      <c r="D56" s="14">
        <f t="shared" ref="D56:BN56" si="13">+ $R81/($S20*D14)</f>
        <v>20.033994778798569</v>
      </c>
      <c r="E56" s="14">
        <f t="shared" si="13"/>
        <v>394.34731109205109</v>
      </c>
      <c r="F56" s="14">
        <f t="shared" si="13"/>
        <v>5940.8165217366986</v>
      </c>
      <c r="G56" s="14">
        <f t="shared" si="13"/>
        <v>2744.657270180775</v>
      </c>
      <c r="H56" s="14">
        <f t="shared" si="13"/>
        <v>376.4961982258306</v>
      </c>
      <c r="I56" s="14" t="e">
        <f t="shared" si="13"/>
        <v>#DIV/0!</v>
      </c>
      <c r="J56" s="14" t="e">
        <f t="shared" si="13"/>
        <v>#DIV/0!</v>
      </c>
      <c r="K56" s="14" t="e">
        <f t="shared" si="13"/>
        <v>#DIV/0!</v>
      </c>
      <c r="L56" s="14">
        <f t="shared" si="13"/>
        <v>-1568374.9011878769</v>
      </c>
      <c r="M56" s="14">
        <f t="shared" si="13"/>
        <v>59537.038121146834</v>
      </c>
      <c r="N56" s="14">
        <f t="shared" si="13"/>
        <v>21.112748343099181</v>
      </c>
      <c r="O56" s="14">
        <f t="shared" si="13"/>
        <v>6.0058146263216106</v>
      </c>
      <c r="P56" s="14">
        <f t="shared" si="13"/>
        <v>1.3259213935881442</v>
      </c>
      <c r="Q56" s="14">
        <f t="shared" si="13"/>
        <v>63.829239179411452</v>
      </c>
      <c r="R56" s="14">
        <f t="shared" si="13"/>
        <v>131.32331502605632</v>
      </c>
      <c r="S56" s="14">
        <f t="shared" si="13"/>
        <v>9464.3353536162704</v>
      </c>
      <c r="T56" s="14">
        <f t="shared" si="13"/>
        <v>39720.079468478609</v>
      </c>
      <c r="U56" s="14" t="e">
        <f t="shared" si="13"/>
        <v>#DIV/0!</v>
      </c>
    </row>
    <row r="57" spans="2:67" x14ac:dyDescent="0.25">
      <c r="B57" s="9" t="str">
        <f t="shared" si="11"/>
        <v>1butanal (Tuning Corrected)</v>
      </c>
      <c r="C57" s="14">
        <f>+ $R82/($S21*C15)</f>
        <v>421.98726791876425</v>
      </c>
      <c r="D57" s="14">
        <f t="shared" ref="D57:BN57" si="14">+ $R82/($S21*D15)</f>
        <v>141.57920104942261</v>
      </c>
      <c r="E57" s="14">
        <f t="shared" si="14"/>
        <v>26.787967158550863</v>
      </c>
      <c r="F57" s="14">
        <f t="shared" si="14"/>
        <v>8.0306965105127937</v>
      </c>
      <c r="G57" s="14">
        <f t="shared" si="14"/>
        <v>219.98487678976724</v>
      </c>
      <c r="H57" s="14">
        <f t="shared" si="14"/>
        <v>149.21669765731025</v>
      </c>
      <c r="I57" s="14">
        <f t="shared" si="14"/>
        <v>30.455599184918675</v>
      </c>
      <c r="J57" s="14">
        <f t="shared" si="14"/>
        <v>233.84618370332052</v>
      </c>
      <c r="K57" s="14">
        <f t="shared" si="14"/>
        <v>480.44042497247545</v>
      </c>
      <c r="L57" s="14" t="e">
        <f t="shared" si="14"/>
        <v>#DIV/0!</v>
      </c>
      <c r="M57" s="14" t="e">
        <f t="shared" si="14"/>
        <v>#DIV/0!</v>
      </c>
      <c r="N57" s="14" t="e">
        <f t="shared" si="14"/>
        <v>#DIV/0!</v>
      </c>
      <c r="O57" s="14" t="e">
        <f t="shared" si="14"/>
        <v>#DIV/0!</v>
      </c>
      <c r="P57" s="14">
        <f t="shared" si="14"/>
        <v>9.8016798272283996</v>
      </c>
      <c r="Q57" s="14">
        <f t="shared" si="14"/>
        <v>1.1169561498729994</v>
      </c>
      <c r="R57" s="14">
        <f t="shared" si="14"/>
        <v>4.7408954839867468</v>
      </c>
      <c r="S57" s="14">
        <f t="shared" si="14"/>
        <v>1.4232760393408397</v>
      </c>
      <c r="T57" s="14">
        <f t="shared" si="14"/>
        <v>70.093859065290417</v>
      </c>
      <c r="U57" s="14">
        <f t="shared" si="14"/>
        <v>33.468298507883972</v>
      </c>
    </row>
    <row r="64" spans="2:67" s="1" customFormat="1" x14ac:dyDescent="0.25">
      <c r="B64" s="18" t="s">
        <v>19</v>
      </c>
      <c r="E64" s="2"/>
      <c r="R64" s="2"/>
    </row>
    <row r="65" spans="2:20" x14ac:dyDescent="0.25">
      <c r="Q65" t="s">
        <v>23</v>
      </c>
    </row>
    <row r="66" spans="2:20" x14ac:dyDescent="0.25">
      <c r="B66" t="s">
        <v>21</v>
      </c>
      <c r="H66" s="18" t="s">
        <v>16</v>
      </c>
      <c r="I66" s="2"/>
      <c r="J66" s="1"/>
      <c r="K66" s="1"/>
      <c r="L66" s="1"/>
      <c r="M66" s="2"/>
      <c r="N66" s="1"/>
      <c r="O66" s="1"/>
    </row>
    <row r="67" spans="2:20" x14ac:dyDescent="0.25">
      <c r="B67" s="1" t="s">
        <v>1</v>
      </c>
      <c r="C67" s="1" t="s">
        <v>17</v>
      </c>
      <c r="D67" s="1" t="s">
        <v>18</v>
      </c>
      <c r="H67" s="1" t="s">
        <v>1</v>
      </c>
      <c r="I67" s="1"/>
      <c r="J67" s="1" t="s">
        <v>17</v>
      </c>
      <c r="K67" s="1" t="s">
        <v>18</v>
      </c>
    </row>
    <row r="68" spans="2:20" x14ac:dyDescent="0.25">
      <c r="B68" s="16" t="s">
        <v>25</v>
      </c>
      <c r="C68" s="19">
        <v>28</v>
      </c>
      <c r="D68" s="21">
        <v>2.2195387539963445</v>
      </c>
      <c r="H68" s="16" t="s">
        <v>25</v>
      </c>
      <c r="I68" s="15"/>
      <c r="J68" s="19">
        <v>28</v>
      </c>
      <c r="K68" s="21">
        <f>ROUND(D68,1)</f>
        <v>2.2000000000000002</v>
      </c>
    </row>
    <row r="69" spans="2:20" x14ac:dyDescent="0.25">
      <c r="B69" s="9" t="s">
        <v>26</v>
      </c>
      <c r="C69" s="20">
        <v>30</v>
      </c>
      <c r="D69" s="22">
        <v>8.5116553661151109</v>
      </c>
      <c r="H69" s="9" t="s">
        <v>26</v>
      </c>
      <c r="I69" s="11"/>
      <c r="J69" s="20">
        <v>30</v>
      </c>
      <c r="K69" s="21">
        <f t="shared" ref="K69:K71" si="15">ROUND(D69,1)</f>
        <v>8.5</v>
      </c>
    </row>
    <row r="70" spans="2:20" x14ac:dyDescent="0.25">
      <c r="B70" s="9" t="s">
        <v>27</v>
      </c>
      <c r="C70" s="20">
        <v>26</v>
      </c>
      <c r="D70" s="22">
        <v>1.3259213935881442</v>
      </c>
      <c r="H70" s="9" t="s">
        <v>27</v>
      </c>
      <c r="I70" s="11"/>
      <c r="J70" s="20">
        <v>26</v>
      </c>
      <c r="K70" s="21">
        <f t="shared" si="15"/>
        <v>1.3</v>
      </c>
    </row>
    <row r="71" spans="2:20" x14ac:dyDescent="0.25">
      <c r="B71" s="9" t="s">
        <v>28</v>
      </c>
      <c r="C71" s="20">
        <v>15</v>
      </c>
      <c r="D71" s="22">
        <v>8.0306965105127937</v>
      </c>
      <c r="H71" s="9" t="s">
        <v>28</v>
      </c>
      <c r="I71" s="11"/>
      <c r="J71" s="20">
        <v>15</v>
      </c>
      <c r="K71" s="21">
        <f t="shared" si="15"/>
        <v>8</v>
      </c>
      <c r="L71" t="s">
        <v>2</v>
      </c>
    </row>
    <row r="72" spans="2:20" x14ac:dyDescent="0.25">
      <c r="L72" t="s">
        <v>4</v>
      </c>
    </row>
    <row r="73" spans="2:20" x14ac:dyDescent="0.25">
      <c r="L73" t="s">
        <v>3</v>
      </c>
    </row>
    <row r="76" spans="2:20" ht="21.75" x14ac:dyDescent="0.3">
      <c r="Q76" s="24" t="s">
        <v>22</v>
      </c>
      <c r="R76" s="24" t="s">
        <v>24</v>
      </c>
      <c r="S76" s="24"/>
      <c r="T76" s="24"/>
    </row>
    <row r="78" spans="2:20" ht="60" x14ac:dyDescent="0.25">
      <c r="R78" s="17" t="s">
        <v>13</v>
      </c>
    </row>
    <row r="79" spans="2:20" x14ac:dyDescent="0.25">
      <c r="Q79" s="9" t="s">
        <v>25</v>
      </c>
      <c r="R79">
        <f>+SUM(C42:U42)</f>
        <v>240.97849329103167</v>
      </c>
    </row>
    <row r="80" spans="2:20" x14ac:dyDescent="0.25">
      <c r="Q80" s="9" t="s">
        <v>26</v>
      </c>
      <c r="R80">
        <f>+SUM(C43:U43)</f>
        <v>209.09631049993789</v>
      </c>
    </row>
    <row r="81" spans="17:18" x14ac:dyDescent="0.25">
      <c r="Q81" s="9" t="s">
        <v>27</v>
      </c>
      <c r="R81">
        <f>+SUM(C44:U44)</f>
        <v>132.59213935881442</v>
      </c>
    </row>
    <row r="82" spans="17:18" x14ac:dyDescent="0.25">
      <c r="Q82" s="9" t="s">
        <v>28</v>
      </c>
      <c r="R82">
        <f>+SUM(C45:U45)</f>
        <v>236.15644311600559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2022-03-01T18:00:22Z</dcterms:modified>
</cp:coreProperties>
</file>