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2020PleasantTylerHERESpring2020\VM_Shared_Folder\ConnectedFiles\kmos\Throttling8.0\testingCasesLikeUnitTests\"/>
    </mc:Choice>
  </mc:AlternateContent>
  <xr:revisionPtr revIDLastSave="0" documentId="13_ncr:1_{C0A1D9E7-D035-46C6-BBB5-C97AA9523848}" xr6:coauthVersionLast="45" xr6:coauthVersionMax="45" xr10:uidLastSave="{00000000-0000-0000-0000-000000000000}"/>
  <bookViews>
    <workbookView xWindow="-120" yWindow="-120" windowWidth="25440" windowHeight="15390" firstSheet="1" activeTab="8" xr2:uid="{00000000-000D-0000-FFFF-FFFF00000000}"/>
  </bookViews>
  <sheets>
    <sheet name="Case11" sheetId="19" r:id="rId1"/>
    <sheet name="Case12" sheetId="20" r:id="rId2"/>
    <sheet name="Case13" sheetId="21" r:id="rId3"/>
    <sheet name="Case14" sheetId="22" r:id="rId4"/>
    <sheet name="Case15" sheetId="23" r:id="rId5"/>
    <sheet name="Case16" sheetId="24" r:id="rId6"/>
    <sheet name="Case17" sheetId="25" r:id="rId7"/>
    <sheet name="Case18" sheetId="17" r:id="rId8"/>
    <sheet name="Case19" sheetId="2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" i="26" l="1"/>
  <c r="W14" i="26"/>
  <c r="U14" i="26"/>
  <c r="N14" i="26"/>
  <c r="R14" i="26"/>
  <c r="O14" i="26"/>
  <c r="AK15" i="17"/>
  <c r="AI15" i="17"/>
  <c r="AK14" i="17"/>
  <c r="AI14" i="17"/>
  <c r="AK13" i="17"/>
  <c r="AI13" i="17"/>
  <c r="AK12" i="17"/>
  <c r="AI12" i="17"/>
  <c r="AK11" i="17"/>
  <c r="AI11" i="17"/>
  <c r="AK10" i="17"/>
  <c r="AI10" i="17"/>
  <c r="AK9" i="17"/>
  <c r="AI9" i="17"/>
  <c r="AK15" i="26"/>
  <c r="AI15" i="26"/>
  <c r="AK14" i="26"/>
  <c r="AI14" i="26"/>
  <c r="AK13" i="26"/>
  <c r="AI13" i="26"/>
  <c r="AK12" i="26"/>
  <c r="AI12" i="26"/>
  <c r="AK11" i="26"/>
  <c r="AI11" i="26"/>
  <c r="AK10" i="26"/>
  <c r="AI10" i="26"/>
  <c r="AK9" i="26"/>
  <c r="AI9" i="26"/>
  <c r="AK15" i="25"/>
  <c r="AI15" i="25"/>
  <c r="AK14" i="25"/>
  <c r="AI14" i="25"/>
  <c r="AK13" i="25"/>
  <c r="AI13" i="25"/>
  <c r="AK12" i="25"/>
  <c r="AI12" i="25"/>
  <c r="AK11" i="25"/>
  <c r="AI11" i="25"/>
  <c r="AK10" i="25"/>
  <c r="AI10" i="25"/>
  <c r="AK9" i="25"/>
  <c r="AI9" i="25"/>
  <c r="AK15" i="24"/>
  <c r="AI15" i="24"/>
  <c r="AK14" i="24"/>
  <c r="AI14" i="24"/>
  <c r="AK13" i="24"/>
  <c r="AI13" i="24"/>
  <c r="AK12" i="24"/>
  <c r="AI12" i="24"/>
  <c r="AK11" i="24"/>
  <c r="AI11" i="24"/>
  <c r="AK10" i="24"/>
  <c r="AI10" i="24"/>
  <c r="AK9" i="24"/>
  <c r="AI9" i="24"/>
  <c r="AK15" i="23"/>
  <c r="AI15" i="23"/>
  <c r="AK14" i="23"/>
  <c r="AI14" i="23"/>
  <c r="AK13" i="23"/>
  <c r="AI13" i="23"/>
  <c r="AK12" i="23"/>
  <c r="AI12" i="23"/>
  <c r="AK11" i="23"/>
  <c r="AI11" i="23"/>
  <c r="AK10" i="23"/>
  <c r="AI10" i="23"/>
  <c r="AK9" i="23"/>
  <c r="AI9" i="23"/>
  <c r="AK15" i="22"/>
  <c r="AI15" i="22"/>
  <c r="AK14" i="22"/>
  <c r="AI14" i="22"/>
  <c r="AK13" i="22"/>
  <c r="AI13" i="22"/>
  <c r="AK12" i="22"/>
  <c r="AI12" i="22"/>
  <c r="AK11" i="22"/>
  <c r="AI11" i="22"/>
  <c r="AK10" i="22"/>
  <c r="AI10" i="22"/>
  <c r="AK9" i="22"/>
  <c r="AI9" i="22"/>
  <c r="AK15" i="21"/>
  <c r="AI15" i="21"/>
  <c r="AK14" i="21"/>
  <c r="AI14" i="21"/>
  <c r="AK13" i="21"/>
  <c r="AI13" i="21"/>
  <c r="AK12" i="21"/>
  <c r="AI12" i="21"/>
  <c r="AK11" i="21"/>
  <c r="AI11" i="21"/>
  <c r="AK10" i="21"/>
  <c r="AI10" i="21"/>
  <c r="AK9" i="21"/>
  <c r="AI9" i="21"/>
  <c r="AK15" i="20"/>
  <c r="AI15" i="20"/>
  <c r="AK14" i="20"/>
  <c r="AI14" i="20"/>
  <c r="AK13" i="20"/>
  <c r="AI13" i="20"/>
  <c r="AK12" i="20"/>
  <c r="AI12" i="20"/>
  <c r="AK11" i="20"/>
  <c r="AI11" i="20"/>
  <c r="AK10" i="20"/>
  <c r="AI10" i="20"/>
  <c r="AK9" i="20"/>
  <c r="AI9" i="20"/>
  <c r="AI15" i="19"/>
  <c r="AI14" i="19"/>
  <c r="AI13" i="19"/>
  <c r="AI12" i="19"/>
  <c r="AI11" i="19"/>
  <c r="AI10" i="19"/>
  <c r="AI9" i="19"/>
  <c r="AK15" i="19"/>
  <c r="AK14" i="19"/>
  <c r="AK13" i="19"/>
  <c r="AK12" i="19"/>
  <c r="AK11" i="19"/>
  <c r="AK10" i="19"/>
  <c r="AK9" i="19"/>
  <c r="W15" i="26" l="1"/>
  <c r="V15" i="26"/>
  <c r="U15" i="26"/>
  <c r="T15" i="26"/>
  <c r="T14" i="26"/>
  <c r="W13" i="26"/>
  <c r="V13" i="26"/>
  <c r="U13" i="26"/>
  <c r="T13" i="26"/>
  <c r="W12" i="26"/>
  <c r="V12" i="26"/>
  <c r="U12" i="26"/>
  <c r="T12" i="26"/>
  <c r="W11" i="26"/>
  <c r="V11" i="26"/>
  <c r="U11" i="26"/>
  <c r="T11" i="26"/>
  <c r="W10" i="26"/>
  <c r="V10" i="26"/>
  <c r="U10" i="26"/>
  <c r="T10" i="26"/>
  <c r="W9" i="26"/>
  <c r="V9" i="26"/>
  <c r="U9" i="26"/>
  <c r="T9" i="26"/>
  <c r="W15" i="17"/>
  <c r="V15" i="17"/>
  <c r="U15" i="17"/>
  <c r="T15" i="17"/>
  <c r="T14" i="17"/>
  <c r="W13" i="17"/>
  <c r="V13" i="17"/>
  <c r="U13" i="17"/>
  <c r="T13" i="17"/>
  <c r="W12" i="17"/>
  <c r="V12" i="17"/>
  <c r="U12" i="17"/>
  <c r="T12" i="17"/>
  <c r="W11" i="17"/>
  <c r="V11" i="17"/>
  <c r="U11" i="17"/>
  <c r="T11" i="17"/>
  <c r="W10" i="17"/>
  <c r="V10" i="17"/>
  <c r="U10" i="17"/>
  <c r="T10" i="17"/>
  <c r="W9" i="17"/>
  <c r="V9" i="17"/>
  <c r="U9" i="17"/>
  <c r="T9" i="17"/>
  <c r="W15" i="25"/>
  <c r="V15" i="25"/>
  <c r="U15" i="25"/>
  <c r="W13" i="25"/>
  <c r="V13" i="25"/>
  <c r="U13" i="25"/>
  <c r="W12" i="25"/>
  <c r="V12" i="25"/>
  <c r="U12" i="25"/>
  <c r="W11" i="25"/>
  <c r="V11" i="25"/>
  <c r="U11" i="25"/>
  <c r="W10" i="25"/>
  <c r="V10" i="25"/>
  <c r="U10" i="25"/>
  <c r="W9" i="25"/>
  <c r="V9" i="25"/>
  <c r="U9" i="25"/>
  <c r="W15" i="24"/>
  <c r="V15" i="24"/>
  <c r="U15" i="24"/>
  <c r="W13" i="24"/>
  <c r="V13" i="24"/>
  <c r="U13" i="24"/>
  <c r="W12" i="24"/>
  <c r="V12" i="24"/>
  <c r="U12" i="24"/>
  <c r="W11" i="24"/>
  <c r="V11" i="24"/>
  <c r="U11" i="24"/>
  <c r="W10" i="24"/>
  <c r="V10" i="24"/>
  <c r="U10" i="24"/>
  <c r="W9" i="24"/>
  <c r="V9" i="24"/>
  <c r="U9" i="24"/>
  <c r="W15" i="23"/>
  <c r="V15" i="23"/>
  <c r="U15" i="23"/>
  <c r="T15" i="23"/>
  <c r="W14" i="23"/>
  <c r="V14" i="23"/>
  <c r="U14" i="23"/>
  <c r="T14" i="23"/>
  <c r="T13" i="23"/>
  <c r="W12" i="23"/>
  <c r="V12" i="23"/>
  <c r="U12" i="23"/>
  <c r="T12" i="23"/>
  <c r="W11" i="23"/>
  <c r="V11" i="23"/>
  <c r="U11" i="23"/>
  <c r="T11" i="23"/>
  <c r="W10" i="23"/>
  <c r="V10" i="23"/>
  <c r="U10" i="23"/>
  <c r="T10" i="23"/>
  <c r="W9" i="23"/>
  <c r="V9" i="23"/>
  <c r="U9" i="23"/>
  <c r="T9" i="23"/>
  <c r="W15" i="22"/>
  <c r="V15" i="22"/>
  <c r="U15" i="22"/>
  <c r="W14" i="22"/>
  <c r="V14" i="22"/>
  <c r="U14" i="22"/>
  <c r="W12" i="22"/>
  <c r="V12" i="22"/>
  <c r="U12" i="22"/>
  <c r="W11" i="22"/>
  <c r="V11" i="22"/>
  <c r="U11" i="22"/>
  <c r="W10" i="22"/>
  <c r="V10" i="22"/>
  <c r="U10" i="22"/>
  <c r="W9" i="22"/>
  <c r="V9" i="22"/>
  <c r="U9" i="22"/>
  <c r="W15" i="21"/>
  <c r="V15" i="21"/>
  <c r="U15" i="21"/>
  <c r="T15" i="21"/>
  <c r="T14" i="21"/>
  <c r="W13" i="21"/>
  <c r="V13" i="21"/>
  <c r="U13" i="21"/>
  <c r="T13" i="21"/>
  <c r="W12" i="21"/>
  <c r="V12" i="21"/>
  <c r="U12" i="21"/>
  <c r="T12" i="21"/>
  <c r="W11" i="21"/>
  <c r="V11" i="21"/>
  <c r="U11" i="21"/>
  <c r="T11" i="21"/>
  <c r="W10" i="21"/>
  <c r="V10" i="21"/>
  <c r="U10" i="21"/>
  <c r="T10" i="21"/>
  <c r="W9" i="21"/>
  <c r="V9" i="21"/>
  <c r="U9" i="21"/>
  <c r="T9" i="21"/>
  <c r="W15" i="19"/>
  <c r="V15" i="19"/>
  <c r="U15" i="19"/>
  <c r="W13" i="19"/>
  <c r="V13" i="19"/>
  <c r="U13" i="19"/>
  <c r="W12" i="19"/>
  <c r="V12" i="19"/>
  <c r="U12" i="19"/>
  <c r="W11" i="19"/>
  <c r="V11" i="19"/>
  <c r="U11" i="19"/>
  <c r="W10" i="19"/>
  <c r="V10" i="19"/>
  <c r="U10" i="19"/>
  <c r="W9" i="19"/>
  <c r="V9" i="19"/>
  <c r="U9" i="19"/>
  <c r="T15" i="20"/>
  <c r="W15" i="20"/>
  <c r="V15" i="20"/>
  <c r="U15" i="20"/>
  <c r="T14" i="20"/>
  <c r="W13" i="20"/>
  <c r="V13" i="20"/>
  <c r="U13" i="20"/>
  <c r="T13" i="20"/>
  <c r="W12" i="20"/>
  <c r="V12" i="20"/>
  <c r="U12" i="20"/>
  <c r="T12" i="20"/>
  <c r="W11" i="20"/>
  <c r="V11" i="20"/>
  <c r="U11" i="20"/>
  <c r="T11" i="20"/>
  <c r="W10" i="20"/>
  <c r="V10" i="20"/>
  <c r="U10" i="20"/>
  <c r="T10" i="20"/>
  <c r="W9" i="20"/>
  <c r="V9" i="20"/>
  <c r="U9" i="20"/>
  <c r="T9" i="20"/>
  <c r="E14" i="17" l="1"/>
  <c r="E14" i="26"/>
  <c r="J21" i="26"/>
  <c r="K21" i="26" s="1"/>
  <c r="I21" i="26"/>
  <c r="F20" i="26"/>
  <c r="F19" i="26"/>
  <c r="B19" i="26"/>
  <c r="B18" i="26"/>
  <c r="O15" i="26"/>
  <c r="N15" i="26"/>
  <c r="E15" i="26"/>
  <c r="O13" i="26"/>
  <c r="N13" i="26"/>
  <c r="O12" i="26"/>
  <c r="N12" i="26"/>
  <c r="O11" i="26"/>
  <c r="N11" i="26"/>
  <c r="O10" i="26"/>
  <c r="N10" i="26"/>
  <c r="R10" i="26" s="1"/>
  <c r="O9" i="26"/>
  <c r="N9" i="26"/>
  <c r="R9" i="26" s="1"/>
  <c r="E9" i="26"/>
  <c r="R11" i="26" l="1"/>
  <c r="Y11" i="26" s="1"/>
  <c r="M21" i="26"/>
  <c r="O21" i="26"/>
  <c r="AA10" i="26"/>
  <c r="Y10" i="26"/>
  <c r="X10" i="26"/>
  <c r="X14" i="26"/>
  <c r="AA11" i="26"/>
  <c r="X11" i="26"/>
  <c r="R12" i="26"/>
  <c r="AA9" i="26"/>
  <c r="Y9" i="26"/>
  <c r="X9" i="26"/>
  <c r="S11" i="26"/>
  <c r="P10" i="26"/>
  <c r="Q10" i="26" s="1"/>
  <c r="P12" i="26"/>
  <c r="Q12" i="26" s="1"/>
  <c r="P14" i="26"/>
  <c r="Q14" i="26" s="1"/>
  <c r="P11" i="26"/>
  <c r="Q11" i="26" s="1"/>
  <c r="R13" i="26"/>
  <c r="Y14" i="26" s="1"/>
  <c r="R15" i="26"/>
  <c r="S15" i="26"/>
  <c r="S10" i="26"/>
  <c r="E10" i="26"/>
  <c r="S9" i="26"/>
  <c r="P9" i="26"/>
  <c r="Q9" i="26" s="1"/>
  <c r="S12" i="26"/>
  <c r="P15" i="26"/>
  <c r="Q15" i="26" s="1"/>
  <c r="P13" i="26"/>
  <c r="Q13" i="26" s="1"/>
  <c r="AB9" i="26" l="1"/>
  <c r="AF9" i="26" s="1"/>
  <c r="AE9" i="26"/>
  <c r="AB10" i="26"/>
  <c r="AF10" i="26" s="1"/>
  <c r="AE10" i="26"/>
  <c r="Z9" i="26"/>
  <c r="AB11" i="26"/>
  <c r="AF11" i="26" s="1"/>
  <c r="AE11" i="26"/>
  <c r="Z10" i="26"/>
  <c r="Y15" i="26"/>
  <c r="X15" i="26"/>
  <c r="Y13" i="26"/>
  <c r="AA13" i="26"/>
  <c r="X13" i="26"/>
  <c r="AA12" i="26"/>
  <c r="Y12" i="26"/>
  <c r="X12" i="26"/>
  <c r="S14" i="26"/>
  <c r="S13" i="26"/>
  <c r="E8" i="26"/>
  <c r="AA14" i="26" s="1"/>
  <c r="E11" i="26" s="1"/>
  <c r="AB12" i="26" l="1"/>
  <c r="AF12" i="26" s="1"/>
  <c r="AE12" i="26"/>
  <c r="Z11" i="26"/>
  <c r="AB13" i="26"/>
  <c r="AF13" i="26" s="1"/>
  <c r="AE13" i="26"/>
  <c r="Z12" i="26"/>
  <c r="AE14" i="26"/>
  <c r="Z13" i="26"/>
  <c r="AB14" i="26"/>
  <c r="AF14" i="26" s="1"/>
  <c r="AA15" i="26"/>
  <c r="I20" i="26"/>
  <c r="AB15" i="26" l="1"/>
  <c r="AF15" i="26" s="1"/>
  <c r="AE15" i="26"/>
  <c r="Z15" i="26"/>
  <c r="Z14" i="26"/>
  <c r="E12" i="26"/>
  <c r="J20" i="26" s="1"/>
  <c r="K20" i="26" s="1"/>
  <c r="M20" i="26" s="1"/>
  <c r="O20" i="26" l="1"/>
  <c r="B19" i="25"/>
  <c r="B18" i="25"/>
  <c r="F20" i="25" s="1"/>
  <c r="O15" i="25"/>
  <c r="N15" i="25"/>
  <c r="R15" i="25" s="1"/>
  <c r="E15" i="25"/>
  <c r="O14" i="25"/>
  <c r="N14" i="25"/>
  <c r="E14" i="25"/>
  <c r="S13" i="25"/>
  <c r="O13" i="25"/>
  <c r="N13" i="25"/>
  <c r="O12" i="25"/>
  <c r="N12" i="25"/>
  <c r="O11" i="25"/>
  <c r="N11" i="25"/>
  <c r="O10" i="25"/>
  <c r="N10" i="25"/>
  <c r="O9" i="25"/>
  <c r="N9" i="25"/>
  <c r="E9" i="25"/>
  <c r="E9" i="24"/>
  <c r="E15" i="24"/>
  <c r="E14" i="24"/>
  <c r="B19" i="24"/>
  <c r="B18" i="24"/>
  <c r="F20" i="24" s="1"/>
  <c r="R15" i="24"/>
  <c r="O15" i="24"/>
  <c r="N15" i="24"/>
  <c r="P15" i="24" s="1"/>
  <c r="Q15" i="24" s="1"/>
  <c r="O14" i="24"/>
  <c r="N14" i="24"/>
  <c r="O13" i="24"/>
  <c r="N13" i="24"/>
  <c r="O12" i="24"/>
  <c r="N12" i="24"/>
  <c r="P12" i="24" s="1"/>
  <c r="Q12" i="24" s="1"/>
  <c r="O11" i="24"/>
  <c r="N11" i="24"/>
  <c r="O10" i="24"/>
  <c r="N10" i="24"/>
  <c r="O9" i="24"/>
  <c r="N9" i="24"/>
  <c r="R9" i="24" s="1"/>
  <c r="F19" i="23"/>
  <c r="B19" i="23"/>
  <c r="B18" i="23"/>
  <c r="F20" i="23" s="1"/>
  <c r="O15" i="23"/>
  <c r="N15" i="23"/>
  <c r="E15" i="23"/>
  <c r="O14" i="23"/>
  <c r="N14" i="23"/>
  <c r="E14" i="23"/>
  <c r="V13" i="23" s="1"/>
  <c r="O13" i="23"/>
  <c r="P13" i="23" s="1"/>
  <c r="Q13" i="23" s="1"/>
  <c r="N13" i="23"/>
  <c r="O12" i="23"/>
  <c r="N12" i="23"/>
  <c r="O11" i="23"/>
  <c r="N11" i="23"/>
  <c r="O10" i="23"/>
  <c r="N10" i="23"/>
  <c r="O9" i="23"/>
  <c r="N9" i="23"/>
  <c r="E9" i="23"/>
  <c r="E15" i="22"/>
  <c r="E14" i="22"/>
  <c r="E9" i="22"/>
  <c r="B19" i="22"/>
  <c r="B18" i="22"/>
  <c r="F20" i="22" s="1"/>
  <c r="P15" i="22"/>
  <c r="Q15" i="22" s="1"/>
  <c r="O15" i="22"/>
  <c r="N15" i="22"/>
  <c r="O14" i="22"/>
  <c r="N14" i="22"/>
  <c r="O13" i="22"/>
  <c r="N13" i="22"/>
  <c r="R13" i="22" s="1"/>
  <c r="E10" i="22" s="1"/>
  <c r="O12" i="22"/>
  <c r="N12" i="22"/>
  <c r="O11" i="22"/>
  <c r="N11" i="22"/>
  <c r="O10" i="22"/>
  <c r="N10" i="22"/>
  <c r="O9" i="22"/>
  <c r="N9" i="22"/>
  <c r="J21" i="21"/>
  <c r="I21" i="21"/>
  <c r="F19" i="21"/>
  <c r="B19" i="21"/>
  <c r="B18" i="21"/>
  <c r="F20" i="21" s="1"/>
  <c r="O15" i="21"/>
  <c r="N15" i="21"/>
  <c r="R15" i="21" s="1"/>
  <c r="E15" i="21"/>
  <c r="O14" i="21"/>
  <c r="N14" i="21"/>
  <c r="P14" i="21" s="1"/>
  <c r="Q14" i="21" s="1"/>
  <c r="E14" i="21"/>
  <c r="V14" i="21" s="1"/>
  <c r="O13" i="21"/>
  <c r="N13" i="21"/>
  <c r="P13" i="21" s="1"/>
  <c r="Q13" i="21" s="1"/>
  <c r="O12" i="21"/>
  <c r="N12" i="21"/>
  <c r="O11" i="21"/>
  <c r="N11" i="21"/>
  <c r="R11" i="21" s="1"/>
  <c r="O10" i="21"/>
  <c r="N10" i="21"/>
  <c r="O9" i="21"/>
  <c r="N9" i="21"/>
  <c r="E9" i="21"/>
  <c r="F19" i="20"/>
  <c r="B19" i="20"/>
  <c r="B18" i="20"/>
  <c r="F20" i="20" s="1"/>
  <c r="O15" i="20"/>
  <c r="N15" i="20"/>
  <c r="E15" i="20"/>
  <c r="O14" i="20"/>
  <c r="N14" i="20"/>
  <c r="E14" i="20"/>
  <c r="O13" i="20"/>
  <c r="N13" i="20"/>
  <c r="R13" i="20" s="1"/>
  <c r="O12" i="20"/>
  <c r="N12" i="20"/>
  <c r="O11" i="20"/>
  <c r="N11" i="20"/>
  <c r="O10" i="20"/>
  <c r="N10" i="20"/>
  <c r="O9" i="20"/>
  <c r="N9" i="20"/>
  <c r="E9" i="20"/>
  <c r="E14" i="19"/>
  <c r="B19" i="19"/>
  <c r="B18" i="19"/>
  <c r="F20" i="19" s="1"/>
  <c r="O15" i="19"/>
  <c r="N15" i="19"/>
  <c r="E15" i="19"/>
  <c r="O14" i="19"/>
  <c r="N14" i="19"/>
  <c r="P14" i="19" s="1"/>
  <c r="Q14" i="19" s="1"/>
  <c r="O13" i="19"/>
  <c r="N13" i="19"/>
  <c r="O12" i="19"/>
  <c r="N12" i="19"/>
  <c r="O11" i="19"/>
  <c r="N11" i="19"/>
  <c r="O10" i="19"/>
  <c r="N10" i="19"/>
  <c r="O9" i="19"/>
  <c r="N9" i="19"/>
  <c r="E9" i="19"/>
  <c r="B18" i="17"/>
  <c r="F20" i="17" s="1"/>
  <c r="E15" i="17"/>
  <c r="B19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E9" i="17"/>
  <c r="R11" i="22" l="1"/>
  <c r="R15" i="22"/>
  <c r="P12" i="23"/>
  <c r="Q12" i="23" s="1"/>
  <c r="P15" i="23"/>
  <c r="Q15" i="23" s="1"/>
  <c r="V14" i="19"/>
  <c r="P12" i="25"/>
  <c r="Q12" i="25" s="1"/>
  <c r="K21" i="21"/>
  <c r="R10" i="23"/>
  <c r="R13" i="25"/>
  <c r="V14" i="17"/>
  <c r="F19" i="24"/>
  <c r="V13" i="22"/>
  <c r="P10" i="24"/>
  <c r="Q10" i="24" s="1"/>
  <c r="R14" i="24"/>
  <c r="E10" i="24" s="1"/>
  <c r="U14" i="24" s="1"/>
  <c r="V14" i="24"/>
  <c r="V14" i="25"/>
  <c r="AA13" i="25"/>
  <c r="R14" i="25"/>
  <c r="Y14" i="25" s="1"/>
  <c r="Y15" i="25"/>
  <c r="R12" i="25"/>
  <c r="R10" i="25"/>
  <c r="R11" i="25"/>
  <c r="Y9" i="24"/>
  <c r="AA9" i="24"/>
  <c r="R13" i="24"/>
  <c r="P9" i="24"/>
  <c r="Q9" i="24" s="1"/>
  <c r="R11" i="24"/>
  <c r="S11" i="24" s="1"/>
  <c r="AA10" i="23"/>
  <c r="P9" i="23"/>
  <c r="Q9" i="23" s="1"/>
  <c r="AA11" i="22"/>
  <c r="P9" i="22"/>
  <c r="Q9" i="22" s="1"/>
  <c r="R10" i="22"/>
  <c r="E7" i="22"/>
  <c r="AA11" i="21"/>
  <c r="P10" i="21"/>
  <c r="Q10" i="21" s="1"/>
  <c r="X15" i="21"/>
  <c r="AA13" i="20"/>
  <c r="R10" i="20"/>
  <c r="V14" i="20"/>
  <c r="R11" i="19"/>
  <c r="R13" i="19"/>
  <c r="P9" i="25"/>
  <c r="Q9" i="25" s="1"/>
  <c r="P11" i="25"/>
  <c r="Q11" i="25" s="1"/>
  <c r="P15" i="25"/>
  <c r="Q15" i="25" s="1"/>
  <c r="P13" i="25"/>
  <c r="Q13" i="25" s="1"/>
  <c r="S14" i="25"/>
  <c r="E10" i="25"/>
  <c r="S15" i="25"/>
  <c r="P14" i="25"/>
  <c r="Q14" i="25" s="1"/>
  <c r="E7" i="25"/>
  <c r="R9" i="25"/>
  <c r="P10" i="25"/>
  <c r="Q10" i="25" s="1"/>
  <c r="F19" i="25"/>
  <c r="R10" i="24"/>
  <c r="P14" i="24"/>
  <c r="Q14" i="24" s="1"/>
  <c r="P11" i="24"/>
  <c r="Q11" i="24" s="1"/>
  <c r="S14" i="24"/>
  <c r="S13" i="24"/>
  <c r="P13" i="24"/>
  <c r="Q13" i="24" s="1"/>
  <c r="R12" i="24"/>
  <c r="S10" i="24"/>
  <c r="S9" i="24"/>
  <c r="P11" i="23"/>
  <c r="Q11" i="23" s="1"/>
  <c r="R13" i="23"/>
  <c r="R15" i="23"/>
  <c r="P14" i="23"/>
  <c r="Q14" i="23" s="1"/>
  <c r="R9" i="23"/>
  <c r="Y10" i="23" s="1"/>
  <c r="R14" i="23"/>
  <c r="P10" i="23"/>
  <c r="Q10" i="23" s="1"/>
  <c r="R12" i="23"/>
  <c r="R11" i="23"/>
  <c r="R9" i="22"/>
  <c r="Y9" i="22" s="1"/>
  <c r="R12" i="22"/>
  <c r="R14" i="22"/>
  <c r="P10" i="22"/>
  <c r="Q10" i="22" s="1"/>
  <c r="S11" i="22"/>
  <c r="P14" i="22"/>
  <c r="Q14" i="22" s="1"/>
  <c r="P13" i="22"/>
  <c r="Q13" i="22" s="1"/>
  <c r="P11" i="22"/>
  <c r="Q11" i="22" s="1"/>
  <c r="P12" i="22"/>
  <c r="Q12" i="22" s="1"/>
  <c r="F19" i="22"/>
  <c r="R12" i="21"/>
  <c r="R14" i="21"/>
  <c r="P9" i="21"/>
  <c r="Q9" i="21" s="1"/>
  <c r="R13" i="21"/>
  <c r="P12" i="21"/>
  <c r="Q12" i="21" s="1"/>
  <c r="R9" i="21"/>
  <c r="P11" i="21"/>
  <c r="Q11" i="21" s="1"/>
  <c r="S13" i="21"/>
  <c r="R10" i="21"/>
  <c r="Y11" i="21" s="1"/>
  <c r="P15" i="21"/>
  <c r="Q15" i="21" s="1"/>
  <c r="R15" i="20"/>
  <c r="P14" i="20"/>
  <c r="Q14" i="20" s="1"/>
  <c r="P9" i="20"/>
  <c r="Q9" i="20" s="1"/>
  <c r="R12" i="20"/>
  <c r="R14" i="20"/>
  <c r="P13" i="20"/>
  <c r="Q13" i="20" s="1"/>
  <c r="P12" i="20"/>
  <c r="Q12" i="20" s="1"/>
  <c r="P10" i="20"/>
  <c r="Q10" i="20" s="1"/>
  <c r="R9" i="20"/>
  <c r="P11" i="20"/>
  <c r="Q11" i="20" s="1"/>
  <c r="P15" i="20"/>
  <c r="Q15" i="20" s="1"/>
  <c r="R11" i="20"/>
  <c r="E8" i="20"/>
  <c r="P9" i="19"/>
  <c r="Q9" i="19" s="1"/>
  <c r="R15" i="19"/>
  <c r="P10" i="19"/>
  <c r="Q10" i="19" s="1"/>
  <c r="R12" i="19"/>
  <c r="R14" i="19"/>
  <c r="P13" i="19"/>
  <c r="Q13" i="19" s="1"/>
  <c r="S12" i="19"/>
  <c r="P15" i="19"/>
  <c r="Q15" i="19" s="1"/>
  <c r="R9" i="19"/>
  <c r="Y9" i="19" s="1"/>
  <c r="R10" i="19"/>
  <c r="P12" i="19"/>
  <c r="Q12" i="19" s="1"/>
  <c r="P11" i="19"/>
  <c r="Q11" i="19" s="1"/>
  <c r="F19" i="19"/>
  <c r="F19" i="17"/>
  <c r="R9" i="17"/>
  <c r="R10" i="17"/>
  <c r="R13" i="17"/>
  <c r="R11" i="17"/>
  <c r="P9" i="17"/>
  <c r="Q9" i="17" s="1"/>
  <c r="R15" i="17"/>
  <c r="P14" i="17"/>
  <c r="Q14" i="17" s="1"/>
  <c r="P12" i="17"/>
  <c r="Q12" i="17" s="1"/>
  <c r="R14" i="17"/>
  <c r="R12" i="17"/>
  <c r="P11" i="17"/>
  <c r="Q11" i="17" s="1"/>
  <c r="P13" i="17"/>
  <c r="Q13" i="17" s="1"/>
  <c r="P10" i="17"/>
  <c r="Q10" i="17" s="1"/>
  <c r="P15" i="17"/>
  <c r="Q15" i="17" s="1"/>
  <c r="AB9" i="24" l="1"/>
  <c r="AF9" i="24" s="1"/>
  <c r="AE9" i="24"/>
  <c r="AB10" i="23"/>
  <c r="AF10" i="23" s="1"/>
  <c r="AE10" i="23"/>
  <c r="M21" i="21"/>
  <c r="O21" i="21"/>
  <c r="AB11" i="21"/>
  <c r="AF11" i="21" s="1"/>
  <c r="AE11" i="21"/>
  <c r="Y11" i="19"/>
  <c r="Y14" i="24"/>
  <c r="U14" i="25"/>
  <c r="Y14" i="19"/>
  <c r="Y15" i="24"/>
  <c r="AE13" i="20"/>
  <c r="S15" i="24"/>
  <c r="AB13" i="25"/>
  <c r="AF13" i="25" s="1"/>
  <c r="AE13" i="25"/>
  <c r="Y10" i="22"/>
  <c r="Y14" i="22"/>
  <c r="AE11" i="22"/>
  <c r="AA11" i="17"/>
  <c r="Y11" i="17"/>
  <c r="X11" i="17"/>
  <c r="AA10" i="17"/>
  <c r="Y10" i="17"/>
  <c r="X10" i="17"/>
  <c r="AA13" i="17"/>
  <c r="Y13" i="17"/>
  <c r="X13" i="17"/>
  <c r="Y14" i="17"/>
  <c r="X14" i="17"/>
  <c r="Y15" i="17"/>
  <c r="X15" i="17"/>
  <c r="Y12" i="17"/>
  <c r="AA12" i="17"/>
  <c r="X12" i="17"/>
  <c r="AA9" i="17"/>
  <c r="Y9" i="17"/>
  <c r="X9" i="17"/>
  <c r="AA10" i="25"/>
  <c r="Y10" i="25"/>
  <c r="Y12" i="25"/>
  <c r="T11" i="25"/>
  <c r="X11" i="25" s="1"/>
  <c r="T15" i="25"/>
  <c r="X15" i="25" s="1"/>
  <c r="T9" i="25"/>
  <c r="X9" i="25" s="1"/>
  <c r="T12" i="25"/>
  <c r="X12" i="25" s="1"/>
  <c r="AA12" i="25" s="1"/>
  <c r="Z12" i="25" s="1"/>
  <c r="T13" i="25"/>
  <c r="X13" i="25" s="1"/>
  <c r="T10" i="25"/>
  <c r="X10" i="25" s="1"/>
  <c r="T14" i="25"/>
  <c r="Y9" i="25"/>
  <c r="AA9" i="25"/>
  <c r="S12" i="25"/>
  <c r="Y13" i="25"/>
  <c r="S11" i="25"/>
  <c r="Y11" i="25"/>
  <c r="AA11" i="25"/>
  <c r="AA13" i="24"/>
  <c r="Y13" i="24"/>
  <c r="E7" i="24"/>
  <c r="AA10" i="24"/>
  <c r="Y10" i="24"/>
  <c r="AA11" i="24"/>
  <c r="Y11" i="24"/>
  <c r="Y12" i="24"/>
  <c r="S11" i="23"/>
  <c r="Y11" i="23"/>
  <c r="AA11" i="23"/>
  <c r="X11" i="23"/>
  <c r="AA12" i="23"/>
  <c r="Y12" i="23"/>
  <c r="X12" i="23"/>
  <c r="Y14" i="23"/>
  <c r="X14" i="23"/>
  <c r="AA9" i="23"/>
  <c r="Z9" i="23" s="1"/>
  <c r="Y9" i="23"/>
  <c r="X9" i="23"/>
  <c r="S15" i="23"/>
  <c r="Y15" i="23"/>
  <c r="X15" i="23"/>
  <c r="Y13" i="23"/>
  <c r="X13" i="23"/>
  <c r="X10" i="23"/>
  <c r="S14" i="23"/>
  <c r="E10" i="23"/>
  <c r="T14" i="22"/>
  <c r="X14" i="22" s="1"/>
  <c r="T11" i="22"/>
  <c r="X11" i="22" s="1"/>
  <c r="T12" i="22"/>
  <c r="X12" i="22" s="1"/>
  <c r="T9" i="22"/>
  <c r="X9" i="22" s="1"/>
  <c r="T13" i="22"/>
  <c r="T10" i="22"/>
  <c r="X10" i="22" s="1"/>
  <c r="AA10" i="22" s="1"/>
  <c r="Z10" i="22" s="1"/>
  <c r="T15" i="22"/>
  <c r="X15" i="22" s="1"/>
  <c r="J21" i="22"/>
  <c r="S13" i="22"/>
  <c r="AA12" i="22"/>
  <c r="Y12" i="22"/>
  <c r="E8" i="22"/>
  <c r="U13" i="22" s="1"/>
  <c r="S9" i="22"/>
  <c r="Y13" i="22"/>
  <c r="S10" i="22"/>
  <c r="Y15" i="22"/>
  <c r="AB11" i="22"/>
  <c r="AF11" i="22" s="1"/>
  <c r="Y11" i="22"/>
  <c r="Y14" i="21"/>
  <c r="X14" i="21"/>
  <c r="Y15" i="21"/>
  <c r="Y12" i="21"/>
  <c r="AA12" i="21"/>
  <c r="X12" i="21"/>
  <c r="AA9" i="21"/>
  <c r="Y9" i="21"/>
  <c r="X9" i="21"/>
  <c r="S15" i="21"/>
  <c r="AA13" i="21"/>
  <c r="Y13" i="21"/>
  <c r="X13" i="21"/>
  <c r="Y10" i="21"/>
  <c r="AA10" i="21"/>
  <c r="Z10" i="21" s="1"/>
  <c r="X10" i="21"/>
  <c r="X11" i="21"/>
  <c r="S12" i="21"/>
  <c r="E10" i="20"/>
  <c r="U14" i="20" s="1"/>
  <c r="W14" i="20" s="1"/>
  <c r="AA14" i="20" s="1"/>
  <c r="Y14" i="20"/>
  <c r="X14" i="20"/>
  <c r="AA11" i="20"/>
  <c r="X11" i="20"/>
  <c r="Y11" i="20"/>
  <c r="AA12" i="20"/>
  <c r="X12" i="20"/>
  <c r="Y12" i="20"/>
  <c r="Y15" i="20"/>
  <c r="X15" i="20"/>
  <c r="X10" i="20"/>
  <c r="AA10" i="20"/>
  <c r="Y10" i="20"/>
  <c r="AB13" i="20"/>
  <c r="AF13" i="20" s="1"/>
  <c r="X13" i="20"/>
  <c r="Y9" i="20"/>
  <c r="X9" i="20"/>
  <c r="AA9" i="20"/>
  <c r="AE9" i="20" s="1"/>
  <c r="Y13" i="20"/>
  <c r="AA12" i="19"/>
  <c r="Y12" i="19"/>
  <c r="E7" i="19"/>
  <c r="Y10" i="19"/>
  <c r="Y15" i="19"/>
  <c r="S15" i="19"/>
  <c r="AA13" i="19"/>
  <c r="Y13" i="19"/>
  <c r="E8" i="19"/>
  <c r="S9" i="25"/>
  <c r="J21" i="25"/>
  <c r="S10" i="25"/>
  <c r="S12" i="24"/>
  <c r="S9" i="23"/>
  <c r="S12" i="23"/>
  <c r="E8" i="23"/>
  <c r="U13" i="23" s="1"/>
  <c r="W13" i="23" s="1"/>
  <c r="AA13" i="23" s="1"/>
  <c r="S13" i="23"/>
  <c r="S10" i="23"/>
  <c r="S15" i="22"/>
  <c r="S14" i="22"/>
  <c r="S12" i="22"/>
  <c r="E10" i="21"/>
  <c r="U14" i="21" s="1"/>
  <c r="W14" i="21" s="1"/>
  <c r="AA14" i="21" s="1"/>
  <c r="S14" i="21"/>
  <c r="S10" i="21"/>
  <c r="S11" i="21"/>
  <c r="S9" i="21"/>
  <c r="S15" i="20"/>
  <c r="S13" i="20"/>
  <c r="S12" i="20"/>
  <c r="S9" i="20"/>
  <c r="S14" i="20"/>
  <c r="S11" i="20"/>
  <c r="S10" i="20"/>
  <c r="J21" i="20"/>
  <c r="S14" i="19"/>
  <c r="E10" i="19"/>
  <c r="S13" i="19"/>
  <c r="S10" i="19"/>
  <c r="S11" i="19"/>
  <c r="S9" i="19"/>
  <c r="S10" i="17"/>
  <c r="S14" i="17"/>
  <c r="S9" i="17"/>
  <c r="E8" i="17"/>
  <c r="S12" i="17"/>
  <c r="S11" i="17"/>
  <c r="S13" i="17"/>
  <c r="S15" i="17"/>
  <c r="E10" i="17"/>
  <c r="J21" i="17"/>
  <c r="AE13" i="23" l="1"/>
  <c r="Z12" i="23"/>
  <c r="AE11" i="20"/>
  <c r="Z10" i="20"/>
  <c r="AB10" i="24"/>
  <c r="AF10" i="24" s="1"/>
  <c r="AE10" i="24"/>
  <c r="Z9" i="24"/>
  <c r="AB13" i="19"/>
  <c r="AF13" i="19" s="1"/>
  <c r="AE13" i="19"/>
  <c r="Z12" i="19"/>
  <c r="AB12" i="21"/>
  <c r="AF12" i="21" s="1"/>
  <c r="AE12" i="21"/>
  <c r="Z11" i="21"/>
  <c r="AB11" i="23"/>
  <c r="AF11" i="23" s="1"/>
  <c r="AE11" i="23"/>
  <c r="Z10" i="23"/>
  <c r="AE14" i="20"/>
  <c r="Z13" i="20"/>
  <c r="AB13" i="21"/>
  <c r="AF13" i="21" s="1"/>
  <c r="AE13" i="21"/>
  <c r="Z12" i="21"/>
  <c r="AE13" i="24"/>
  <c r="U14" i="17"/>
  <c r="W14" i="17" s="1"/>
  <c r="AA14" i="17" s="1"/>
  <c r="Z13" i="17" s="1"/>
  <c r="AE12" i="20"/>
  <c r="Z11" i="20"/>
  <c r="AE14" i="21"/>
  <c r="Z13" i="21"/>
  <c r="AB11" i="24"/>
  <c r="AF11" i="24" s="1"/>
  <c r="AE11" i="24"/>
  <c r="Z10" i="24"/>
  <c r="AB9" i="23"/>
  <c r="AF9" i="23" s="1"/>
  <c r="AE9" i="23"/>
  <c r="U14" i="19"/>
  <c r="AE12" i="19"/>
  <c r="AE10" i="20"/>
  <c r="Z9" i="20"/>
  <c r="AB10" i="21"/>
  <c r="AF10" i="21" s="1"/>
  <c r="AE10" i="21"/>
  <c r="Z9" i="21"/>
  <c r="AB9" i="21"/>
  <c r="AF9" i="21" s="1"/>
  <c r="AE9" i="21"/>
  <c r="AB12" i="23"/>
  <c r="AF12" i="23" s="1"/>
  <c r="AE12" i="23"/>
  <c r="Z11" i="23"/>
  <c r="Z12" i="20"/>
  <c r="AB12" i="17"/>
  <c r="AF12" i="17" s="1"/>
  <c r="AE12" i="17"/>
  <c r="Z11" i="17"/>
  <c r="AB13" i="17"/>
  <c r="AF13" i="17" s="1"/>
  <c r="AE13" i="17"/>
  <c r="Z12" i="17"/>
  <c r="AB9" i="17"/>
  <c r="AF9" i="17" s="1"/>
  <c r="AE9" i="17"/>
  <c r="AB10" i="17"/>
  <c r="AF10" i="17" s="1"/>
  <c r="AE10" i="17"/>
  <c r="Z9" i="17"/>
  <c r="AB11" i="17"/>
  <c r="AF11" i="17" s="1"/>
  <c r="AE11" i="17"/>
  <c r="Z10" i="17"/>
  <c r="AB11" i="25"/>
  <c r="AF11" i="25" s="1"/>
  <c r="AE11" i="25"/>
  <c r="Z10" i="25"/>
  <c r="AB10" i="25"/>
  <c r="AF10" i="25" s="1"/>
  <c r="AE10" i="25"/>
  <c r="Z9" i="25"/>
  <c r="AB9" i="25"/>
  <c r="AF9" i="25" s="1"/>
  <c r="AE9" i="25"/>
  <c r="AB12" i="25"/>
  <c r="AF12" i="25" s="1"/>
  <c r="AE12" i="25"/>
  <c r="Z11" i="25"/>
  <c r="AB12" i="22"/>
  <c r="AF12" i="22" s="1"/>
  <c r="AE12" i="22"/>
  <c r="Z11" i="22"/>
  <c r="AE10" i="22"/>
  <c r="AA15" i="17"/>
  <c r="X14" i="25"/>
  <c r="W14" i="25"/>
  <c r="AA14" i="25" s="1"/>
  <c r="T11" i="24"/>
  <c r="X11" i="24" s="1"/>
  <c r="T9" i="24"/>
  <c r="X9" i="24" s="1"/>
  <c r="T10" i="24"/>
  <c r="X10" i="24" s="1"/>
  <c r="T12" i="24"/>
  <c r="X12" i="24" s="1"/>
  <c r="AA12" i="24" s="1"/>
  <c r="Z12" i="24" s="1"/>
  <c r="T14" i="24"/>
  <c r="T15" i="24"/>
  <c r="X15" i="24" s="1"/>
  <c r="T13" i="24"/>
  <c r="X13" i="24" s="1"/>
  <c r="J21" i="24"/>
  <c r="AB13" i="24"/>
  <c r="AF13" i="24" s="1"/>
  <c r="AB13" i="23"/>
  <c r="AF13" i="23" s="1"/>
  <c r="AA14" i="23"/>
  <c r="AB10" i="22"/>
  <c r="AF10" i="22" s="1"/>
  <c r="AA9" i="22"/>
  <c r="X13" i="22"/>
  <c r="W13" i="22"/>
  <c r="AA13" i="22" s="1"/>
  <c r="AB14" i="21"/>
  <c r="AF14" i="21" s="1"/>
  <c r="AA15" i="21"/>
  <c r="AB9" i="20"/>
  <c r="AF9" i="20" s="1"/>
  <c r="AB12" i="20"/>
  <c r="AF12" i="20" s="1"/>
  <c r="AB10" i="20"/>
  <c r="AF10" i="20" s="1"/>
  <c r="AB11" i="20"/>
  <c r="AF11" i="20" s="1"/>
  <c r="AA15" i="20"/>
  <c r="AB14" i="20"/>
  <c r="AF14" i="20" s="1"/>
  <c r="J21" i="19"/>
  <c r="T14" i="19"/>
  <c r="T11" i="19"/>
  <c r="X11" i="19" s="1"/>
  <c r="AA11" i="19" s="1"/>
  <c r="T15" i="19"/>
  <c r="X15" i="19" s="1"/>
  <c r="T12" i="19"/>
  <c r="X12" i="19" s="1"/>
  <c r="T13" i="19"/>
  <c r="X13" i="19" s="1"/>
  <c r="T10" i="19"/>
  <c r="X10" i="19" s="1"/>
  <c r="T9" i="19"/>
  <c r="X9" i="19" s="1"/>
  <c r="AB12" i="19"/>
  <c r="AF12" i="19" s="1"/>
  <c r="E13" i="25"/>
  <c r="I21" i="25" s="1"/>
  <c r="K21" i="25" s="1"/>
  <c r="J21" i="23"/>
  <c r="AE14" i="23" l="1"/>
  <c r="Z13" i="23"/>
  <c r="AB14" i="17"/>
  <c r="AF14" i="17" s="1"/>
  <c r="AE11" i="19"/>
  <c r="Z11" i="19"/>
  <c r="M21" i="25"/>
  <c r="O21" i="25"/>
  <c r="AE15" i="20"/>
  <c r="Z15" i="20"/>
  <c r="Z14" i="20"/>
  <c r="AB12" i="24"/>
  <c r="AF12" i="24" s="1"/>
  <c r="AE12" i="24"/>
  <c r="Z11" i="24"/>
  <c r="AB15" i="21"/>
  <c r="AF15" i="21" s="1"/>
  <c r="AE15" i="21"/>
  <c r="Z14" i="21"/>
  <c r="Z15" i="21"/>
  <c r="AE14" i="17"/>
  <c r="AB15" i="17"/>
  <c r="AF15" i="17" s="1"/>
  <c r="AE15" i="17"/>
  <c r="Z14" i="17"/>
  <c r="Z15" i="17"/>
  <c r="AE14" i="25"/>
  <c r="Z13" i="25"/>
  <c r="AE13" i="22"/>
  <c r="Z12" i="22"/>
  <c r="AB9" i="22"/>
  <c r="AF9" i="22" s="1"/>
  <c r="AE9" i="22"/>
  <c r="Z9" i="22"/>
  <c r="AB14" i="25"/>
  <c r="AF14" i="25" s="1"/>
  <c r="AA15" i="25"/>
  <c r="W14" i="24"/>
  <c r="AA14" i="24" s="1"/>
  <c r="X14" i="24"/>
  <c r="AB14" i="23"/>
  <c r="AF14" i="23" s="1"/>
  <c r="AA15" i="23"/>
  <c r="AB13" i="22"/>
  <c r="AF13" i="22" s="1"/>
  <c r="AA14" i="22"/>
  <c r="AB15" i="20"/>
  <c r="AF15" i="20" s="1"/>
  <c r="AB11" i="19"/>
  <c r="AF11" i="19" s="1"/>
  <c r="AA10" i="19"/>
  <c r="Z10" i="19" s="1"/>
  <c r="X14" i="19"/>
  <c r="W14" i="19"/>
  <c r="AA14" i="19" s="1"/>
  <c r="E11" i="25"/>
  <c r="I20" i="25" s="1"/>
  <c r="E11" i="22"/>
  <c r="E13" i="22"/>
  <c r="I21" i="22" s="1"/>
  <c r="K21" i="22" s="1"/>
  <c r="E11" i="21"/>
  <c r="I20" i="21" s="1"/>
  <c r="I21" i="17"/>
  <c r="K21" i="17" s="1"/>
  <c r="M21" i="22" l="1"/>
  <c r="O21" i="22"/>
  <c r="M21" i="17"/>
  <c r="O21" i="17"/>
  <c r="AE14" i="19"/>
  <c r="Z13" i="19"/>
  <c r="AB15" i="23"/>
  <c r="AF15" i="23" s="1"/>
  <c r="AE15" i="23"/>
  <c r="Z14" i="23"/>
  <c r="Z15" i="23"/>
  <c r="AE10" i="19"/>
  <c r="AE14" i="24"/>
  <c r="Z13" i="24"/>
  <c r="AB15" i="25"/>
  <c r="AF15" i="25" s="1"/>
  <c r="AE15" i="25"/>
  <c r="Z15" i="25"/>
  <c r="Z14" i="25"/>
  <c r="AE14" i="22"/>
  <c r="Z13" i="22"/>
  <c r="AB14" i="24"/>
  <c r="AF14" i="24" s="1"/>
  <c r="AA15" i="24"/>
  <c r="AB14" i="22"/>
  <c r="AF14" i="22" s="1"/>
  <c r="AA15" i="22"/>
  <c r="AB14" i="19"/>
  <c r="AF14" i="19" s="1"/>
  <c r="AA15" i="19"/>
  <c r="E11" i="19"/>
  <c r="I20" i="19" s="1"/>
  <c r="AB10" i="19"/>
  <c r="AF10" i="19" s="1"/>
  <c r="AA9" i="19"/>
  <c r="E13" i="24"/>
  <c r="I21" i="24" s="1"/>
  <c r="K21" i="24" s="1"/>
  <c r="E11" i="20"/>
  <c r="I20" i="20" s="1"/>
  <c r="E12" i="25"/>
  <c r="J20" i="25" s="1"/>
  <c r="K20" i="25" s="1"/>
  <c r="E11" i="24"/>
  <c r="I20" i="24" s="1"/>
  <c r="E11" i="23"/>
  <c r="I20" i="23" s="1"/>
  <c r="I20" i="22"/>
  <c r="E12" i="21"/>
  <c r="J20" i="21" s="1"/>
  <c r="K20" i="21" s="1"/>
  <c r="M20" i="25" l="1"/>
  <c r="O20" i="25"/>
  <c r="M21" i="24"/>
  <c r="O21" i="24"/>
  <c r="AB9" i="19"/>
  <c r="AF9" i="19" s="1"/>
  <c r="AE9" i="19"/>
  <c r="AE15" i="19"/>
  <c r="Z15" i="19"/>
  <c r="Z14" i="19"/>
  <c r="AB15" i="24"/>
  <c r="AF15" i="24" s="1"/>
  <c r="AE15" i="24"/>
  <c r="Z14" i="24"/>
  <c r="Z15" i="24"/>
  <c r="M20" i="21"/>
  <c r="O20" i="21"/>
  <c r="Z9" i="19"/>
  <c r="AB15" i="22"/>
  <c r="AF15" i="22" s="1"/>
  <c r="AE15" i="22"/>
  <c r="Z15" i="22"/>
  <c r="Z14" i="22"/>
  <c r="AB15" i="19"/>
  <c r="AF15" i="19" s="1"/>
  <c r="E12" i="19"/>
  <c r="J20" i="19" s="1"/>
  <c r="K20" i="19" s="1"/>
  <c r="E12" i="20"/>
  <c r="J20" i="20" s="1"/>
  <c r="K20" i="20" s="1"/>
  <c r="E11" i="17"/>
  <c r="I20" i="17" s="1"/>
  <c r="E12" i="24"/>
  <c r="J20" i="24" s="1"/>
  <c r="K20" i="24" s="1"/>
  <c r="I21" i="23"/>
  <c r="K21" i="23" s="1"/>
  <c r="E12" i="22"/>
  <c r="J20" i="22" s="1"/>
  <c r="K20" i="22" s="1"/>
  <c r="I21" i="20"/>
  <c r="K21" i="20" s="1"/>
  <c r="E13" i="19"/>
  <c r="I21" i="19" s="1"/>
  <c r="K21" i="19" s="1"/>
  <c r="M20" i="19" l="1"/>
  <c r="O20" i="19"/>
  <c r="M21" i="19"/>
  <c r="O21" i="19"/>
  <c r="M20" i="22"/>
  <c r="O20" i="22"/>
  <c r="M21" i="20"/>
  <c r="O21" i="20"/>
  <c r="M21" i="23"/>
  <c r="O21" i="23"/>
  <c r="M20" i="20"/>
  <c r="O20" i="20"/>
  <c r="M20" i="24"/>
  <c r="O20" i="24"/>
  <c r="E12" i="17"/>
  <c r="J20" i="17" s="1"/>
  <c r="K20" i="17" s="1"/>
  <c r="E12" i="23"/>
  <c r="J20" i="23" s="1"/>
  <c r="K20" i="23" s="1"/>
  <c r="M20" i="23" l="1"/>
  <c r="O20" i="23"/>
  <c r="M20" i="17"/>
  <c r="O20" i="17"/>
</calcChain>
</file>

<file path=xl/sharedStrings.xml><?xml version="1.0" encoding="utf-8"?>
<sst xmlns="http://schemas.openxmlformats.org/spreadsheetml/2006/main" count="1022" uniqueCount="82">
  <si>
    <t>FRP</t>
  </si>
  <si>
    <t>FFP</t>
  </si>
  <si>
    <t>oEFs</t>
  </si>
  <si>
    <t>Reaction</t>
  </si>
  <si>
    <t>Forward</t>
  </si>
  <si>
    <t>Reverse</t>
  </si>
  <si>
    <t>QE Ratio</t>
  </si>
  <si>
    <t>Max</t>
  </si>
  <si>
    <t>uEFs</t>
  </si>
  <si>
    <t>old ATF</t>
  </si>
  <si>
    <t>ptEF</t>
  </si>
  <si>
    <t>new ATF</t>
  </si>
  <si>
    <t>Floor</t>
  </si>
  <si>
    <t>Class</t>
  </si>
  <si>
    <t>FQP</t>
  </si>
  <si>
    <t>QE?</t>
  </si>
  <si>
    <t>QE Tolerance</t>
  </si>
  <si>
    <t>NSites</t>
  </si>
  <si>
    <t>Manual</t>
  </si>
  <si>
    <t>Program</t>
  </si>
  <si>
    <t>SP</t>
  </si>
  <si>
    <t>EF_range_fast</t>
  </si>
  <si>
    <t>NSP</t>
  </si>
  <si>
    <t>Actual</t>
  </si>
  <si>
    <t>Step_Down</t>
  </si>
  <si>
    <t>SPS</t>
  </si>
  <si>
    <t>Case</t>
  </si>
  <si>
    <t>FFP within Nsites of FQP</t>
  </si>
  <si>
    <t>NSP in process pair that is throttled up (based on Case 16)</t>
  </si>
  <si>
    <t>EF_range_slow</t>
  </si>
  <si>
    <t>New sFFP that was FQP (based on Case 12)</t>
  </si>
  <si>
    <t>FQP slightly below floor and sFFP more than 10 * Nsites * FQP (based on Case 12)</t>
  </si>
  <si>
    <t>FFP within Nsites of FRP_uEF so no FFP step down</t>
  </si>
  <si>
    <t>FFP within Nsites of FRP_uEF so no FFP step down and small natural EF_range_fast so no compression</t>
  </si>
  <si>
    <t>Only FFPs with sFFP reaching FFP_floor and step down only</t>
  </si>
  <si>
    <t>FFP stepped down to compression SF above closest FQP</t>
  </si>
  <si>
    <t>FFP within Nsites of FQP but larger than Nsites * FRP</t>
  </si>
  <si>
    <t>FRP uEF</t>
  </si>
  <si>
    <t>Max FQP uEF</t>
  </si>
  <si>
    <t>Max FFP Old ATF</t>
  </si>
  <si>
    <t>sFFP old ATF</t>
  </si>
  <si>
    <t>sFFP oEF</t>
  </si>
  <si>
    <t>sFFP uEF</t>
  </si>
  <si>
    <t>fFFP ptEF</t>
  </si>
  <si>
    <t>General Inputs</t>
  </si>
  <si>
    <t>Key Threshold EFs</t>
  </si>
  <si>
    <t>EF_range met?</t>
  </si>
  <si>
    <t>Calculation of ATFs</t>
  </si>
  <si>
    <t>Compression Level</t>
  </si>
  <si>
    <t>Default SF</t>
  </si>
  <si>
    <t>To use this sheet: first populate Column B variables, then manually populate Column I, then manually populate column E highlighted cells.</t>
  </si>
  <si>
    <t>For convenience, we typically make the FRP line highlighted in Yellow and the sFFP highlighted in Green.</t>
  </si>
  <si>
    <t>The test case is controlled by the values of the oEFs and old ATFs. To change the test case, these cells should be edited.</t>
  </si>
  <si>
    <t>sFFP</t>
  </si>
  <si>
    <t>Natural SF</t>
  </si>
  <si>
    <t>sSP ptEF</t>
  </si>
  <si>
    <t>Rank</t>
  </si>
  <si>
    <t>sFFP Step Down</t>
  </si>
  <si>
    <t>Threshold EFs</t>
  </si>
  <si>
    <t>sFFP Step Down Default</t>
  </si>
  <si>
    <t>Staggering Factors</t>
  </si>
  <si>
    <t>Bounds</t>
  </si>
  <si>
    <t>Lower</t>
  </si>
  <si>
    <t>Upper</t>
  </si>
  <si>
    <t>Fast</t>
  </si>
  <si>
    <t>Slow</t>
  </si>
  <si>
    <t>EF_range calculation</t>
  </si>
  <si>
    <t>Active Default SF</t>
  </si>
  <si>
    <t>Compression-Defined Default SF</t>
  </si>
  <si>
    <t>sFFP ptEF</t>
  </si>
  <si>
    <t>Scale</t>
  </si>
  <si>
    <t>The default SF for no compression is set to Nsites, but this SF is only used to maintain separation between the sFFP and the fFQP during FFP step down.</t>
  </si>
  <si>
    <t>Target Staggering Factors</t>
  </si>
  <si>
    <t>FRP/uEF</t>
  </si>
  <si>
    <t>Predicted SF</t>
  </si>
  <si>
    <t>Absolute Difference</t>
  </si>
  <si>
    <t>EF_range Difference</t>
  </si>
  <si>
    <t>N/A</t>
  </si>
  <si>
    <t>For Unit Test:</t>
  </si>
  <si>
    <t>[</t>
  </si>
  <si>
    <t>,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</si>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</sst>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/>
    <xf numFmtId="0" fontId="0" fillId="3" borderId="0" xfId="0" applyFill="1"/>
    <xf numFmtId="2" fontId="0" fillId="0" borderId="0" xfId="0" applyNumberFormat="1"/>
    <xf numFmtId="11" fontId="0" fillId="3" borderId="0" xfId="0" applyNumberFormat="1" applyFill="1"/>
    <xf numFmtId="11" fontId="0" fillId="0" borderId="0" xfId="0" applyNumberForma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/>
    <xf numFmtId="2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4" borderId="0" xfId="0" applyNumberFormat="1" applyFill="1"/>
    <xf numFmtId="2" fontId="0" fillId="4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021"/>
  <sheetViews>
    <sheetView topLeftCell="AF1" workbookViewId="0">
      <selection activeCell="AH9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11</v>
      </c>
      <c r="D1" s="12" t="s">
        <v>36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100</v>
      </c>
      <c r="D7" s="12" t="s">
        <v>37</v>
      </c>
      <c r="E7" s="10">
        <f>R12</f>
        <v>0.32463796868099998</v>
      </c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>
        <f>R13</f>
        <v>20.711902401900002</v>
      </c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K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142.451140657</v>
      </c>
      <c r="F9" s="3"/>
      <c r="G9" s="3"/>
      <c r="H9" s="12">
        <v>1</v>
      </c>
      <c r="I9" s="12">
        <v>4</v>
      </c>
      <c r="J9" s="10" t="s">
        <v>20</v>
      </c>
      <c r="K9" s="12">
        <v>6.4927593736299999E-2</v>
      </c>
      <c r="L9" s="12">
        <v>0.12985518747300001</v>
      </c>
      <c r="M9" s="12">
        <v>1</v>
      </c>
      <c r="N9" s="12">
        <f t="shared" ref="N9:O15" si="0">K9/$M9</f>
        <v>6.4927593736299999E-2</v>
      </c>
      <c r="O9" s="12">
        <f t="shared" si="0"/>
        <v>0.12985518747300001</v>
      </c>
      <c r="P9" s="12">
        <f t="shared" ref="P9:P15" si="1">N9/O9</f>
        <v>0.49999999999845979</v>
      </c>
      <c r="Q9" s="12" t="b">
        <f>(ABS(P9-1)&lt;$B$8)</f>
        <v>0</v>
      </c>
      <c r="R9" s="12">
        <f t="shared" ref="R9:R15" si="2">MAX(N9:O9)</f>
        <v>0.12985518747300001</v>
      </c>
      <c r="S9" s="12">
        <f>IF(J9="SP",IF(NOT(ISERR(R10/R9)),R10/R9,1),IF(J9="FRP",1,IF(NOT(ISERR(R9/R8)),R9/R8,1)))</f>
        <v>1</v>
      </c>
      <c r="T9" s="12">
        <f>IF(ISBLANK($E$7),"No FRP",IF(J9="SP",MAX($E$7/$B$9,R9),IF(OR(J9="FQP",J9="FFP",J9="sFFP"),MIN($E$7*$B$9,R9),J9)))</f>
        <v>0.12985518747300001</v>
      </c>
      <c r="U9" s="12" t="str">
        <f>IF(J9="sFFP",MIN($E$8*$F$19,$E$10),J9)</f>
        <v>SP</v>
      </c>
      <c r="V9" s="15" t="str">
        <f>IF(J9="sFFP",$E$14/$E$15/$B$13*$E$9,J9)</f>
        <v>SP</v>
      </c>
      <c r="W9" s="6" t="str">
        <f>IF(J9="sFFP",IF(MAXA(T9:V9,$B$7)&lt;$E$10,MAXA(T9:V9,$B$7),$E$10),J9)</f>
        <v>SP</v>
      </c>
      <c r="X9" s="12">
        <f t="shared" ref="X9:X14" si="3">IF(AND(R9&lt;T9,$E$20&gt;0),MIN($F$20,R10/R9),R10/R9)</f>
        <v>1</v>
      </c>
      <c r="Y9" s="12" t="e">
        <f t="shared" ref="Y9:Y15" si="4">IF($E$19&gt;0,MIN($F$19,R9/R8),R9/R8)</f>
        <v>#VALUE!</v>
      </c>
      <c r="Z9" s="12">
        <f>AA10/AA9</f>
        <v>1</v>
      </c>
      <c r="AA9" s="12">
        <f>IF(OR(J9="FRP",J9="FQP",J9="NSP"),R9,IF(J9="sFFP",W9,IF(J9="SP",MINA(AA10/X9,T9),IF(J9="FFP",MAXA(AA8*Y9,T9)))))</f>
        <v>0.12985518747300001</v>
      </c>
      <c r="AB9" s="12">
        <f>IF(ISERR(AA9/R9),1,AA9/R9)</f>
        <v>1</v>
      </c>
      <c r="AC9" s="12">
        <v>0.12985518747251601</v>
      </c>
      <c r="AD9" s="12">
        <v>1</v>
      </c>
      <c r="AE9" s="12">
        <f>AA9-AC9</f>
        <v>4.8400172758533699E-13</v>
      </c>
      <c r="AF9" s="12">
        <f>AB9-AD9</f>
        <v>0</v>
      </c>
      <c r="AH9" s="12" t="s">
        <v>79</v>
      </c>
      <c r="AI9" s="12">
        <f>I9</f>
        <v>4</v>
      </c>
      <c r="AJ9" s="12" t="s">
        <v>80</v>
      </c>
      <c r="AK9" s="12">
        <f>AC9</f>
        <v>0.12985518747251601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1713.7684346403162</v>
      </c>
      <c r="F10" s="3"/>
      <c r="G10" s="3"/>
      <c r="H10" s="12">
        <v>2</v>
      </c>
      <c r="I10" s="12">
        <v>3</v>
      </c>
      <c r="J10" s="10" t="s">
        <v>20</v>
      </c>
      <c r="K10" s="12">
        <v>0.12985518747300001</v>
      </c>
      <c r="L10" s="12">
        <v>0.12985518747300001</v>
      </c>
      <c r="M10" s="12">
        <v>1</v>
      </c>
      <c r="N10" s="12">
        <f t="shared" si="0"/>
        <v>0.12985518747300001</v>
      </c>
      <c r="O10" s="12">
        <f t="shared" si="0"/>
        <v>0.12985518747300001</v>
      </c>
      <c r="P10" s="12">
        <f t="shared" si="1"/>
        <v>1</v>
      </c>
      <c r="Q10" s="12" t="b">
        <f t="shared" ref="Q10:Q15" si="5">(ABS(P10-1)&lt;$B$8)</f>
        <v>1</v>
      </c>
      <c r="R10" s="12">
        <f t="shared" si="2"/>
        <v>0.12985518747300001</v>
      </c>
      <c r="S10" s="12">
        <f t="shared" ref="S10:S14" si="6">IF(J10="SP",IF(NOT(ISERR(R11/R10)),R11/R10,1),IF(J10="FRP",1,IF(NOT(ISERR(R10/R9)),R10/R9,1)))</f>
        <v>1.9999999999922988</v>
      </c>
      <c r="T10" s="12">
        <f t="shared" ref="T10:T15" si="7">IF(ISBLANK($E$7),"No FRP",IF(J10="SP",MAX($E$7/$B$9,R10),IF(OR(J10="FQP",J10="FFP",J10="sFFP"),MIN($E$7*$B$9,R10),J10)))</f>
        <v>0.12985518747300001</v>
      </c>
      <c r="U10" s="12" t="str">
        <f t="shared" ref="U10:U15" si="8">IF(J10="sFFP",MIN($E$8*$F$19,$E$10),J10)</f>
        <v>SP</v>
      </c>
      <c r="V10" s="15" t="str">
        <f t="shared" ref="V10:V15" si="9">IF(J10="sFFP",$E$14/$E$15/$B$13*$E$9,J10)</f>
        <v>SP</v>
      </c>
      <c r="W10" s="6" t="str">
        <f t="shared" ref="W10:W15" si="10">IF(J10="sFFP",IF(MAXA(T10:V10,$B$7)&lt;$E$10,MAXA(T10:V10,$B$7),$E$10),J10)</f>
        <v>SP</v>
      </c>
      <c r="X10" s="12">
        <f t="shared" si="3"/>
        <v>1.9999999999922988</v>
      </c>
      <c r="Y10" s="12">
        <f t="shared" si="4"/>
        <v>1</v>
      </c>
      <c r="Z10" s="12">
        <f>AA11/AA10</f>
        <v>1.9999999999922988</v>
      </c>
      <c r="AA10" s="12">
        <f t="shared" ref="AA10:AA15" si="11">IF(OR(J10="FRP",J10="FQP",J10="NSP"),R10,IF(J10="sFFP",W10,IF(J10="SP",MINA(AA11/X10,T10),IF(J10="FFP",MAXA(AA9*Y10,T10)))))</f>
        <v>0.12985518747300001</v>
      </c>
      <c r="AB10" s="12">
        <f t="shared" ref="AB10:AB15" si="12">IF(ISERR(AA10/R10),1,AA10/R10)</f>
        <v>1</v>
      </c>
      <c r="AC10" s="12">
        <v>0.12985518747251601</v>
      </c>
      <c r="AD10" s="12">
        <v>1</v>
      </c>
      <c r="AE10" s="12">
        <f t="shared" ref="AE10:AF15" si="13">AA10-AC10</f>
        <v>4.8400172758533699E-13</v>
      </c>
      <c r="AF10" s="12">
        <f t="shared" si="13"/>
        <v>0</v>
      </c>
      <c r="AH10" s="12" t="s">
        <v>79</v>
      </c>
      <c r="AI10" s="12">
        <f t="shared" ref="AI10:AI15" si="14">I10</f>
        <v>3</v>
      </c>
      <c r="AJ10" s="12" t="s">
        <v>80</v>
      </c>
      <c r="AK10" s="12">
        <f>AC10</f>
        <v>0.12985518747251601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1E+20</v>
      </c>
      <c r="D11" s="12" t="s">
        <v>69</v>
      </c>
      <c r="E11" s="10">
        <f>AA14</f>
        <v>207.11902401900002</v>
      </c>
      <c r="F11" s="3"/>
      <c r="G11" s="3"/>
      <c r="H11" s="12">
        <v>3</v>
      </c>
      <c r="I11" s="12">
        <v>1</v>
      </c>
      <c r="J11" s="10" t="s">
        <v>20</v>
      </c>
      <c r="K11" s="12">
        <v>6.4927593736299999E-2</v>
      </c>
      <c r="L11" s="12">
        <v>0.25971037494499999</v>
      </c>
      <c r="M11" s="12">
        <v>1</v>
      </c>
      <c r="N11" s="3">
        <f t="shared" si="0"/>
        <v>6.4927593736299999E-2</v>
      </c>
      <c r="O11" s="3">
        <f t="shared" si="0"/>
        <v>0.25971037494499999</v>
      </c>
      <c r="P11" s="3">
        <f t="shared" si="1"/>
        <v>0.25000000000019251</v>
      </c>
      <c r="Q11" s="3" t="b">
        <f t="shared" si="5"/>
        <v>0</v>
      </c>
      <c r="R11" s="3">
        <f t="shared" si="2"/>
        <v>0.25971037494499999</v>
      </c>
      <c r="S11" s="3">
        <f t="shared" si="6"/>
        <v>1.2499999999990374</v>
      </c>
      <c r="T11" s="3">
        <f t="shared" si="7"/>
        <v>0.25971037494499999</v>
      </c>
      <c r="U11" s="3" t="str">
        <f t="shared" si="8"/>
        <v>SP</v>
      </c>
      <c r="V11" s="14" t="str">
        <f t="shared" si="9"/>
        <v>SP</v>
      </c>
      <c r="W11" s="13" t="str">
        <f t="shared" si="10"/>
        <v>SP</v>
      </c>
      <c r="X11" s="12">
        <f t="shared" si="3"/>
        <v>1.2499999999990374</v>
      </c>
      <c r="Y11" s="12">
        <f t="shared" si="4"/>
        <v>1.9999999999922988</v>
      </c>
      <c r="Z11" s="12">
        <f t="shared" ref="Z11:Z15" si="15">AA12/AA11</f>
        <v>1.2499999999990374</v>
      </c>
      <c r="AA11" s="3">
        <f t="shared" si="11"/>
        <v>0.25971037494499999</v>
      </c>
      <c r="AB11" s="3">
        <f t="shared" si="12"/>
        <v>1</v>
      </c>
      <c r="AC11" s="3">
        <v>0.25971037494503202</v>
      </c>
      <c r="AD11" s="3">
        <v>1</v>
      </c>
      <c r="AE11" s="12">
        <f t="shared" si="13"/>
        <v>-3.2029934260435766E-14</v>
      </c>
      <c r="AF11" s="12">
        <f t="shared" si="13"/>
        <v>0</v>
      </c>
      <c r="AH11" s="12" t="s">
        <v>79</v>
      </c>
      <c r="AI11" s="12">
        <f t="shared" si="14"/>
        <v>1</v>
      </c>
      <c r="AJ11" s="12" t="s">
        <v>80</v>
      </c>
      <c r="AK11" s="12">
        <f>AC11</f>
        <v>0.25971037494503202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</v>
      </c>
      <c r="D12" s="12" t="s">
        <v>43</v>
      </c>
      <c r="E12" s="10">
        <f>AA15</f>
        <v>2071.1902401900002</v>
      </c>
      <c r="F12" s="3"/>
      <c r="G12" s="3"/>
      <c r="H12" s="2">
        <v>4</v>
      </c>
      <c r="I12" s="2">
        <v>2</v>
      </c>
      <c r="J12" s="10" t="s">
        <v>0</v>
      </c>
      <c r="K12" s="2">
        <v>6.4927593736299999E-2</v>
      </c>
      <c r="L12" s="2">
        <v>0.32463796868099998</v>
      </c>
      <c r="M12" s="2">
        <v>1</v>
      </c>
      <c r="N12" s="2">
        <f t="shared" si="0"/>
        <v>6.4927593736299999E-2</v>
      </c>
      <c r="O12" s="2">
        <f t="shared" si="0"/>
        <v>0.32463796868099998</v>
      </c>
      <c r="P12" s="2">
        <f t="shared" si="1"/>
        <v>0.20000000000030804</v>
      </c>
      <c r="Q12" s="2" t="b">
        <f t="shared" si="5"/>
        <v>0</v>
      </c>
      <c r="R12" s="2">
        <f t="shared" si="2"/>
        <v>0.32463796868099998</v>
      </c>
      <c r="S12" s="2">
        <f t="shared" si="6"/>
        <v>1</v>
      </c>
      <c r="T12" s="2" t="str">
        <f t="shared" si="7"/>
        <v>FRP</v>
      </c>
      <c r="U12" s="2" t="str">
        <f t="shared" si="8"/>
        <v>FRP</v>
      </c>
      <c r="V12" s="18" t="str">
        <f t="shared" si="9"/>
        <v>FRP</v>
      </c>
      <c r="W12" s="19" t="str">
        <f t="shared" si="10"/>
        <v>FRP</v>
      </c>
      <c r="X12" s="2">
        <f t="shared" si="3"/>
        <v>63.8000000001608</v>
      </c>
      <c r="Y12" s="2">
        <f t="shared" si="4"/>
        <v>1.2499999999990374</v>
      </c>
      <c r="Z12" s="2">
        <f t="shared" si="15"/>
        <v>63.8000000001608</v>
      </c>
      <c r="AA12" s="2">
        <f t="shared" si="11"/>
        <v>0.32463796868099998</v>
      </c>
      <c r="AB12" s="2">
        <f t="shared" si="12"/>
        <v>1</v>
      </c>
      <c r="AC12" s="2">
        <v>0.32463796868129002</v>
      </c>
      <c r="AD12" s="2">
        <v>1</v>
      </c>
      <c r="AE12" s="12">
        <f t="shared" si="13"/>
        <v>-2.9004576518332215E-13</v>
      </c>
      <c r="AF12" s="12">
        <f t="shared" si="13"/>
        <v>0</v>
      </c>
      <c r="AH12" s="12" t="s">
        <v>79</v>
      </c>
      <c r="AI12" s="12">
        <f t="shared" si="14"/>
        <v>2</v>
      </c>
      <c r="AJ12" s="12" t="s">
        <v>80</v>
      </c>
      <c r="AK12" s="12">
        <f>AC12</f>
        <v>0.32463796868129002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</v>
      </c>
      <c r="D13" s="12" t="s">
        <v>55</v>
      </c>
      <c r="E13" s="10">
        <f>AA9</f>
        <v>0.12985518747300001</v>
      </c>
      <c r="F13" s="3"/>
      <c r="G13" s="3"/>
      <c r="H13" s="12">
        <v>5</v>
      </c>
      <c r="I13" s="12">
        <v>5</v>
      </c>
      <c r="J13" s="10" t="s">
        <v>14</v>
      </c>
      <c r="K13" s="12">
        <v>20.2574092457</v>
      </c>
      <c r="L13" s="12">
        <v>20.711902401900002</v>
      </c>
      <c r="M13" s="12">
        <v>1</v>
      </c>
      <c r="N13" s="3">
        <f t="shared" si="0"/>
        <v>20.2574092457</v>
      </c>
      <c r="O13" s="3">
        <f t="shared" si="0"/>
        <v>20.711902401900002</v>
      </c>
      <c r="P13" s="3">
        <f t="shared" si="1"/>
        <v>0.97805642633009371</v>
      </c>
      <c r="Q13" s="3" t="b">
        <f t="shared" si="5"/>
        <v>1</v>
      </c>
      <c r="R13" s="3">
        <f t="shared" si="2"/>
        <v>20.711902401900002</v>
      </c>
      <c r="S13" s="3">
        <f t="shared" si="6"/>
        <v>63.8000000001608</v>
      </c>
      <c r="T13" s="3">
        <f t="shared" si="7"/>
        <v>20.711902401900002</v>
      </c>
      <c r="U13" s="3" t="str">
        <f t="shared" si="8"/>
        <v>FQP</v>
      </c>
      <c r="V13" s="14" t="str">
        <f t="shared" si="9"/>
        <v>FQP</v>
      </c>
      <c r="W13" s="13" t="str">
        <f t="shared" si="10"/>
        <v>FQP</v>
      </c>
      <c r="X13" s="12">
        <f t="shared" si="3"/>
        <v>82.743168704923221</v>
      </c>
      <c r="Y13" s="12">
        <f t="shared" si="4"/>
        <v>10</v>
      </c>
      <c r="Z13" s="12">
        <f t="shared" si="15"/>
        <v>10</v>
      </c>
      <c r="AA13" s="3">
        <f t="shared" si="11"/>
        <v>20.711902401900002</v>
      </c>
      <c r="AB13" s="3">
        <f t="shared" si="12"/>
        <v>1</v>
      </c>
      <c r="AC13" s="3">
        <v>20.7119024018663</v>
      </c>
      <c r="AD13" s="3">
        <v>1</v>
      </c>
      <c r="AE13" s="12">
        <f t="shared" si="13"/>
        <v>3.3701041957101552E-11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20.7119024018663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8.3121580359190997E-2</v>
      </c>
      <c r="F14" s="3"/>
      <c r="G14" s="3"/>
      <c r="H14" s="9">
        <v>6</v>
      </c>
      <c r="I14" s="9">
        <v>6</v>
      </c>
      <c r="J14" s="10" t="s">
        <v>53</v>
      </c>
      <c r="K14" s="9">
        <v>142.451140657</v>
      </c>
      <c r="L14" s="9">
        <v>142.12650268900001</v>
      </c>
      <c r="M14" s="9">
        <v>8.3121580359190997E-2</v>
      </c>
      <c r="N14" s="9">
        <f t="shared" si="0"/>
        <v>1713.7684346403162</v>
      </c>
      <c r="O14" s="9">
        <f t="shared" si="0"/>
        <v>1709.8628548065697</v>
      </c>
      <c r="P14" s="9">
        <f t="shared" si="1"/>
        <v>1.0022841480079923</v>
      </c>
      <c r="Q14" s="9" t="b">
        <f t="shared" si="5"/>
        <v>1</v>
      </c>
      <c r="R14" s="9">
        <f t="shared" si="2"/>
        <v>1713.7684346403162</v>
      </c>
      <c r="S14" s="9">
        <f t="shared" si="6"/>
        <v>82.743168704923221</v>
      </c>
      <c r="T14" s="9">
        <f t="shared" si="7"/>
        <v>129.85518747239999</v>
      </c>
      <c r="U14" s="9">
        <f t="shared" si="8"/>
        <v>207.11902401900002</v>
      </c>
      <c r="V14" s="16">
        <f t="shared" si="9"/>
        <v>5.6980456262799999</v>
      </c>
      <c r="W14" s="17">
        <f t="shared" si="10"/>
        <v>207.11902401900002</v>
      </c>
      <c r="X14" s="9">
        <f t="shared" si="3"/>
        <v>110.71605434702332</v>
      </c>
      <c r="Y14" s="9">
        <f t="shared" si="4"/>
        <v>10</v>
      </c>
      <c r="Z14" s="9">
        <f t="shared" si="15"/>
        <v>10</v>
      </c>
      <c r="AA14" s="9">
        <f t="shared" si="11"/>
        <v>207.11902401900002</v>
      </c>
      <c r="AB14" s="9">
        <f t="shared" si="12"/>
        <v>0.12085589851727543</v>
      </c>
      <c r="AC14" s="9">
        <v>207.119024018663</v>
      </c>
      <c r="AD14" s="9">
        <v>0.120855898516781</v>
      </c>
      <c r="AE14" s="12">
        <f t="shared" si="13"/>
        <v>3.3702463042573072E-10</v>
      </c>
      <c r="AF14" s="12">
        <f t="shared" si="13"/>
        <v>4.9443782401681347E-13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207.119024018663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8.3121580359190997E-2</v>
      </c>
      <c r="H15" s="12">
        <v>7</v>
      </c>
      <c r="I15" s="12">
        <v>7</v>
      </c>
      <c r="J15" s="10" t="s">
        <v>1</v>
      </c>
      <c r="K15" s="12">
        <v>161.15028765299999</v>
      </c>
      <c r="L15" s="12">
        <v>161.40999802799999</v>
      </c>
      <c r="M15" s="12">
        <v>8.5068287976004602E-4</v>
      </c>
      <c r="N15" s="12">
        <f t="shared" si="0"/>
        <v>189436.38280160993</v>
      </c>
      <c r="O15" s="12">
        <f t="shared" si="0"/>
        <v>189741.67914785031</v>
      </c>
      <c r="P15" s="12">
        <f t="shared" si="1"/>
        <v>0.99839098954108818</v>
      </c>
      <c r="Q15" s="12" t="b">
        <f t="shared" si="5"/>
        <v>1</v>
      </c>
      <c r="R15" s="12">
        <f t="shared" si="2"/>
        <v>189741.67914785031</v>
      </c>
      <c r="S15" s="3">
        <f>IF(J15="SP",IF(NOT(ISERR(Q16/R15)),Q16/R15,1),IF(J15="FRP",1,IF(NOT(ISERR(R15/R14)),R15/R14,1)))</f>
        <v>110.71605434702332</v>
      </c>
      <c r="T15" s="3">
        <f t="shared" si="7"/>
        <v>129.85518747239999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10</v>
      </c>
      <c r="Z15" s="12">
        <f t="shared" si="15"/>
        <v>0</v>
      </c>
      <c r="AA15" s="3">
        <f t="shared" si="11"/>
        <v>2071.1902401900002</v>
      </c>
      <c r="AB15" s="3">
        <f t="shared" si="12"/>
        <v>1.0915842262448249E-2</v>
      </c>
      <c r="AC15" s="3">
        <v>2071.19024018663</v>
      </c>
      <c r="AD15" s="3">
        <v>1.0915842262407599E-2</v>
      </c>
      <c r="AE15" s="12">
        <f t="shared" si="13"/>
        <v>3.3701326174195856E-9</v>
      </c>
      <c r="AF15" s="12">
        <f t="shared" si="13"/>
        <v>4.0649775212564521E-14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2071.19024018663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2</v>
      </c>
      <c r="F19" s="12">
        <f>VLOOKUP(E19,$A$18:$B$21,2)</f>
        <v>10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100</v>
      </c>
      <c r="J20" s="12">
        <f>E12</f>
        <v>2071.1902401900002</v>
      </c>
      <c r="K20" s="12">
        <f>J20/I20</f>
        <v>20.711902401900002</v>
      </c>
      <c r="L20" s="12">
        <v>20.711902401900002</v>
      </c>
      <c r="M20" s="12" t="b">
        <f>(K20&lt;=B10)</f>
        <v>1</v>
      </c>
      <c r="O20" s="12">
        <f>K20-L20</f>
        <v>0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0.12985518747300001</v>
      </c>
      <c r="J21" s="12">
        <f>E7</f>
        <v>0.32463796868099998</v>
      </c>
      <c r="K21" s="12">
        <f>J21/I21</f>
        <v>2.4999999999884484</v>
      </c>
      <c r="L21" s="12">
        <v>2.5</v>
      </c>
      <c r="M21" s="12" t="b">
        <f>(K21&lt;=B11)</f>
        <v>1</v>
      </c>
      <c r="O21" s="12">
        <f>K21-L21</f>
        <v>-1.1551648526619829E-11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17" priority="1">
      <formula>IF(ISERR(M20),TRUE,NOT(M20))</formula>
    </cfRule>
    <cfRule type="cellIs" dxfId="16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21"/>
  <sheetViews>
    <sheetView topLeftCell="AE1" workbookViewId="0">
      <selection activeCell="AH9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12</v>
      </c>
      <c r="D1" s="12" t="s">
        <v>35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100</v>
      </c>
      <c r="D7" s="12" t="s">
        <v>37</v>
      </c>
      <c r="E7" s="10"/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>
        <f>R13</f>
        <v>20.051262914500001</v>
      </c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122.35827483</v>
      </c>
      <c r="F9" s="3"/>
      <c r="G9" s="3"/>
      <c r="H9" s="12">
        <v>1</v>
      </c>
      <c r="I9" s="12">
        <v>1</v>
      </c>
      <c r="J9" s="10" t="s">
        <v>14</v>
      </c>
      <c r="K9" s="12">
        <v>0.113927630196</v>
      </c>
      <c r="L9" s="12">
        <v>0.113927630196</v>
      </c>
      <c r="M9" s="12">
        <v>1</v>
      </c>
      <c r="N9" s="12">
        <f t="shared" ref="N9:O15" si="0">K9/$M9</f>
        <v>0.113927630196</v>
      </c>
      <c r="O9" s="12">
        <f t="shared" si="0"/>
        <v>0.113927630196</v>
      </c>
      <c r="P9" s="12">
        <f t="shared" ref="P9:P15" si="1">N9/O9</f>
        <v>1</v>
      </c>
      <c r="Q9" s="12" t="b">
        <f>(ABS(P9-1)&lt;$B$8)</f>
        <v>1</v>
      </c>
      <c r="R9" s="12">
        <f t="shared" ref="R9:R15" si="2">MAX(N9:O9)</f>
        <v>0.113927630196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No FRP</v>
      </c>
      <c r="U9" s="12" t="str">
        <f>IF(J9="sFFP",MIN($E$8*$F$19,$E$10),J9)</f>
        <v>FQP</v>
      </c>
      <c r="V9" s="15" t="str">
        <f>IF(J9="sFFP",$E$14/$E$15/$B$13*$E$9,J9)</f>
        <v>FQP</v>
      </c>
      <c r="W9" s="6" t="str">
        <f>IF(J9="sFFP",IF(MAXA(T9:V9,$B$7)&lt;$E$10,MAXA(T9:V9,$B$7),$E$10),J9)</f>
        <v>FQP</v>
      </c>
      <c r="X9" s="12">
        <f t="shared" ref="X9:X14" si="3">IF(AND(R9&lt;T9,$E$20&gt;0),MIN($F$20,R10/R9),R10/R9)</f>
        <v>1</v>
      </c>
      <c r="Y9" s="12" t="e">
        <f t="shared" ref="Y9:Y15" si="4">IF($E$19&gt;0,MIN($F$19,R9/R8),R9/R8)</f>
        <v>#VALUE!</v>
      </c>
      <c r="Z9" s="12">
        <f>AA10/AA9</f>
        <v>1</v>
      </c>
      <c r="AA9" s="12">
        <f t="shared" ref="AA9:AA15" si="5">IF(OR(J9="FRP",J9="FQP",J9="NSP"),R9,IF(J9="sFFP",W9,IF(J9="SP",MINA(AA10/X9,T9),IF(J9="FFP",MAXA(AA8*Y9,T9)))))</f>
        <v>0.113927630196</v>
      </c>
      <c r="AB9" s="12">
        <f t="shared" ref="AB9:AB15" si="6">IF(ISERR(AA9/R9),1,AA9/R9)</f>
        <v>1</v>
      </c>
      <c r="AC9" s="12">
        <v>0.113927630195958</v>
      </c>
      <c r="AD9" s="12">
        <v>1</v>
      </c>
      <c r="AE9" s="12">
        <f>AA9-AC9</f>
        <v>4.1994185906446546E-14</v>
      </c>
      <c r="AF9" s="12">
        <f>AB9-AD9</f>
        <v>0</v>
      </c>
      <c r="AH9" s="12" t="s">
        <v>79</v>
      </c>
      <c r="AI9" s="12">
        <f>I9</f>
        <v>1</v>
      </c>
      <c r="AJ9" s="12" t="s">
        <v>80</v>
      </c>
      <c r="AK9" s="12">
        <f>AC9</f>
        <v>0.113927630195958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1614.8276645905739</v>
      </c>
      <c r="F10" s="3"/>
      <c r="G10" s="3"/>
      <c r="H10" s="12">
        <v>2</v>
      </c>
      <c r="I10" s="12">
        <v>2</v>
      </c>
      <c r="J10" s="10" t="s">
        <v>14</v>
      </c>
      <c r="K10" s="12">
        <v>0.113927630196</v>
      </c>
      <c r="L10" s="12">
        <v>0.113927630196</v>
      </c>
      <c r="M10" s="12">
        <v>1</v>
      </c>
      <c r="N10" s="12">
        <f t="shared" si="0"/>
        <v>0.113927630196</v>
      </c>
      <c r="O10" s="12">
        <f t="shared" si="0"/>
        <v>0.113927630196</v>
      </c>
      <c r="P10" s="12">
        <f t="shared" si="1"/>
        <v>1</v>
      </c>
      <c r="Q10" s="12" t="b">
        <f t="shared" ref="Q10:Q15" si="7">(ABS(P10-1)&lt;$B$8)</f>
        <v>1</v>
      </c>
      <c r="R10" s="12">
        <f t="shared" si="2"/>
        <v>0.113927630196</v>
      </c>
      <c r="S10" s="12">
        <f t="shared" ref="S10:S14" si="8">IF(J10="SP",IF(NOT(ISERR(R11/R10)),R11/R10,1),IF(J10="FRP",1,IF(NOT(ISERR(R10/R9)),R10/R9,1)))</f>
        <v>1</v>
      </c>
      <c r="T10" s="12" t="str">
        <f t="shared" ref="T10:T15" si="9">IF(ISBLANK($E$7),"No FRP",IF(J10="SP",MAX($E$7/$B$9,R10),IF(OR(J10="FQP",J10="FFP",J10="sFFP"),MIN($E$7*$B$9,R10),J10)))</f>
        <v>No FRP</v>
      </c>
      <c r="U10" s="12" t="str">
        <f t="shared" ref="U10:U15" si="10">IF(J10="sFFP",MIN($E$8*$F$19,$E$10),J10)</f>
        <v>FQP</v>
      </c>
      <c r="V10" s="15" t="str">
        <f t="shared" ref="V10:V15" si="11">IF(J10="sFFP",$E$14/$E$15/$B$13*$E$9,J10)</f>
        <v>FQP</v>
      </c>
      <c r="W10" s="6" t="str">
        <f t="shared" ref="W10:W15" si="12">IF(J10="sFFP",IF(MAXA(T10:V10,$B$7)&lt;$E$10,MAXA(T10:V10,$B$7),$E$10),J10)</f>
        <v>FQP</v>
      </c>
      <c r="X10" s="12">
        <f t="shared" si="3"/>
        <v>1</v>
      </c>
      <c r="Y10" s="12">
        <f t="shared" si="4"/>
        <v>1</v>
      </c>
      <c r="Z10" s="12">
        <f>AA11/AA10</f>
        <v>1</v>
      </c>
      <c r="AA10" s="12">
        <f t="shared" si="5"/>
        <v>0.113927630196</v>
      </c>
      <c r="AB10" s="12">
        <f t="shared" si="6"/>
        <v>1</v>
      </c>
      <c r="AC10" s="12">
        <v>0.113927630195958</v>
      </c>
      <c r="AD10" s="12">
        <v>1</v>
      </c>
      <c r="AE10" s="12">
        <f t="shared" ref="AE10:AF15" si="13">AA10-AC10</f>
        <v>4.1994185906446546E-14</v>
      </c>
      <c r="AF10" s="12">
        <f t="shared" si="13"/>
        <v>0</v>
      </c>
      <c r="AH10" s="12" t="s">
        <v>79</v>
      </c>
      <c r="AI10" s="12">
        <f t="shared" ref="AI10:AI15" si="14">I10</f>
        <v>2</v>
      </c>
      <c r="AJ10" s="12" t="s">
        <v>80</v>
      </c>
      <c r="AK10" s="12">
        <f>AC10</f>
        <v>0.113927630195958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1E+20</v>
      </c>
      <c r="D11" s="12" t="s">
        <v>69</v>
      </c>
      <c r="E11" s="10">
        <f>AA14</f>
        <v>200.51262914500001</v>
      </c>
      <c r="F11" s="3"/>
      <c r="G11" s="3"/>
      <c r="H11" s="12">
        <v>3</v>
      </c>
      <c r="I11" s="12">
        <v>3</v>
      </c>
      <c r="J11" s="10" t="s">
        <v>14</v>
      </c>
      <c r="K11" s="12">
        <v>0.113927630196</v>
      </c>
      <c r="L11" s="12">
        <v>0.113927630196</v>
      </c>
      <c r="M11" s="12">
        <v>1</v>
      </c>
      <c r="N11" s="3">
        <f t="shared" si="0"/>
        <v>0.113927630196</v>
      </c>
      <c r="O11" s="3">
        <f t="shared" si="0"/>
        <v>0.113927630196</v>
      </c>
      <c r="P11" s="3">
        <f t="shared" si="1"/>
        <v>1</v>
      </c>
      <c r="Q11" s="3" t="b">
        <f t="shared" si="7"/>
        <v>1</v>
      </c>
      <c r="R11" s="3">
        <f t="shared" si="2"/>
        <v>0.113927630196</v>
      </c>
      <c r="S11" s="3">
        <f t="shared" si="8"/>
        <v>1</v>
      </c>
      <c r="T11" s="3" t="str">
        <f t="shared" si="9"/>
        <v>No FRP</v>
      </c>
      <c r="U11" s="3" t="str">
        <f t="shared" si="10"/>
        <v>FQP</v>
      </c>
      <c r="V11" s="14" t="str">
        <f t="shared" si="11"/>
        <v>FQP</v>
      </c>
      <c r="W11" s="13" t="str">
        <f t="shared" si="12"/>
        <v>FQP</v>
      </c>
      <c r="X11" s="12">
        <f t="shared" si="3"/>
        <v>3.5000000000000004</v>
      </c>
      <c r="Y11" s="12">
        <f t="shared" si="4"/>
        <v>1</v>
      </c>
      <c r="Z11" s="12">
        <f t="shared" ref="Z11:Z15" si="15">AA12/AA11</f>
        <v>3.5000000000000004</v>
      </c>
      <c r="AA11" s="3">
        <f t="shared" si="5"/>
        <v>0.113927630196</v>
      </c>
      <c r="AB11" s="3">
        <f t="shared" si="6"/>
        <v>1</v>
      </c>
      <c r="AC11" s="3">
        <v>0.113927630195958</v>
      </c>
      <c r="AD11" s="3">
        <v>1</v>
      </c>
      <c r="AE11" s="12">
        <f t="shared" si="13"/>
        <v>4.1994185906446546E-14</v>
      </c>
      <c r="AF11" s="12">
        <f t="shared" si="13"/>
        <v>0</v>
      </c>
      <c r="AH11" s="12" t="s">
        <v>79</v>
      </c>
      <c r="AI11" s="12">
        <f t="shared" si="14"/>
        <v>3</v>
      </c>
      <c r="AJ11" s="12" t="s">
        <v>80</v>
      </c>
      <c r="AK11" s="12">
        <f>AC11</f>
        <v>0.113927630195958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</v>
      </c>
      <c r="D12" s="12" t="s">
        <v>43</v>
      </c>
      <c r="E12" s="10">
        <f>AA15</f>
        <v>2005.1262914500001</v>
      </c>
      <c r="F12" s="3"/>
      <c r="G12" s="3"/>
      <c r="H12" s="3">
        <v>4</v>
      </c>
      <c r="I12" s="12">
        <v>4</v>
      </c>
      <c r="J12" s="10" t="s">
        <v>14</v>
      </c>
      <c r="K12" s="3">
        <v>0.39874670568600001</v>
      </c>
      <c r="L12" s="3">
        <v>0.39874670568600001</v>
      </c>
      <c r="M12" s="3">
        <v>1</v>
      </c>
      <c r="N12" s="3">
        <f t="shared" si="0"/>
        <v>0.39874670568600001</v>
      </c>
      <c r="O12" s="3">
        <f t="shared" si="0"/>
        <v>0.39874670568600001</v>
      </c>
      <c r="P12" s="3">
        <f t="shared" si="1"/>
        <v>1</v>
      </c>
      <c r="Q12" s="3" t="b">
        <f t="shared" si="7"/>
        <v>1</v>
      </c>
      <c r="R12" s="3">
        <f t="shared" si="2"/>
        <v>0.39874670568600001</v>
      </c>
      <c r="S12" s="3">
        <f t="shared" si="8"/>
        <v>3.5000000000000004</v>
      </c>
      <c r="T12" s="3" t="str">
        <f t="shared" si="9"/>
        <v>No FRP</v>
      </c>
      <c r="U12" s="3" t="str">
        <f t="shared" si="10"/>
        <v>FQP</v>
      </c>
      <c r="V12" s="14" t="str">
        <f t="shared" si="11"/>
        <v>FQP</v>
      </c>
      <c r="W12" s="13" t="str">
        <f t="shared" si="12"/>
        <v>FQP</v>
      </c>
      <c r="X12" s="3">
        <f t="shared" si="3"/>
        <v>50.285714285724318</v>
      </c>
      <c r="Y12" s="3">
        <f t="shared" si="4"/>
        <v>3.5000000000000004</v>
      </c>
      <c r="Z12" s="3">
        <f t="shared" si="15"/>
        <v>50.285714285724318</v>
      </c>
      <c r="AA12" s="3">
        <f t="shared" si="5"/>
        <v>0.39874670568600001</v>
      </c>
      <c r="AB12" s="3">
        <f t="shared" si="6"/>
        <v>1</v>
      </c>
      <c r="AC12" s="3">
        <v>0.39874670568585402</v>
      </c>
      <c r="AD12" s="3">
        <v>1</v>
      </c>
      <c r="AE12" s="12">
        <f t="shared" si="13"/>
        <v>1.4599432773820809E-13</v>
      </c>
      <c r="AF12" s="12">
        <f t="shared" si="13"/>
        <v>0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0.39874670568585402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</v>
      </c>
      <c r="D13" s="12" t="s">
        <v>55</v>
      </c>
      <c r="E13" s="10"/>
      <c r="F13" s="3"/>
      <c r="G13" s="3"/>
      <c r="H13" s="12">
        <v>5</v>
      </c>
      <c r="I13" s="12">
        <v>5</v>
      </c>
      <c r="J13" s="10" t="s">
        <v>14</v>
      </c>
      <c r="K13" s="12">
        <v>20.051262914500001</v>
      </c>
      <c r="L13" s="12">
        <v>20.051262914500001</v>
      </c>
      <c r="M13" s="12">
        <v>1</v>
      </c>
      <c r="N13" s="3">
        <f t="shared" si="0"/>
        <v>20.051262914500001</v>
      </c>
      <c r="O13" s="3">
        <f t="shared" si="0"/>
        <v>20.051262914500001</v>
      </c>
      <c r="P13" s="3">
        <f t="shared" si="1"/>
        <v>1</v>
      </c>
      <c r="Q13" s="3" t="b">
        <f t="shared" si="7"/>
        <v>1</v>
      </c>
      <c r="R13" s="3">
        <f t="shared" si="2"/>
        <v>20.051262914500001</v>
      </c>
      <c r="S13" s="3">
        <f t="shared" si="8"/>
        <v>50.285714285724318</v>
      </c>
      <c r="T13" s="3" t="str">
        <f t="shared" si="9"/>
        <v>No FRP</v>
      </c>
      <c r="U13" s="3" t="str">
        <f t="shared" si="10"/>
        <v>FQP</v>
      </c>
      <c r="V13" s="14" t="str">
        <f t="shared" si="11"/>
        <v>FQP</v>
      </c>
      <c r="W13" s="13" t="str">
        <f t="shared" si="12"/>
        <v>FQP</v>
      </c>
      <c r="X13" s="12">
        <f t="shared" si="3"/>
        <v>80.534960390091783</v>
      </c>
      <c r="Y13" s="12">
        <f t="shared" si="4"/>
        <v>10</v>
      </c>
      <c r="Z13" s="12">
        <f t="shared" si="15"/>
        <v>10</v>
      </c>
      <c r="AA13" s="3">
        <f t="shared" si="5"/>
        <v>20.051262914500001</v>
      </c>
      <c r="AB13" s="3">
        <f t="shared" si="6"/>
        <v>1</v>
      </c>
      <c r="AC13" s="3">
        <v>20.0512629144886</v>
      </c>
      <c r="AD13" s="3">
        <v>1</v>
      </c>
      <c r="AE13" s="12">
        <f t="shared" si="13"/>
        <v>1.1400658195270807E-11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20.0512629144886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7.5771723208013605E-2</v>
      </c>
      <c r="F14" s="3"/>
      <c r="G14" s="3"/>
      <c r="H14" s="9">
        <v>6</v>
      </c>
      <c r="I14" s="9">
        <v>6</v>
      </c>
      <c r="J14" s="10" t="s">
        <v>53</v>
      </c>
      <c r="K14" s="9">
        <v>121.95952812500001</v>
      </c>
      <c r="L14" s="9">
        <v>122.35827483</v>
      </c>
      <c r="M14" s="9">
        <v>7.5771723208013605E-2</v>
      </c>
      <c r="N14" s="9">
        <f t="shared" si="0"/>
        <v>1609.5651908323182</v>
      </c>
      <c r="O14" s="9">
        <f t="shared" si="0"/>
        <v>1614.8276645905739</v>
      </c>
      <c r="P14" s="9">
        <f t="shared" si="1"/>
        <v>0.99674115456797674</v>
      </c>
      <c r="Q14" s="9" t="b">
        <f t="shared" si="7"/>
        <v>1</v>
      </c>
      <c r="R14" s="9">
        <f t="shared" si="2"/>
        <v>1614.8276645905739</v>
      </c>
      <c r="S14" s="9">
        <f t="shared" si="8"/>
        <v>80.534960390091783</v>
      </c>
      <c r="T14" s="9" t="str">
        <f t="shared" si="9"/>
        <v>No FRP</v>
      </c>
      <c r="U14" s="9">
        <f t="shared" si="10"/>
        <v>200.51262914500001</v>
      </c>
      <c r="V14" s="16">
        <f t="shared" si="11"/>
        <v>4.8943309931999996</v>
      </c>
      <c r="W14" s="17">
        <f t="shared" si="12"/>
        <v>200.51262914500001</v>
      </c>
      <c r="X14" s="9">
        <f t="shared" si="3"/>
        <v>116.77010641332204</v>
      </c>
      <c r="Y14" s="9">
        <f t="shared" si="4"/>
        <v>10</v>
      </c>
      <c r="Z14" s="9">
        <f t="shared" si="15"/>
        <v>10</v>
      </c>
      <c r="AA14" s="9">
        <f t="shared" si="5"/>
        <v>200.51262914500001</v>
      </c>
      <c r="AB14" s="9">
        <f t="shared" si="6"/>
        <v>0.12416967676599615</v>
      </c>
      <c r="AC14" s="9">
        <v>200.51262914488601</v>
      </c>
      <c r="AD14" s="9">
        <v>0.12416967676545999</v>
      </c>
      <c r="AE14" s="12">
        <f t="shared" si="13"/>
        <v>1.1399947652535047E-10</v>
      </c>
      <c r="AF14" s="12">
        <f t="shared" si="13"/>
        <v>5.3615445416710372E-13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200.51262914488601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7.5771723208013605E-2</v>
      </c>
      <c r="H15" s="12">
        <v>7</v>
      </c>
      <c r="I15" s="12">
        <v>7</v>
      </c>
      <c r="J15" s="10" t="s">
        <v>1</v>
      </c>
      <c r="K15" s="12">
        <v>141.78293577900001</v>
      </c>
      <c r="L15" s="12">
        <v>141.95382722400001</v>
      </c>
      <c r="M15" s="12">
        <v>7.5281670775225297E-4</v>
      </c>
      <c r="N15" s="12">
        <f t="shared" si="0"/>
        <v>188336.59550720258</v>
      </c>
      <c r="O15" s="12">
        <f t="shared" si="0"/>
        <v>188563.59823341764</v>
      </c>
      <c r="P15" s="12">
        <f t="shared" si="1"/>
        <v>0.99879614767462144</v>
      </c>
      <c r="Q15" s="12" t="b">
        <f t="shared" si="7"/>
        <v>1</v>
      </c>
      <c r="R15" s="12">
        <f t="shared" si="2"/>
        <v>188563.59823341764</v>
      </c>
      <c r="S15" s="3">
        <f>IF(J15="SP",IF(NOT(ISERR(Q16/R15)),Q16/R15,1),IF(J15="FRP",1,IF(NOT(ISERR(R15/R14)),R15/R14,1)))</f>
        <v>116.77010641332204</v>
      </c>
      <c r="T15" s="3" t="str">
        <f t="shared" si="9"/>
        <v>No FRP</v>
      </c>
      <c r="U15" s="3" t="str">
        <f t="shared" si="10"/>
        <v>FFP</v>
      </c>
      <c r="V15" s="14" t="str">
        <f t="shared" si="11"/>
        <v>FFP</v>
      </c>
      <c r="W15" s="13" t="str">
        <f t="shared" si="12"/>
        <v>FFP</v>
      </c>
      <c r="X15" s="12">
        <f>IF(AND(R15&lt;T15,$E$20&gt;0),MIN($F$20,Q16/R15),Q16/R15)</f>
        <v>0</v>
      </c>
      <c r="Y15" s="12">
        <f t="shared" si="4"/>
        <v>10</v>
      </c>
      <c r="Z15" s="12">
        <f t="shared" si="15"/>
        <v>0</v>
      </c>
      <c r="AA15" s="3">
        <f t="shared" si="5"/>
        <v>2005.1262914500001</v>
      </c>
      <c r="AB15" s="3">
        <f t="shared" si="6"/>
        <v>1.0633687043709835E-2</v>
      </c>
      <c r="AC15" s="3">
        <v>2005.12629144886</v>
      </c>
      <c r="AD15" s="3">
        <v>1.0633687043691499E-2</v>
      </c>
      <c r="AE15" s="12">
        <f t="shared" si="13"/>
        <v>1.1400516086723655E-9</v>
      </c>
      <c r="AF15" s="12">
        <f t="shared" si="13"/>
        <v>1.8336027141074851E-14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2005.12629144886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2</v>
      </c>
      <c r="F19" s="12">
        <f>VLOOKUP(E19,$A$18:$B$21,2)</f>
        <v>10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100</v>
      </c>
      <c r="J20" s="12">
        <f>E12</f>
        <v>2005.1262914500001</v>
      </c>
      <c r="K20" s="12">
        <f>J20/I20</f>
        <v>20.051262914500001</v>
      </c>
      <c r="L20" s="12">
        <v>20.051262914500001</v>
      </c>
      <c r="M20" s="12" t="b">
        <f>(K20&lt;=B10)</f>
        <v>1</v>
      </c>
      <c r="O20" s="12">
        <f>K20-L20</f>
        <v>0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</v>
      </c>
      <c r="J21" s="12">
        <f>E7</f>
        <v>0</v>
      </c>
      <c r="K21" s="12" t="e">
        <f>J21/I21</f>
        <v>#DIV/0!</v>
      </c>
      <c r="L21" s="12" t="s">
        <v>77</v>
      </c>
      <c r="M21" s="12" t="e">
        <f>(K21&lt;=B11)</f>
        <v>#DIV/0!</v>
      </c>
      <c r="O21" s="12" t="e">
        <f>K21-L21</f>
        <v>#DIV/0!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15" priority="1">
      <formula>IF(ISERR(M20),TRUE,NOT(M20))</formula>
    </cfRule>
    <cfRule type="cellIs" dxfId="14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021"/>
  <sheetViews>
    <sheetView topLeftCell="AD1" workbookViewId="0">
      <selection activeCell="AM15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12">
        <v>13</v>
      </c>
      <c r="D1" s="12" t="s">
        <v>34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100</v>
      </c>
      <c r="D7" s="12" t="s">
        <v>37</v>
      </c>
      <c r="E7" s="10"/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/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1541.0459212000001</v>
      </c>
      <c r="F9" s="3"/>
      <c r="G9" s="3"/>
      <c r="H9" s="12">
        <v>1</v>
      </c>
      <c r="I9" s="12">
        <v>1</v>
      </c>
      <c r="J9" s="10" t="s">
        <v>22</v>
      </c>
      <c r="K9" s="12">
        <v>0</v>
      </c>
      <c r="L9" s="12">
        <v>0</v>
      </c>
      <c r="M9" s="12">
        <v>1</v>
      </c>
      <c r="N9" s="12">
        <f t="shared" ref="N9:O15" si="0">K9/$M9</f>
        <v>0</v>
      </c>
      <c r="O9" s="12">
        <f t="shared" si="0"/>
        <v>0</v>
      </c>
      <c r="P9" s="12" t="e">
        <f t="shared" ref="P9:P15" si="1">N9/O9</f>
        <v>#DIV/0!</v>
      </c>
      <c r="Q9" s="12" t="e">
        <f>(ABS(P9-1)&lt;$B$8)</f>
        <v>#DIV/0!</v>
      </c>
      <c r="R9" s="12">
        <f t="shared" ref="R9:R15" si="2">MAX(N9:O9)</f>
        <v>0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No FRP</v>
      </c>
      <c r="U9" s="12" t="str">
        <f>IF(J9="sFFP",MIN($E$8*$F$19,$E$10),J9)</f>
        <v>NSP</v>
      </c>
      <c r="V9" s="15" t="str">
        <f>IF(J9="sFFP",$E$14/$E$15/$B$13*$E$9,J9)</f>
        <v>NSP</v>
      </c>
      <c r="W9" s="6" t="str">
        <f>IF(J9="sFFP",IF(MAXA(T9:V9,$B$7)&lt;$E$10,MAXA(T9:V9,$B$7),$E$10),J9)</f>
        <v>NSP</v>
      </c>
      <c r="X9" s="12" t="e">
        <f t="shared" ref="X9:X14" si="3">IF(AND(R9&lt;T9,$E$20&gt;0),MIN($F$20,R10/R9),R10/R9)</f>
        <v>#DIV/0!</v>
      </c>
      <c r="Y9" s="12" t="e">
        <f t="shared" ref="Y9:Y15" si="4">IF($E$19&gt;0,MIN($F$19,R9/R8),R9/R8)</f>
        <v>#VALUE!</v>
      </c>
      <c r="Z9" s="12" t="e">
        <f>AA10/AA9</f>
        <v>#DIV/0!</v>
      </c>
      <c r="AA9" s="12">
        <f>IF(OR(J9="FRP",J9="FQP",J9="NSP"),R9,IF(J9="sFFP",W9,IF(J9="SP",MINA(AA10/X9,T9),IF(J9="FFP",MAXA(AA8*Y9,T9)))))</f>
        <v>0</v>
      </c>
      <c r="AB9" s="12">
        <f>IF(ISERR(AA9/R9),1,AA9/R9)</f>
        <v>1</v>
      </c>
      <c r="AC9" s="12">
        <v>0</v>
      </c>
      <c r="AD9" s="12">
        <v>1</v>
      </c>
      <c r="AE9" s="12">
        <f>AA9-AC9</f>
        <v>0</v>
      </c>
      <c r="AF9" s="12">
        <f>AB9-AD9</f>
        <v>0</v>
      </c>
      <c r="AH9" s="12" t="s">
        <v>79</v>
      </c>
      <c r="AI9" s="12">
        <f>I9</f>
        <v>1</v>
      </c>
      <c r="AJ9" s="12" t="s">
        <v>80</v>
      </c>
      <c r="AK9" s="12">
        <f>AC9</f>
        <v>0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1541.0459212000001</v>
      </c>
      <c r="F10" s="3"/>
      <c r="G10" s="3"/>
      <c r="H10" s="12">
        <v>2</v>
      </c>
      <c r="I10" s="12">
        <v>2</v>
      </c>
      <c r="J10" s="10" t="s">
        <v>22</v>
      </c>
      <c r="K10" s="12">
        <v>0</v>
      </c>
      <c r="L10" s="12">
        <v>0</v>
      </c>
      <c r="M10" s="12">
        <v>1</v>
      </c>
      <c r="N10" s="12">
        <f t="shared" si="0"/>
        <v>0</v>
      </c>
      <c r="O10" s="12">
        <f t="shared" si="0"/>
        <v>0</v>
      </c>
      <c r="P10" s="12" t="e">
        <f t="shared" si="1"/>
        <v>#DIV/0!</v>
      </c>
      <c r="Q10" s="12" t="e">
        <f t="shared" ref="Q10:Q15" si="5">(ABS(P10-1)&lt;$B$8)</f>
        <v>#DIV/0!</v>
      </c>
      <c r="R10" s="12">
        <f t="shared" si="2"/>
        <v>0</v>
      </c>
      <c r="S10" s="12">
        <f t="shared" ref="S10:S14" si="6">IF(J10="SP",IF(NOT(ISERR(R11/R10)),R11/R10,1),IF(J10="FRP",1,IF(NOT(ISERR(R10/R9)),R10/R9,1)))</f>
        <v>1</v>
      </c>
      <c r="T10" s="12" t="str">
        <f t="shared" ref="T10:T15" si="7">IF(ISBLANK($E$7),"No FRP",IF(J10="SP",MAX($E$7/$B$9,R10),IF(OR(J10="FQP",J10="FFP",J10="sFFP"),MIN($E$7*$B$9,R10),J10)))</f>
        <v>No FRP</v>
      </c>
      <c r="U10" s="12" t="str">
        <f t="shared" ref="U10:U15" si="8">IF(J10="sFFP",MIN($E$8*$F$19,$E$10),J10)</f>
        <v>NSP</v>
      </c>
      <c r="V10" s="15" t="str">
        <f t="shared" ref="V10:V15" si="9">IF(J10="sFFP",$E$14/$E$15/$B$13*$E$9,J10)</f>
        <v>NSP</v>
      </c>
      <c r="W10" s="6" t="str">
        <f t="shared" ref="W10:W15" si="10">IF(J10="sFFP",IF(MAXA(T10:V10,$B$7)&lt;$E$10,MAXA(T10:V10,$B$7),$E$10),J10)</f>
        <v>NSP</v>
      </c>
      <c r="X10" s="12" t="e">
        <f t="shared" si="3"/>
        <v>#DIV/0!</v>
      </c>
      <c r="Y10" s="12" t="e">
        <f t="shared" si="4"/>
        <v>#DIV/0!</v>
      </c>
      <c r="Z10" s="12" t="e">
        <f>AA11/AA10</f>
        <v>#DIV/0!</v>
      </c>
      <c r="AA10" s="12">
        <f t="shared" ref="AA10:AA15" si="11">IF(OR(J10="FRP",J10="FQP",J10="NSP"),R10,IF(J10="sFFP",W10,IF(J10="SP",MINA(AA11/X10,T10),IF(J10="FFP",MAXA(AA9*Y10,T10)))))</f>
        <v>0</v>
      </c>
      <c r="AB10" s="12">
        <f t="shared" ref="AB10:AB15" si="12">IF(ISERR(AA10/R10),1,AA10/R10)</f>
        <v>1</v>
      </c>
      <c r="AC10" s="12">
        <v>0</v>
      </c>
      <c r="AD10" s="12">
        <v>1</v>
      </c>
      <c r="AE10" s="12">
        <f t="shared" ref="AE10:AF15" si="13">AA10-AC10</f>
        <v>0</v>
      </c>
      <c r="AF10" s="12">
        <f t="shared" si="13"/>
        <v>0</v>
      </c>
      <c r="AH10" s="12" t="s">
        <v>79</v>
      </c>
      <c r="AI10" s="12">
        <f t="shared" ref="AI10:AI15" si="14">I10</f>
        <v>2</v>
      </c>
      <c r="AJ10" s="12" t="s">
        <v>80</v>
      </c>
      <c r="AK10" s="12">
        <f>AC10</f>
        <v>0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1E+20</v>
      </c>
      <c r="D11" s="12" t="s">
        <v>69</v>
      </c>
      <c r="E11" s="10">
        <f>AA14</f>
        <v>100</v>
      </c>
      <c r="F11" s="3"/>
      <c r="G11" s="3"/>
      <c r="H11" s="12">
        <v>3</v>
      </c>
      <c r="I11" s="12">
        <v>3</v>
      </c>
      <c r="J11" s="10" t="s">
        <v>22</v>
      </c>
      <c r="K11" s="12">
        <v>0</v>
      </c>
      <c r="L11" s="12">
        <v>0</v>
      </c>
      <c r="M11" s="12">
        <v>1</v>
      </c>
      <c r="N11" s="3">
        <f t="shared" si="0"/>
        <v>0</v>
      </c>
      <c r="O11" s="3">
        <f t="shared" si="0"/>
        <v>0</v>
      </c>
      <c r="P11" s="3" t="e">
        <f t="shared" si="1"/>
        <v>#DIV/0!</v>
      </c>
      <c r="Q11" s="3" t="e">
        <f t="shared" si="5"/>
        <v>#DIV/0!</v>
      </c>
      <c r="R11" s="3">
        <f t="shared" si="2"/>
        <v>0</v>
      </c>
      <c r="S11" s="3">
        <f t="shared" si="6"/>
        <v>1</v>
      </c>
      <c r="T11" s="3" t="str">
        <f t="shared" si="7"/>
        <v>No FRP</v>
      </c>
      <c r="U11" s="3" t="str">
        <f t="shared" si="8"/>
        <v>NSP</v>
      </c>
      <c r="V11" s="14" t="str">
        <f t="shared" si="9"/>
        <v>NSP</v>
      </c>
      <c r="W11" s="13" t="str">
        <f t="shared" si="10"/>
        <v>NSP</v>
      </c>
      <c r="X11" s="12" t="e">
        <f t="shared" si="3"/>
        <v>#DIV/0!</v>
      </c>
      <c r="Y11" s="12" t="e">
        <f t="shared" si="4"/>
        <v>#DIV/0!</v>
      </c>
      <c r="Z11" s="12" t="e">
        <f t="shared" ref="Z11:Z15" si="15">AA12/AA11</f>
        <v>#DIV/0!</v>
      </c>
      <c r="AA11" s="3">
        <f t="shared" si="11"/>
        <v>0</v>
      </c>
      <c r="AB11" s="3">
        <f t="shared" si="12"/>
        <v>1</v>
      </c>
      <c r="AC11" s="3">
        <v>0</v>
      </c>
      <c r="AD11" s="3">
        <v>1</v>
      </c>
      <c r="AE11" s="12">
        <f t="shared" si="13"/>
        <v>0</v>
      </c>
      <c r="AF11" s="12">
        <f t="shared" si="13"/>
        <v>0</v>
      </c>
      <c r="AH11" s="12" t="s">
        <v>79</v>
      </c>
      <c r="AI11" s="12">
        <f t="shared" si="14"/>
        <v>3</v>
      </c>
      <c r="AJ11" s="12" t="s">
        <v>80</v>
      </c>
      <c r="AK11" s="12">
        <f>AC11</f>
        <v>0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</v>
      </c>
      <c r="D12" s="12" t="s">
        <v>43</v>
      </c>
      <c r="E12" s="10">
        <f>AA15</f>
        <v>12102.439024384861</v>
      </c>
      <c r="F12" s="3"/>
      <c r="G12" s="3"/>
      <c r="H12" s="3">
        <v>4</v>
      </c>
      <c r="I12" s="12">
        <v>4</v>
      </c>
      <c r="J12" s="10" t="s">
        <v>22</v>
      </c>
      <c r="K12" s="3">
        <v>0</v>
      </c>
      <c r="L12" s="3">
        <v>0</v>
      </c>
      <c r="M12" s="3">
        <v>1</v>
      </c>
      <c r="N12" s="3">
        <f t="shared" si="0"/>
        <v>0</v>
      </c>
      <c r="O12" s="3">
        <f t="shared" si="0"/>
        <v>0</v>
      </c>
      <c r="P12" s="3" t="e">
        <f t="shared" si="1"/>
        <v>#DIV/0!</v>
      </c>
      <c r="Q12" s="3" t="e">
        <f t="shared" si="5"/>
        <v>#DIV/0!</v>
      </c>
      <c r="R12" s="3">
        <f t="shared" si="2"/>
        <v>0</v>
      </c>
      <c r="S12" s="3">
        <f t="shared" si="6"/>
        <v>1</v>
      </c>
      <c r="T12" s="3" t="str">
        <f t="shared" si="7"/>
        <v>No FRP</v>
      </c>
      <c r="U12" s="3" t="str">
        <f t="shared" si="8"/>
        <v>NSP</v>
      </c>
      <c r="V12" s="14" t="str">
        <f t="shared" si="9"/>
        <v>NSP</v>
      </c>
      <c r="W12" s="13" t="str">
        <f t="shared" si="10"/>
        <v>NSP</v>
      </c>
      <c r="X12" s="3" t="e">
        <f t="shared" si="3"/>
        <v>#DIV/0!</v>
      </c>
      <c r="Y12" s="3" t="e">
        <f t="shared" si="4"/>
        <v>#DIV/0!</v>
      </c>
      <c r="Z12" s="3" t="e">
        <f t="shared" si="15"/>
        <v>#DIV/0!</v>
      </c>
      <c r="AA12" s="3">
        <f t="shared" si="11"/>
        <v>0</v>
      </c>
      <c r="AB12" s="3">
        <f t="shared" si="12"/>
        <v>1</v>
      </c>
      <c r="AC12" s="3">
        <v>0</v>
      </c>
      <c r="AD12" s="3">
        <v>1</v>
      </c>
      <c r="AE12" s="12">
        <f t="shared" si="13"/>
        <v>0</v>
      </c>
      <c r="AF12" s="12">
        <f t="shared" si="13"/>
        <v>0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0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</v>
      </c>
      <c r="D13" s="12" t="s">
        <v>55</v>
      </c>
      <c r="E13" s="10"/>
      <c r="F13" s="3"/>
      <c r="G13" s="3"/>
      <c r="H13" s="12">
        <v>5</v>
      </c>
      <c r="I13" s="12">
        <v>5</v>
      </c>
      <c r="J13" s="10" t="s">
        <v>22</v>
      </c>
      <c r="K13" s="12">
        <v>0</v>
      </c>
      <c r="L13" s="12">
        <v>0</v>
      </c>
      <c r="M13" s="12">
        <v>1</v>
      </c>
      <c r="N13" s="3">
        <f t="shared" si="0"/>
        <v>0</v>
      </c>
      <c r="O13" s="3">
        <f t="shared" si="0"/>
        <v>0</v>
      </c>
      <c r="P13" s="3" t="e">
        <f t="shared" si="1"/>
        <v>#DIV/0!</v>
      </c>
      <c r="Q13" s="3" t="e">
        <f t="shared" si="5"/>
        <v>#DIV/0!</v>
      </c>
      <c r="R13" s="3">
        <f t="shared" si="2"/>
        <v>0</v>
      </c>
      <c r="S13" s="3">
        <f t="shared" si="6"/>
        <v>1</v>
      </c>
      <c r="T13" s="3" t="str">
        <f t="shared" si="7"/>
        <v>No FRP</v>
      </c>
      <c r="U13" s="3" t="str">
        <f t="shared" si="8"/>
        <v>NSP</v>
      </c>
      <c r="V13" s="14" t="str">
        <f t="shared" si="9"/>
        <v>NSP</v>
      </c>
      <c r="W13" s="13" t="str">
        <f t="shared" si="10"/>
        <v>NSP</v>
      </c>
      <c r="X13" s="12" t="e">
        <f t="shared" si="3"/>
        <v>#DIV/0!</v>
      </c>
      <c r="Y13" s="12" t="e">
        <f t="shared" si="4"/>
        <v>#DIV/0!</v>
      </c>
      <c r="Z13" s="12" t="e">
        <f t="shared" si="15"/>
        <v>#DIV/0!</v>
      </c>
      <c r="AA13" s="3">
        <f t="shared" si="11"/>
        <v>0</v>
      </c>
      <c r="AB13" s="3">
        <f t="shared" si="12"/>
        <v>1</v>
      </c>
      <c r="AC13" s="3">
        <v>0</v>
      </c>
      <c r="AD13" s="3">
        <v>1</v>
      </c>
      <c r="AE13" s="12">
        <f t="shared" si="13"/>
        <v>0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0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1</v>
      </c>
      <c r="F14" s="3"/>
      <c r="G14" s="3"/>
      <c r="H14" s="9">
        <v>6</v>
      </c>
      <c r="I14" s="9">
        <v>6</v>
      </c>
      <c r="J14" s="10" t="s">
        <v>53</v>
      </c>
      <c r="K14" s="9">
        <v>1465.87294944</v>
      </c>
      <c r="L14" s="9">
        <v>1541.0459212000001</v>
      </c>
      <c r="M14" s="9">
        <v>1</v>
      </c>
      <c r="N14" s="9">
        <f t="shared" si="0"/>
        <v>1465.87294944</v>
      </c>
      <c r="O14" s="9">
        <f t="shared" si="0"/>
        <v>1541.0459212000001</v>
      </c>
      <c r="P14" s="9">
        <f t="shared" si="1"/>
        <v>0.95121951219892042</v>
      </c>
      <c r="Q14" s="9" t="b">
        <f t="shared" si="5"/>
        <v>1</v>
      </c>
      <c r="R14" s="9">
        <f t="shared" si="2"/>
        <v>1541.0459212000001</v>
      </c>
      <c r="S14" s="9">
        <f t="shared" si="6"/>
        <v>1</v>
      </c>
      <c r="T14" s="9" t="str">
        <f t="shared" si="7"/>
        <v>No FRP</v>
      </c>
      <c r="U14" s="9">
        <f t="shared" si="8"/>
        <v>0</v>
      </c>
      <c r="V14" s="16">
        <f t="shared" si="9"/>
        <v>61.641836848000004</v>
      </c>
      <c r="W14" s="17">
        <f t="shared" si="10"/>
        <v>100</v>
      </c>
      <c r="X14" s="9">
        <f t="shared" si="3"/>
        <v>121.02439024384861</v>
      </c>
      <c r="Y14" s="9" t="e">
        <f t="shared" si="4"/>
        <v>#DIV/0!</v>
      </c>
      <c r="Z14" s="9">
        <f t="shared" si="15"/>
        <v>121.02439024384861</v>
      </c>
      <c r="AA14" s="9">
        <f t="shared" si="11"/>
        <v>100</v>
      </c>
      <c r="AB14" s="9">
        <f t="shared" si="12"/>
        <v>6.4890992944668907E-2</v>
      </c>
      <c r="AC14" s="9">
        <v>100</v>
      </c>
      <c r="AD14" s="9">
        <v>6.4890992944572401E-2</v>
      </c>
      <c r="AE14" s="12">
        <f t="shared" si="13"/>
        <v>0</v>
      </c>
      <c r="AF14" s="12">
        <f t="shared" si="13"/>
        <v>9.6506136415541732E-14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100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1</v>
      </c>
      <c r="H15" s="12">
        <v>7</v>
      </c>
      <c r="I15" s="12">
        <v>7</v>
      </c>
      <c r="J15" s="10" t="s">
        <v>1</v>
      </c>
      <c r="K15" s="12">
        <v>186504.14295099999</v>
      </c>
      <c r="L15" s="12">
        <v>186353.79700799999</v>
      </c>
      <c r="M15" s="12">
        <v>1</v>
      </c>
      <c r="N15" s="12">
        <f t="shared" si="0"/>
        <v>186504.14295099999</v>
      </c>
      <c r="O15" s="12">
        <f t="shared" si="0"/>
        <v>186353.79700799999</v>
      </c>
      <c r="P15" s="12">
        <f t="shared" si="1"/>
        <v>1.0008067769233246</v>
      </c>
      <c r="Q15" s="12" t="b">
        <f t="shared" si="5"/>
        <v>1</v>
      </c>
      <c r="R15" s="12">
        <f t="shared" si="2"/>
        <v>186504.14295099999</v>
      </c>
      <c r="S15" s="3">
        <f>IF(J15="SP",IF(NOT(ISERR(Q16/R15)),Q16/R15,1),IF(J15="FRP",1,IF(NOT(ISERR(R15/R14)),R15/R14,1)))</f>
        <v>121.02439024384861</v>
      </c>
      <c r="T15" s="3" t="str">
        <f t="shared" si="7"/>
        <v>No FRP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121.02439024384861</v>
      </c>
      <c r="Z15" s="12">
        <f t="shared" si="15"/>
        <v>0</v>
      </c>
      <c r="AA15" s="3">
        <f t="shared" si="11"/>
        <v>12102.439024384861</v>
      </c>
      <c r="AB15" s="3">
        <f t="shared" si="12"/>
        <v>6.4890992944668907E-2</v>
      </c>
      <c r="AC15" s="3">
        <v>12102.4390243902</v>
      </c>
      <c r="AD15" s="3">
        <v>6.4890992944572401E-2</v>
      </c>
      <c r="AE15" s="12">
        <f t="shared" si="13"/>
        <v>-5.3387338994070888E-9</v>
      </c>
      <c r="AF15" s="12">
        <f t="shared" si="13"/>
        <v>9.6506136415541732E-14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12102.4390243902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0</v>
      </c>
      <c r="F19" s="12">
        <f>VLOOKUP(E19,$A$18:$B$21,2)</f>
        <v>400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100</v>
      </c>
      <c r="J20" s="12">
        <f>E12</f>
        <v>12102.439024384861</v>
      </c>
      <c r="K20" s="12">
        <f>J20/I20</f>
        <v>121.02439024384861</v>
      </c>
      <c r="L20" s="12">
        <v>121.024390244</v>
      </c>
      <c r="M20" s="12" t="b">
        <f>(K20&lt;=B10)</f>
        <v>1</v>
      </c>
      <c r="O20" s="12">
        <f>K20-L20</f>
        <v>-1.5138823528104695E-10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</v>
      </c>
      <c r="J21" s="12">
        <f>E7</f>
        <v>0</v>
      </c>
      <c r="K21" s="12" t="e">
        <f>J21/I21</f>
        <v>#DIV/0!</v>
      </c>
      <c r="L21" s="12" t="s">
        <v>77</v>
      </c>
      <c r="M21" s="12" t="e">
        <f>(K21&lt;=B11)</f>
        <v>#DIV/0!</v>
      </c>
      <c r="O21" s="12" t="e">
        <f>K21-L21</f>
        <v>#DIV/0!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13" priority="1">
      <formula>IF(ISERR(M20),TRUE,NOT(M20))</formula>
    </cfRule>
    <cfRule type="cellIs" dxfId="12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021"/>
  <sheetViews>
    <sheetView topLeftCell="Z1" workbookViewId="0">
      <selection activeCell="AH9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14</v>
      </c>
      <c r="D1" s="12" t="s">
        <v>32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</v>
      </c>
      <c r="D7" s="12" t="s">
        <v>37</v>
      </c>
      <c r="E7" s="10">
        <f>R11</f>
        <v>0.17605199308948299</v>
      </c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>
        <f>R12</f>
        <v>0.21747599146347901</v>
      </c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MAX(K13:L13)</f>
        <v>2.4129479052852698</v>
      </c>
      <c r="F9" s="3"/>
      <c r="G9" s="3"/>
      <c r="H9" s="12">
        <v>1</v>
      </c>
      <c r="I9" s="12">
        <v>2</v>
      </c>
      <c r="J9" s="10" t="s">
        <v>20</v>
      </c>
      <c r="K9" s="12">
        <v>0.13980599451223599</v>
      </c>
      <c r="L9" s="12">
        <v>0.13980599451223599</v>
      </c>
      <c r="M9" s="12">
        <v>1</v>
      </c>
      <c r="N9" s="12">
        <f t="shared" ref="N9:O15" si="0">K9/$M9</f>
        <v>0.13980599451223599</v>
      </c>
      <c r="O9" s="12">
        <f t="shared" si="0"/>
        <v>0.13980599451223599</v>
      </c>
      <c r="P9" s="12">
        <f t="shared" ref="P9:P15" si="1">N9/O9</f>
        <v>1</v>
      </c>
      <c r="Q9" s="12" t="b">
        <f>(ABS(P9-1)&lt;$B$8)</f>
        <v>1</v>
      </c>
      <c r="R9" s="12">
        <f t="shared" ref="R9:R15" si="2">MAX(N9:O9)</f>
        <v>0.13980599451223599</v>
      </c>
      <c r="S9" s="12">
        <f>IF(J9="SP",IF(NOT(ISERR(R10/R9)),R10/R9,1),IF(J9="FRP",1,IF(NOT(ISERR(R9/R8)),R9/R8,1)))</f>
        <v>1.2222222222222232</v>
      </c>
      <c r="T9" s="12">
        <f>IF(ISBLANK($E$7),"No FRP",IF(J9="SP",MAX($E$7/$B$9,R9),IF(OR(J9="FQP",J9="FFP",J9="sFFP"),MIN($E$7*$B$9,R9),J9)))</f>
        <v>0.13980599451223599</v>
      </c>
      <c r="U9" s="12" t="str">
        <f>IF(J9="sFFP",MIN($E$8*$F$19,$E$10),J9)</f>
        <v>SP</v>
      </c>
      <c r="V9" s="15" t="str">
        <f>IF(J9="sFFP",$E$14/$E$15/$B$13*$E$9,J9)</f>
        <v>SP</v>
      </c>
      <c r="W9" s="6" t="str">
        <f>IF(J9="sFFP",IF(MAXA(T9:V9,$B$7)&lt;$E$10,MAXA(T9:V9,$B$7),$E$10),J9)</f>
        <v>SP</v>
      </c>
      <c r="X9" s="12">
        <f t="shared" ref="X9:X14" si="3">IF(AND(R9&lt;T9,$E$20&gt;0),MIN($F$20,R10/R9),R10/R9)</f>
        <v>1.2222222222222232</v>
      </c>
      <c r="Y9" s="12" t="e">
        <f t="shared" ref="Y9:Y15" si="4">IF($E$19&gt;0,MIN($F$19,R9/R8),R9/R8)</f>
        <v>#VALUE!</v>
      </c>
      <c r="Z9" s="12">
        <f>AA10/AA9</f>
        <v>1.2222222222222232</v>
      </c>
      <c r="AA9" s="12">
        <f>IF(OR(J9="FRP",J9="FQP",J9="NSP"),R9,IF(J9="sFFP",W9,IF(J9="SP",MINA(AA10/X9,T9),IF(J9="FFP",MAXA(AA8*Y9,T9)))))</f>
        <v>0.13980599451223599</v>
      </c>
      <c r="AB9" s="12">
        <f>IF(ISERR(AA9/R9),1,AA9/R9)</f>
        <v>1</v>
      </c>
      <c r="AC9" s="12">
        <v>0.13980599451223599</v>
      </c>
      <c r="AD9" s="12">
        <v>1</v>
      </c>
      <c r="AE9" s="12">
        <f>AA9-AC9</f>
        <v>0</v>
      </c>
      <c r="AF9" s="12">
        <f>AB9-AD9</f>
        <v>0</v>
      </c>
      <c r="AH9" s="12" t="s">
        <v>79</v>
      </c>
      <c r="AI9" s="12">
        <f>I9</f>
        <v>2</v>
      </c>
      <c r="AJ9" s="12" t="s">
        <v>80</v>
      </c>
      <c r="AK9" s="12">
        <f>AC9</f>
        <v>0.13980599451223599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R13</f>
        <v>19.496619074705102</v>
      </c>
      <c r="F10" s="3"/>
      <c r="G10" s="3"/>
      <c r="H10" s="12">
        <v>2</v>
      </c>
      <c r="I10" s="12">
        <v>3</v>
      </c>
      <c r="J10" s="10" t="s">
        <v>20</v>
      </c>
      <c r="K10" s="12">
        <v>0.15533999390248501</v>
      </c>
      <c r="L10" s="12">
        <v>0.17087399329273301</v>
      </c>
      <c r="M10" s="12">
        <v>1</v>
      </c>
      <c r="N10" s="12">
        <f t="shared" si="0"/>
        <v>0.15533999390248501</v>
      </c>
      <c r="O10" s="12">
        <f t="shared" si="0"/>
        <v>0.17087399329273301</v>
      </c>
      <c r="P10" s="12">
        <f t="shared" si="1"/>
        <v>0.90909090909091184</v>
      </c>
      <c r="Q10" s="12" t="b">
        <f t="shared" ref="Q10:Q15" si="5">(ABS(P10-1)&lt;$B$8)</f>
        <v>1</v>
      </c>
      <c r="R10" s="12">
        <f t="shared" si="2"/>
        <v>0.17087399329273301</v>
      </c>
      <c r="S10" s="12">
        <f t="shared" ref="S10:S14" si="6">IF(J10="SP",IF(NOT(ISERR(R11/R10)),R11/R10,1),IF(J10="FRP",1,IF(NOT(ISERR(R10/R9)),R10/R9,1)))</f>
        <v>1.0303030303030332</v>
      </c>
      <c r="T10" s="12">
        <f t="shared" ref="T10:T15" si="7">IF(ISBLANK($E$7),"No FRP",IF(J10="SP",MAX($E$7/$B$9,R10),IF(OR(J10="FQP",J10="FFP",J10="sFFP"),MIN($E$7*$B$9,R10),J10)))</f>
        <v>0.17087399329273301</v>
      </c>
      <c r="U10" s="12" t="str">
        <f t="shared" ref="U10:U15" si="8">IF(J10="sFFP",MIN($E$8*$F$19,$E$10),J10)</f>
        <v>SP</v>
      </c>
      <c r="V10" s="15" t="str">
        <f t="shared" ref="V10:V15" si="9">IF(J10="sFFP",$E$14/$E$15/$B$13*$E$9,J10)</f>
        <v>SP</v>
      </c>
      <c r="W10" s="6" t="str">
        <f t="shared" ref="W10:W15" si="10">IF(J10="sFFP",IF(MAXA(T10:V10,$B$7)&lt;$E$10,MAXA(T10:V10,$B$7),$E$10),J10)</f>
        <v>SP</v>
      </c>
      <c r="X10" s="12">
        <f t="shared" si="3"/>
        <v>1.0303030303030332</v>
      </c>
      <c r="Y10" s="12">
        <f t="shared" si="4"/>
        <v>1.1000000000000001</v>
      </c>
      <c r="Z10" s="12">
        <f>AA11/AA10</f>
        <v>1.0303030303030332</v>
      </c>
      <c r="AA10" s="12">
        <f t="shared" ref="AA10:AA15" si="11">IF(OR(J10="FRP",J10="FQP",J10="NSP"),R10,IF(J10="sFFP",W10,IF(J10="SP",MINA(AA11/X10,T10),IF(J10="FFP",MAXA(AA9*Y10,T10)))))</f>
        <v>0.17087399329273301</v>
      </c>
      <c r="AB10" s="12">
        <f t="shared" ref="AB10:AB15" si="12">IF(ISERR(AA10/R10),1,AA10/R10)</f>
        <v>1</v>
      </c>
      <c r="AC10" s="12">
        <v>0.17087399329273301</v>
      </c>
      <c r="AD10" s="12">
        <v>1</v>
      </c>
      <c r="AE10" s="12">
        <f t="shared" ref="AE10:AF15" si="13">AA10-AC10</f>
        <v>0</v>
      </c>
      <c r="AF10" s="12">
        <f t="shared" si="13"/>
        <v>0</v>
      </c>
      <c r="AH10" s="12" t="s">
        <v>79</v>
      </c>
      <c r="AI10" s="12">
        <f t="shared" ref="AI10:AI15" si="14">I10</f>
        <v>3</v>
      </c>
      <c r="AJ10" s="12" t="s">
        <v>80</v>
      </c>
      <c r="AK10" s="12">
        <f>AC10</f>
        <v>0.17087399329273301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1E+20</v>
      </c>
      <c r="D11" s="12" t="s">
        <v>69</v>
      </c>
      <c r="E11" s="10">
        <f>AA13</f>
        <v>19.496619074705102</v>
      </c>
      <c r="F11" s="3"/>
      <c r="G11" s="3"/>
      <c r="H11" s="2">
        <v>3</v>
      </c>
      <c r="I11" s="2">
        <v>4</v>
      </c>
      <c r="J11" s="10" t="s">
        <v>0</v>
      </c>
      <c r="K11" s="2">
        <v>0.150161994105735</v>
      </c>
      <c r="L11" s="2">
        <v>0.17605199308948299</v>
      </c>
      <c r="M11" s="2">
        <v>1</v>
      </c>
      <c r="N11" s="2">
        <f t="shared" si="0"/>
        <v>0.150161994105735</v>
      </c>
      <c r="O11" s="2">
        <f t="shared" si="0"/>
        <v>0.17605199308948299</v>
      </c>
      <c r="P11" s="2">
        <f t="shared" si="1"/>
        <v>0.85294117647058543</v>
      </c>
      <c r="Q11" s="2" t="b">
        <f t="shared" si="5"/>
        <v>0</v>
      </c>
      <c r="R11" s="2">
        <f t="shared" si="2"/>
        <v>0.17605199308948299</v>
      </c>
      <c r="S11" s="2">
        <f t="shared" si="6"/>
        <v>1</v>
      </c>
      <c r="T11" s="2" t="str">
        <f t="shared" si="7"/>
        <v>FRP</v>
      </c>
      <c r="U11" s="2" t="str">
        <f t="shared" si="8"/>
        <v>FRP</v>
      </c>
      <c r="V11" s="18" t="str">
        <f t="shared" si="9"/>
        <v>FRP</v>
      </c>
      <c r="W11" s="19" t="str">
        <f t="shared" si="10"/>
        <v>FRP</v>
      </c>
      <c r="X11" s="2">
        <f t="shared" si="3"/>
        <v>1.2352941176470589</v>
      </c>
      <c r="Y11" s="2">
        <f t="shared" si="4"/>
        <v>1.0303030303030332</v>
      </c>
      <c r="Z11" s="2">
        <f t="shared" ref="Z11:Z15" si="15">AA12/AA11</f>
        <v>1.2352941176470589</v>
      </c>
      <c r="AA11" s="2">
        <f t="shared" si="11"/>
        <v>0.17605199308948299</v>
      </c>
      <c r="AB11" s="2">
        <f t="shared" si="12"/>
        <v>1</v>
      </c>
      <c r="AC11" s="2">
        <v>0.17605199308948299</v>
      </c>
      <c r="AD11" s="2">
        <v>1</v>
      </c>
      <c r="AE11" s="12">
        <f t="shared" si="13"/>
        <v>0</v>
      </c>
      <c r="AF11" s="12">
        <f t="shared" si="13"/>
        <v>0</v>
      </c>
      <c r="AH11" s="12" t="s">
        <v>79</v>
      </c>
      <c r="AI11" s="12">
        <f t="shared" si="14"/>
        <v>4</v>
      </c>
      <c r="AJ11" s="12" t="s">
        <v>80</v>
      </c>
      <c r="AK11" s="12">
        <f>AC11</f>
        <v>0.17605199308948299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100000</v>
      </c>
      <c r="D12" s="12" t="s">
        <v>43</v>
      </c>
      <c r="E12" s="10">
        <f>AA15</f>
        <v>77.462876959372522</v>
      </c>
      <c r="F12" s="3"/>
      <c r="G12" s="3"/>
      <c r="H12" s="3">
        <v>4</v>
      </c>
      <c r="I12" s="3">
        <v>1</v>
      </c>
      <c r="J12" s="10" t="s">
        <v>14</v>
      </c>
      <c r="K12" s="3">
        <v>0.196763992276481</v>
      </c>
      <c r="L12" s="3">
        <v>0.21747599146347901</v>
      </c>
      <c r="M12" s="3">
        <v>1</v>
      </c>
      <c r="N12" s="3">
        <f t="shared" si="0"/>
        <v>0.196763992276481</v>
      </c>
      <c r="O12" s="3">
        <f t="shared" si="0"/>
        <v>0.21747599146347901</v>
      </c>
      <c r="P12" s="3">
        <f t="shared" si="1"/>
        <v>0.90476190476190477</v>
      </c>
      <c r="Q12" s="3" t="b">
        <f t="shared" si="5"/>
        <v>1</v>
      </c>
      <c r="R12" s="3">
        <f t="shared" si="2"/>
        <v>0.21747599146347901</v>
      </c>
      <c r="S12" s="3">
        <f t="shared" si="6"/>
        <v>1.2352941176470589</v>
      </c>
      <c r="T12" s="3">
        <f t="shared" si="7"/>
        <v>0.21747599146347901</v>
      </c>
      <c r="U12" s="3" t="str">
        <f t="shared" si="8"/>
        <v>FQP</v>
      </c>
      <c r="V12" s="14" t="str">
        <f t="shared" si="9"/>
        <v>FQP</v>
      </c>
      <c r="W12" s="13" t="str">
        <f t="shared" si="10"/>
        <v>FQP</v>
      </c>
      <c r="X12" s="3">
        <f t="shared" si="3"/>
        <v>89.649523809524467</v>
      </c>
      <c r="Y12" s="3">
        <f t="shared" si="4"/>
        <v>1.1000000000000001</v>
      </c>
      <c r="Z12" s="3">
        <f t="shared" si="15"/>
        <v>89.649523809524467</v>
      </c>
      <c r="AA12" s="3">
        <f t="shared" si="11"/>
        <v>0.21747599146347901</v>
      </c>
      <c r="AB12" s="3">
        <f t="shared" si="12"/>
        <v>1</v>
      </c>
      <c r="AC12" s="3">
        <v>0.21747599146347901</v>
      </c>
      <c r="AD12" s="3">
        <v>1</v>
      </c>
      <c r="AE12" s="12">
        <f t="shared" si="13"/>
        <v>0</v>
      </c>
      <c r="AF12" s="12">
        <f t="shared" si="13"/>
        <v>0</v>
      </c>
      <c r="AH12" s="12" t="s">
        <v>79</v>
      </c>
      <c r="AI12" s="12">
        <f t="shared" si="14"/>
        <v>1</v>
      </c>
      <c r="AJ12" s="12" t="s">
        <v>80</v>
      </c>
      <c r="AK12" s="12">
        <f>AC12</f>
        <v>0.21747599146347901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250</v>
      </c>
      <c r="D13" s="12" t="s">
        <v>55</v>
      </c>
      <c r="E13" s="10">
        <f>AA9</f>
        <v>0.13980599451223599</v>
      </c>
      <c r="F13" s="3"/>
      <c r="G13" s="3"/>
      <c r="H13" s="9">
        <v>5</v>
      </c>
      <c r="I13" s="9">
        <v>5</v>
      </c>
      <c r="J13" s="10" t="s">
        <v>53</v>
      </c>
      <c r="K13" s="9">
        <v>2.4129479052852698</v>
      </c>
      <c r="L13" s="9">
        <v>2.4129479052852698</v>
      </c>
      <c r="M13" s="9">
        <v>0.123762376237623</v>
      </c>
      <c r="N13" s="9">
        <f t="shared" si="0"/>
        <v>19.496619074705102</v>
      </c>
      <c r="O13" s="9">
        <f t="shared" si="0"/>
        <v>19.496619074705102</v>
      </c>
      <c r="P13" s="9">
        <f t="shared" si="1"/>
        <v>1</v>
      </c>
      <c r="Q13" s="9" t="b">
        <f t="shared" si="5"/>
        <v>1</v>
      </c>
      <c r="R13" s="9">
        <f t="shared" si="2"/>
        <v>19.496619074705102</v>
      </c>
      <c r="S13" s="9">
        <f t="shared" si="6"/>
        <v>89.649523809524467</v>
      </c>
      <c r="T13" s="9">
        <f t="shared" si="7"/>
        <v>19.496619074705102</v>
      </c>
      <c r="U13" s="9">
        <f t="shared" si="8"/>
        <v>0.23922359060982692</v>
      </c>
      <c r="V13" s="16">
        <f t="shared" si="9"/>
        <v>9.6517916211410794E-3</v>
      </c>
      <c r="W13" s="17">
        <f t="shared" si="10"/>
        <v>19.496619074705102</v>
      </c>
      <c r="X13" s="9">
        <f t="shared" si="3"/>
        <v>92.575637900139682</v>
      </c>
      <c r="Y13" s="9">
        <f t="shared" si="4"/>
        <v>1.1000000000000001</v>
      </c>
      <c r="Z13" s="9">
        <f t="shared" si="15"/>
        <v>3.6119491777503665</v>
      </c>
      <c r="AA13" s="9">
        <f t="shared" si="11"/>
        <v>19.496619074705102</v>
      </c>
      <c r="AB13" s="9">
        <f t="shared" si="12"/>
        <v>1</v>
      </c>
      <c r="AC13" s="9">
        <v>19.496619074704899</v>
      </c>
      <c r="AD13" s="9">
        <v>1</v>
      </c>
      <c r="AE13" s="12">
        <f t="shared" si="13"/>
        <v>2.0250467969162855E-13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19.496619074704899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MAX(M13:M15)</f>
        <v>0.123762376237623</v>
      </c>
      <c r="F14" s="3"/>
      <c r="G14" s="3"/>
      <c r="H14" s="3">
        <v>6</v>
      </c>
      <c r="I14" s="3">
        <v>6</v>
      </c>
      <c r="J14" s="10" t="s">
        <v>1</v>
      </c>
      <c r="K14" s="3">
        <v>23.9741390589502</v>
      </c>
      <c r="L14" s="3">
        <v>23.9586050595599</v>
      </c>
      <c r="M14" s="3">
        <v>1.32827194639666E-2</v>
      </c>
      <c r="N14" s="3">
        <f t="shared" si="0"/>
        <v>1804.9119477368558</v>
      </c>
      <c r="O14" s="3">
        <f t="shared" si="0"/>
        <v>1803.7424583538691</v>
      </c>
      <c r="P14" s="3">
        <f t="shared" si="1"/>
        <v>1.0006483682731813</v>
      </c>
      <c r="Q14" s="3" t="b">
        <f t="shared" si="5"/>
        <v>1</v>
      </c>
      <c r="R14" s="3">
        <f t="shared" si="2"/>
        <v>1804.9119477368558</v>
      </c>
      <c r="S14" s="3">
        <f t="shared" si="6"/>
        <v>92.575637900139682</v>
      </c>
      <c r="T14" s="3">
        <f t="shared" si="7"/>
        <v>70.420797235793202</v>
      </c>
      <c r="U14" s="3" t="str">
        <f t="shared" si="8"/>
        <v>FFP</v>
      </c>
      <c r="V14" s="14" t="str">
        <f t="shared" si="9"/>
        <v>FFP</v>
      </c>
      <c r="W14" s="13" t="str">
        <f t="shared" si="10"/>
        <v>FFP</v>
      </c>
      <c r="X14" s="3">
        <f t="shared" si="3"/>
        <v>98.179326928276566</v>
      </c>
      <c r="Y14" s="3">
        <f t="shared" si="4"/>
        <v>1.1000000000000001</v>
      </c>
      <c r="Z14" s="3">
        <f t="shared" si="15"/>
        <v>1.1000000000000001</v>
      </c>
      <c r="AA14" s="3">
        <f t="shared" si="11"/>
        <v>70.420797235793202</v>
      </c>
      <c r="AB14" s="3">
        <f t="shared" si="12"/>
        <v>3.9016195401716122E-2</v>
      </c>
      <c r="AC14" s="12">
        <v>70.420797235793302</v>
      </c>
      <c r="AD14" s="12">
        <v>3.90161954017164E-2</v>
      </c>
      <c r="AE14" s="12">
        <f t="shared" si="13"/>
        <v>0</v>
      </c>
      <c r="AF14" s="12">
        <f t="shared" si="13"/>
        <v>-2.7755575615628914E-16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70.420797235793302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M13</f>
        <v>0.123762376237623</v>
      </c>
      <c r="H15" s="12">
        <v>7</v>
      </c>
      <c r="I15" s="12">
        <v>7</v>
      </c>
      <c r="J15" s="10" t="s">
        <v>1</v>
      </c>
      <c r="K15" s="12">
        <v>231.85529689905201</v>
      </c>
      <c r="L15" s="12">
        <v>231.83976289966199</v>
      </c>
      <c r="M15" s="12">
        <v>1.30840125453392E-3</v>
      </c>
      <c r="N15" s="12">
        <f t="shared" si="0"/>
        <v>177205.04019360919</v>
      </c>
      <c r="O15" s="12">
        <f t="shared" si="0"/>
        <v>177193.16768940899</v>
      </c>
      <c r="P15" s="12">
        <f t="shared" si="1"/>
        <v>1.0000670031714824</v>
      </c>
      <c r="Q15" s="12" t="b">
        <f t="shared" si="5"/>
        <v>1</v>
      </c>
      <c r="R15" s="12">
        <f t="shared" si="2"/>
        <v>177205.04019360919</v>
      </c>
      <c r="S15" s="3">
        <f>IF(J15="SP",IF(NOT(ISERR(Q16/R15)),Q16/R15,1),IF(J15="FRP",1,IF(NOT(ISERR(R15/R14)),R15/R14,1)))</f>
        <v>98.179326928276566</v>
      </c>
      <c r="T15" s="3">
        <f t="shared" si="7"/>
        <v>70.420797235793202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1.1000000000000001</v>
      </c>
      <c r="Z15" s="12">
        <f t="shared" si="15"/>
        <v>0</v>
      </c>
      <c r="AA15" s="3">
        <f t="shared" si="11"/>
        <v>77.462876959372522</v>
      </c>
      <c r="AB15" s="3">
        <f t="shared" si="12"/>
        <v>4.3713698478744611E-4</v>
      </c>
      <c r="AC15" s="12">
        <v>77.462876959372593</v>
      </c>
      <c r="AD15" s="12">
        <v>4.37136984787446E-4</v>
      </c>
      <c r="AE15" s="12">
        <f t="shared" si="13"/>
        <v>0</v>
      </c>
      <c r="AF15" s="12">
        <f t="shared" si="13"/>
        <v>0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77.462876959372593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3</v>
      </c>
      <c r="F19" s="12">
        <f>VLOOKUP(E19,$A$18:$B$21,2)</f>
        <v>1.1000000000000001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</v>
      </c>
      <c r="J20" s="12">
        <f>E12</f>
        <v>77.462876959372522</v>
      </c>
      <c r="K20" s="12">
        <f>J20/I20</f>
        <v>77.462876959372522</v>
      </c>
      <c r="L20" s="12">
        <v>77.462876959400006</v>
      </c>
      <c r="M20" s="12" t="b">
        <f>(K20&lt;=B10)</f>
        <v>1</v>
      </c>
      <c r="O20" s="12">
        <f>K20-L20</f>
        <v>-2.7483793019200675E-11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0.13980599451223599</v>
      </c>
      <c r="J21" s="12">
        <f>E7</f>
        <v>0.17605199308948299</v>
      </c>
      <c r="K21" s="12">
        <f>J21/I21</f>
        <v>1.2592592592592637</v>
      </c>
      <c r="L21" s="12">
        <v>1.25925925926</v>
      </c>
      <c r="M21" s="12" t="b">
        <f>(K21&lt;=B11)</f>
        <v>1</v>
      </c>
      <c r="O21" s="12">
        <f>K21-L21</f>
        <v>-7.3629990993140382E-13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11" priority="1">
      <formula>IF(ISERR(M20),TRUE,NOT(M20))</formula>
    </cfRule>
    <cfRule type="cellIs" dxfId="1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021"/>
  <sheetViews>
    <sheetView topLeftCell="Z1" workbookViewId="0">
      <selection activeCell="AH9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15</v>
      </c>
      <c r="D1" s="12" t="s">
        <v>27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</v>
      </c>
      <c r="D7" s="12" t="s">
        <v>37</v>
      </c>
      <c r="E7" s="10"/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>
        <f>R12</f>
        <v>0.18434786453884799</v>
      </c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MAX(K13:L13)</f>
        <v>2.2385097836860202</v>
      </c>
      <c r="F9" s="3"/>
      <c r="G9" s="3"/>
      <c r="H9" s="12">
        <v>1</v>
      </c>
      <c r="I9" s="12">
        <v>2</v>
      </c>
      <c r="J9" s="10" t="s">
        <v>14</v>
      </c>
      <c r="K9" s="12">
        <v>0.16327953716297999</v>
      </c>
      <c r="L9" s="12">
        <v>0.15274537347504599</v>
      </c>
      <c r="M9" s="3">
        <v>1</v>
      </c>
      <c r="N9" s="12">
        <f t="shared" ref="N9:O15" si="0">K9/$M9</f>
        <v>0.16327953716297999</v>
      </c>
      <c r="O9" s="12">
        <f t="shared" si="0"/>
        <v>0.15274537347504599</v>
      </c>
      <c r="P9" s="12">
        <f t="shared" ref="P9:P15" si="1">N9/O9</f>
        <v>1.0689655172413779</v>
      </c>
      <c r="Q9" s="12" t="b">
        <f>(ABS(P9-1)&lt;$B$8)</f>
        <v>1</v>
      </c>
      <c r="R9" s="12">
        <f t="shared" ref="R9:R15" si="2">MAX(N9:O9)</f>
        <v>0.16327953716297999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No FRP</v>
      </c>
      <c r="U9" s="12" t="str">
        <f>IF(J9="sFFP",MIN($E$8*$F$19,$E$10),J9)</f>
        <v>FQP</v>
      </c>
      <c r="V9" s="15" t="str">
        <f>IF(J9="sFFP",$E$14/$E$15/$B$13*$E$9,J9)</f>
        <v>FQP</v>
      </c>
      <c r="W9" s="6" t="str">
        <f>IF(J9="sFFP",IF(MAXA(T9:V9,$B$7)&lt;$E$10,MAXA(T9:V9,$B$7),$E$10),J9)</f>
        <v>FQP</v>
      </c>
      <c r="X9" s="12">
        <f t="shared" ref="X9:X14" si="3">IF(AND(R9&lt;T9,$E$20&gt;0),MIN($F$20,R10/R9),R10/R9)</f>
        <v>1.0645161290322569</v>
      </c>
      <c r="Y9" s="12" t="e">
        <f t="shared" ref="Y9:Y15" si="4">IF($E$19&gt;0,MIN($F$19,R9/R8),R9/R8)</f>
        <v>#VALUE!</v>
      </c>
      <c r="Z9" s="12">
        <f>AA10/AA9</f>
        <v>1.0645161290322569</v>
      </c>
      <c r="AA9" s="12">
        <f>IF(OR(J9="FRP",J9="FQP",J9="NSP"),R9,IF(J9="sFFP",W9,IF(J9="SP",MINA(AA10/X9,T9),IF(J9="FFP",MAXA(AA8*Y9,T9)))))</f>
        <v>0.16327953716297999</v>
      </c>
      <c r="AB9" s="12">
        <f>IF(ISERR(AA9/R9),1,AA9/R9)</f>
        <v>1</v>
      </c>
      <c r="AC9" s="12">
        <v>0.16327953716297999</v>
      </c>
      <c r="AD9" s="12">
        <v>1</v>
      </c>
      <c r="AE9" s="12">
        <f>AA9-AC9</f>
        <v>0</v>
      </c>
      <c r="AF9" s="12">
        <f>AB9-AD9</f>
        <v>0</v>
      </c>
      <c r="AH9" s="12" t="s">
        <v>79</v>
      </c>
      <c r="AI9" s="12">
        <f>I9</f>
        <v>2</v>
      </c>
      <c r="AJ9" s="12" t="s">
        <v>80</v>
      </c>
      <c r="AK9" s="12">
        <f>AC9</f>
        <v>0.16327953716297999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R13</f>
        <v>20.068133615041326</v>
      </c>
      <c r="F10" s="3"/>
      <c r="G10" s="3"/>
      <c r="H10" s="12">
        <v>2</v>
      </c>
      <c r="I10" s="12">
        <v>3</v>
      </c>
      <c r="J10" s="10" t="s">
        <v>14</v>
      </c>
      <c r="K10" s="12">
        <v>0.17381370085091399</v>
      </c>
      <c r="L10" s="12">
        <v>0.16854661900694701</v>
      </c>
      <c r="M10" s="3">
        <v>1</v>
      </c>
      <c r="N10" s="12">
        <f t="shared" si="0"/>
        <v>0.17381370085091399</v>
      </c>
      <c r="O10" s="12">
        <f t="shared" si="0"/>
        <v>0.16854661900694701</v>
      </c>
      <c r="P10" s="12">
        <f t="shared" si="1"/>
        <v>1.0312499999999993</v>
      </c>
      <c r="Q10" s="12" t="b">
        <f t="shared" ref="Q10:Q15" si="5">(ABS(P10-1)&lt;$B$8)</f>
        <v>1</v>
      </c>
      <c r="R10" s="12">
        <f t="shared" si="2"/>
        <v>0.17381370085091399</v>
      </c>
      <c r="S10" s="12">
        <f t="shared" ref="S10:S14" si="6">IF(J10="SP",IF(NOT(ISERR(R11/R10)),R11/R10,1),IF(J10="FRP",1,IF(NOT(ISERR(R10/R9)),R10/R9,1)))</f>
        <v>1.0645161290322569</v>
      </c>
      <c r="T10" s="12" t="str">
        <f t="shared" ref="T10:T15" si="7">IF(ISBLANK($E$7),"No FRP",IF(J10="SP",MAX($E$7/$B$9,R10),IF(OR(J10="FQP",J10="FFP",J10="sFFP"),MIN($E$7*$B$9,R10),J10)))</f>
        <v>No FRP</v>
      </c>
      <c r="U10" s="12" t="str">
        <f t="shared" ref="U10:U15" si="8">IF(J10="sFFP",MIN($E$8*$F$19,$E$10),J10)</f>
        <v>FQP</v>
      </c>
      <c r="V10" s="15" t="str">
        <f t="shared" ref="V10:V15" si="9">IF(J10="sFFP",$E$14/$E$15/$B$13*$E$9,J10)</f>
        <v>FQP</v>
      </c>
      <c r="W10" s="6" t="str">
        <f t="shared" ref="W10:W15" si="10">IF(J10="sFFP",IF(MAXA(T10:V10,$B$7)&lt;$E$10,MAXA(T10:V10,$B$7),$E$10),J10)</f>
        <v>FQP</v>
      </c>
      <c r="X10" s="12">
        <f t="shared" si="3"/>
        <v>1.0606060606060597</v>
      </c>
      <c r="Y10" s="12">
        <f t="shared" si="4"/>
        <v>1.0645161290322569</v>
      </c>
      <c r="Z10" s="12">
        <f>AA11/AA10</f>
        <v>1.0606060606060597</v>
      </c>
      <c r="AA10" s="12">
        <f t="shared" ref="AA10:AA15" si="11">IF(OR(J10="FRP",J10="FQP",J10="NSP"),R10,IF(J10="sFFP",W10,IF(J10="SP",MINA(AA11/X10,T10),IF(J10="FFP",MAXA(AA9*Y10,T10)))))</f>
        <v>0.17381370085091399</v>
      </c>
      <c r="AB10" s="12">
        <f t="shared" ref="AB10:AB15" si="12">IF(ISERR(AA10/R10),1,AA10/R10)</f>
        <v>1</v>
      </c>
      <c r="AC10" s="12">
        <v>0.17381370085091399</v>
      </c>
      <c r="AD10" s="12">
        <v>1</v>
      </c>
      <c r="AE10" s="12">
        <f t="shared" ref="AE10:AF15" si="13">AA10-AC10</f>
        <v>0</v>
      </c>
      <c r="AF10" s="12">
        <f t="shared" si="13"/>
        <v>0</v>
      </c>
      <c r="AH10" s="12" t="s">
        <v>79</v>
      </c>
      <c r="AI10" s="12">
        <f t="shared" ref="AI10:AI15" si="14">I10</f>
        <v>3</v>
      </c>
      <c r="AJ10" s="12" t="s">
        <v>80</v>
      </c>
      <c r="AK10" s="12">
        <f>AC10</f>
        <v>0.17381370085091399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1E+20</v>
      </c>
      <c r="D11" s="12" t="s">
        <v>69</v>
      </c>
      <c r="E11" s="10">
        <f>AA13</f>
        <v>1.8434786453884799</v>
      </c>
      <c r="F11" s="3"/>
      <c r="G11" s="3"/>
      <c r="H11" s="12">
        <v>3</v>
      </c>
      <c r="I11" s="12">
        <v>1</v>
      </c>
      <c r="J11" s="10" t="s">
        <v>14</v>
      </c>
      <c r="K11" s="12">
        <v>0.18434786453884799</v>
      </c>
      <c r="L11" s="12">
        <v>0.16854661900694701</v>
      </c>
      <c r="M11" s="3">
        <v>1</v>
      </c>
      <c r="N11" s="3">
        <f t="shared" si="0"/>
        <v>0.18434786453884799</v>
      </c>
      <c r="O11" s="3">
        <f t="shared" si="0"/>
        <v>0.16854661900694701</v>
      </c>
      <c r="P11" s="3">
        <f t="shared" si="1"/>
        <v>1.0937499999999982</v>
      </c>
      <c r="Q11" s="3" t="b">
        <f t="shared" si="5"/>
        <v>1</v>
      </c>
      <c r="R11" s="3">
        <f t="shared" si="2"/>
        <v>0.18434786453884799</v>
      </c>
      <c r="S11" s="3">
        <f t="shared" si="6"/>
        <v>1.0606060606060597</v>
      </c>
      <c r="T11" s="3" t="str">
        <f t="shared" si="7"/>
        <v>No FRP</v>
      </c>
      <c r="U11" s="3" t="str">
        <f t="shared" si="8"/>
        <v>FQP</v>
      </c>
      <c r="V11" s="14" t="str">
        <f t="shared" si="9"/>
        <v>FQP</v>
      </c>
      <c r="W11" s="13" t="str">
        <f t="shared" si="10"/>
        <v>FQP</v>
      </c>
      <c r="X11" s="3">
        <f t="shared" si="3"/>
        <v>1</v>
      </c>
      <c r="Y11" s="3">
        <f t="shared" si="4"/>
        <v>1.0606060606060597</v>
      </c>
      <c r="Z11" s="3">
        <f t="shared" ref="Z11:Z15" si="15">AA12/AA11</f>
        <v>1</v>
      </c>
      <c r="AA11" s="3">
        <f t="shared" si="11"/>
        <v>0.18434786453884799</v>
      </c>
      <c r="AB11" s="3">
        <f t="shared" si="12"/>
        <v>1</v>
      </c>
      <c r="AC11" s="3">
        <v>0.18434786453884799</v>
      </c>
      <c r="AD11" s="3">
        <v>1</v>
      </c>
      <c r="AE11" s="12">
        <f t="shared" si="13"/>
        <v>0</v>
      </c>
      <c r="AF11" s="12">
        <f t="shared" si="13"/>
        <v>0</v>
      </c>
      <c r="AH11" s="12" t="s">
        <v>79</v>
      </c>
      <c r="AI11" s="12">
        <f t="shared" si="14"/>
        <v>1</v>
      </c>
      <c r="AJ11" s="12" t="s">
        <v>80</v>
      </c>
      <c r="AK11" s="12">
        <f>AC11</f>
        <v>0.18434786453884799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100000</v>
      </c>
      <c r="D12" s="12" t="s">
        <v>43</v>
      </c>
      <c r="E12" s="10">
        <f>AA15</f>
        <v>184.347864538848</v>
      </c>
      <c r="F12" s="3"/>
      <c r="G12" s="3"/>
      <c r="H12" s="3">
        <v>4</v>
      </c>
      <c r="I12" s="12">
        <v>4</v>
      </c>
      <c r="J12" s="10" t="s">
        <v>14</v>
      </c>
      <c r="K12" s="12">
        <v>0.17381370085091399</v>
      </c>
      <c r="L12" s="12">
        <v>0.18434786453884799</v>
      </c>
      <c r="M12" s="3">
        <v>1</v>
      </c>
      <c r="N12" s="3">
        <f t="shared" si="0"/>
        <v>0.17381370085091399</v>
      </c>
      <c r="O12" s="3">
        <f t="shared" si="0"/>
        <v>0.18434786453884799</v>
      </c>
      <c r="P12" s="3">
        <f t="shared" si="1"/>
        <v>0.94285714285714384</v>
      </c>
      <c r="Q12" s="3" t="b">
        <f t="shared" si="5"/>
        <v>1</v>
      </c>
      <c r="R12" s="3">
        <f t="shared" si="2"/>
        <v>0.18434786453884799</v>
      </c>
      <c r="S12" s="3">
        <f t="shared" si="6"/>
        <v>1</v>
      </c>
      <c r="T12" s="3" t="str">
        <f t="shared" si="7"/>
        <v>No FRP</v>
      </c>
      <c r="U12" s="3" t="str">
        <f t="shared" si="8"/>
        <v>FQP</v>
      </c>
      <c r="V12" s="14" t="str">
        <f t="shared" si="9"/>
        <v>FQP</v>
      </c>
      <c r="W12" s="13" t="str">
        <f t="shared" si="10"/>
        <v>FQP</v>
      </c>
      <c r="X12" s="3">
        <f t="shared" si="3"/>
        <v>108.86013605442295</v>
      </c>
      <c r="Y12" s="3">
        <f t="shared" si="4"/>
        <v>1</v>
      </c>
      <c r="Z12" s="3">
        <f t="shared" si="15"/>
        <v>10</v>
      </c>
      <c r="AA12" s="3">
        <f t="shared" si="11"/>
        <v>0.18434786453884799</v>
      </c>
      <c r="AB12" s="3">
        <f t="shared" si="12"/>
        <v>1</v>
      </c>
      <c r="AC12" s="3">
        <v>0.18434786453884799</v>
      </c>
      <c r="AD12" s="3">
        <v>1</v>
      </c>
      <c r="AE12" s="12">
        <f t="shared" si="13"/>
        <v>0</v>
      </c>
      <c r="AF12" s="12">
        <f t="shared" si="13"/>
        <v>0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0.18434786453884799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250</v>
      </c>
      <c r="D13" s="12" t="s">
        <v>55</v>
      </c>
      <c r="E13" s="10"/>
      <c r="F13" s="3"/>
      <c r="G13" s="3"/>
      <c r="H13" s="9">
        <v>5</v>
      </c>
      <c r="I13" s="9">
        <v>5</v>
      </c>
      <c r="J13" s="10" t="s">
        <v>53</v>
      </c>
      <c r="K13" s="9">
        <v>2.2121743744661799</v>
      </c>
      <c r="L13" s="9">
        <v>2.2385097836860202</v>
      </c>
      <c r="M13" s="9">
        <v>0.111545489312879</v>
      </c>
      <c r="N13" s="9">
        <f t="shared" si="0"/>
        <v>19.832037925452564</v>
      </c>
      <c r="O13" s="9">
        <f t="shared" si="0"/>
        <v>20.068133615041326</v>
      </c>
      <c r="P13" s="9">
        <f t="shared" si="1"/>
        <v>0.9882352941176451</v>
      </c>
      <c r="Q13" s="9" t="b">
        <f t="shared" si="5"/>
        <v>1</v>
      </c>
      <c r="R13" s="9">
        <f t="shared" si="2"/>
        <v>20.068133615041326</v>
      </c>
      <c r="S13" s="9">
        <f t="shared" si="6"/>
        <v>108.86013605442295</v>
      </c>
      <c r="T13" s="9" t="str">
        <f t="shared" si="7"/>
        <v>No FRP</v>
      </c>
      <c r="U13" s="9">
        <f t="shared" si="8"/>
        <v>1.8434786453884799</v>
      </c>
      <c r="V13" s="16">
        <f t="shared" si="9"/>
        <v>8.9540391347440809E-3</v>
      </c>
      <c r="W13" s="17">
        <f t="shared" si="10"/>
        <v>1.8434786453884799</v>
      </c>
      <c r="X13" s="9">
        <f t="shared" si="3"/>
        <v>86.171582007752832</v>
      </c>
      <c r="Y13" s="9">
        <f t="shared" si="4"/>
        <v>10</v>
      </c>
      <c r="Z13" s="9">
        <f t="shared" si="15"/>
        <v>10</v>
      </c>
      <c r="AA13" s="9">
        <f t="shared" si="11"/>
        <v>1.8434786453884799</v>
      </c>
      <c r="AB13" s="9">
        <f t="shared" si="12"/>
        <v>9.1860991198841169E-2</v>
      </c>
      <c r="AC13" s="9">
        <v>1.8434786453884799</v>
      </c>
      <c r="AD13" s="9">
        <v>9.1860991198842099E-2</v>
      </c>
      <c r="AE13" s="12">
        <f t="shared" si="13"/>
        <v>0</v>
      </c>
      <c r="AF13" s="12">
        <f t="shared" si="13"/>
        <v>-9.298117831235686E-16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1.8434786453884799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MAX(M13:M15)</f>
        <v>0.111545489312879</v>
      </c>
      <c r="F14" s="3"/>
      <c r="G14" s="3"/>
      <c r="H14" s="3">
        <v>6</v>
      </c>
      <c r="I14" s="3">
        <v>6</v>
      </c>
      <c r="J14" s="10" t="s">
        <v>1</v>
      </c>
      <c r="K14" s="3">
        <v>20.820774529201898</v>
      </c>
      <c r="L14" s="3">
        <v>20.836575774733799</v>
      </c>
      <c r="M14" s="3">
        <v>1.2049119168177099E-2</v>
      </c>
      <c r="N14" s="3">
        <f t="shared" si="0"/>
        <v>1727.991419006926</v>
      </c>
      <c r="O14" s="3">
        <f t="shared" si="0"/>
        <v>1729.3028215510749</v>
      </c>
      <c r="P14" s="3">
        <f t="shared" si="1"/>
        <v>0.99924165824064715</v>
      </c>
      <c r="Q14" s="3" t="b">
        <f t="shared" si="5"/>
        <v>1</v>
      </c>
      <c r="R14" s="3">
        <f t="shared" si="2"/>
        <v>1729.3028215510749</v>
      </c>
      <c r="S14" s="3">
        <f t="shared" si="6"/>
        <v>86.171582007752832</v>
      </c>
      <c r="T14" s="3" t="str">
        <f t="shared" si="7"/>
        <v>No FRP</v>
      </c>
      <c r="U14" s="3" t="str">
        <f t="shared" si="8"/>
        <v>FFP</v>
      </c>
      <c r="V14" s="14" t="str">
        <f t="shared" si="9"/>
        <v>FFP</v>
      </c>
      <c r="W14" s="13" t="str">
        <f t="shared" si="10"/>
        <v>FFP</v>
      </c>
      <c r="X14" s="3">
        <f t="shared" si="3"/>
        <v>112.9037441847357</v>
      </c>
      <c r="Y14" s="3">
        <f t="shared" si="4"/>
        <v>10</v>
      </c>
      <c r="Z14" s="3">
        <f t="shared" si="15"/>
        <v>10</v>
      </c>
      <c r="AA14" s="3">
        <f t="shared" si="11"/>
        <v>18.434786453884801</v>
      </c>
      <c r="AB14" s="3">
        <f t="shared" si="12"/>
        <v>1.0660241933422607E-2</v>
      </c>
      <c r="AC14" s="3">
        <v>18.434786453884801</v>
      </c>
      <c r="AD14" s="3">
        <v>1.06602419334226E-2</v>
      </c>
      <c r="AE14" s="12">
        <f t="shared" si="13"/>
        <v>0</v>
      </c>
      <c r="AF14" s="12">
        <f t="shared" si="13"/>
        <v>0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18.434786453884801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M13</f>
        <v>0.111545489312879</v>
      </c>
      <c r="H15" s="12">
        <v>7</v>
      </c>
      <c r="I15" s="12">
        <v>7</v>
      </c>
      <c r="J15" s="10" t="s">
        <v>1</v>
      </c>
      <c r="K15" s="12">
        <v>239.61535432759501</v>
      </c>
      <c r="L15" s="12">
        <v>239.61535432759501</v>
      </c>
      <c r="M15" s="3">
        <v>1.2272562407134101E-3</v>
      </c>
      <c r="N15" s="12">
        <f t="shared" si="0"/>
        <v>195244.76338234422</v>
      </c>
      <c r="O15" s="12">
        <f t="shared" si="0"/>
        <v>195244.76338234422</v>
      </c>
      <c r="P15" s="12">
        <f t="shared" si="1"/>
        <v>1</v>
      </c>
      <c r="Q15" s="12" t="b">
        <f t="shared" si="5"/>
        <v>1</v>
      </c>
      <c r="R15" s="12">
        <f t="shared" si="2"/>
        <v>195244.76338234422</v>
      </c>
      <c r="S15" s="3">
        <f>IF(J15="SP",IF(NOT(ISERR(Q16/R15)),Q16/R15,1),IF(J15="FRP",1,IF(NOT(ISERR(R15/R14)),R15/R14,1)))</f>
        <v>112.9037441847357</v>
      </c>
      <c r="T15" s="3" t="str">
        <f t="shared" si="7"/>
        <v>No FRP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10</v>
      </c>
      <c r="Z15" s="12">
        <f t="shared" si="15"/>
        <v>0</v>
      </c>
      <c r="AA15" s="3">
        <f t="shared" si="11"/>
        <v>184.347864538848</v>
      </c>
      <c r="AB15" s="3">
        <f t="shared" si="12"/>
        <v>9.4418852185983073E-4</v>
      </c>
      <c r="AC15" s="3">
        <v>184.347864538848</v>
      </c>
      <c r="AD15" s="3">
        <v>9.4418852185983897E-4</v>
      </c>
      <c r="AE15" s="12">
        <f t="shared" si="13"/>
        <v>0</v>
      </c>
      <c r="AF15" s="12">
        <f t="shared" si="13"/>
        <v>-8.2399365108898337E-18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184.347864538848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2</v>
      </c>
      <c r="F19" s="12">
        <f>VLOOKUP(E19,$A$18:$B$21,2)</f>
        <v>10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</v>
      </c>
      <c r="J20" s="12">
        <f>E12</f>
        <v>184.347864538848</v>
      </c>
      <c r="K20" s="12">
        <f>J20/I20</f>
        <v>184.347864538848</v>
      </c>
      <c r="L20" s="12">
        <v>184.347864539</v>
      </c>
      <c r="M20" s="12" t="b">
        <f>(K20&lt;=B10)</f>
        <v>1</v>
      </c>
      <c r="O20" s="12">
        <f>K20-L20</f>
        <v>-1.5199930203380063E-10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</v>
      </c>
      <c r="J21" s="12">
        <f>E7</f>
        <v>0</v>
      </c>
      <c r="K21" s="12" t="e">
        <f>J21/I21</f>
        <v>#DIV/0!</v>
      </c>
      <c r="L21" s="12" t="s">
        <v>77</v>
      </c>
      <c r="M21" s="12" t="e">
        <f>(K21&lt;=B11)</f>
        <v>#DIV/0!</v>
      </c>
      <c r="O21" s="12" t="e">
        <f>K21-L21</f>
        <v>#DIV/0!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9" priority="1">
      <formula>IF(ISERR(M20),TRUE,NOT(M20))</formula>
    </cfRule>
    <cfRule type="cellIs" dxfId="8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021"/>
  <sheetViews>
    <sheetView topLeftCell="AF1" workbookViewId="0">
      <selection activeCell="AH9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16</v>
      </c>
      <c r="D1" s="12" t="s">
        <v>33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</v>
      </c>
      <c r="D7" s="12" t="s">
        <v>37</v>
      </c>
      <c r="E7" s="10">
        <f>R13</f>
        <v>22.281579422113701</v>
      </c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/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1830.8031091836699</v>
      </c>
      <c r="F9" s="3"/>
      <c r="G9" s="3"/>
      <c r="H9" s="12">
        <v>1</v>
      </c>
      <c r="I9" s="12">
        <v>1</v>
      </c>
      <c r="J9" s="10" t="s">
        <v>22</v>
      </c>
      <c r="K9" s="12">
        <v>0</v>
      </c>
      <c r="L9" s="12">
        <v>0</v>
      </c>
      <c r="M9" s="3">
        <v>1</v>
      </c>
      <c r="N9" s="12">
        <f t="shared" ref="N9:O15" si="0">K9/$M9</f>
        <v>0</v>
      </c>
      <c r="O9" s="12">
        <f t="shared" si="0"/>
        <v>0</v>
      </c>
      <c r="P9" s="12" t="e">
        <f t="shared" ref="P9:P15" si="1">N9/O9</f>
        <v>#DIV/0!</v>
      </c>
      <c r="Q9" s="12" t="e">
        <f>(ABS(P9-1)&lt;$B$8)</f>
        <v>#DIV/0!</v>
      </c>
      <c r="R9" s="12">
        <f t="shared" ref="R9:R15" si="2">MAX(N9:O9)</f>
        <v>0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NSP</v>
      </c>
      <c r="U9" s="12" t="str">
        <f>IF(J9="sFFP",MIN($E$8*$F$19,$E$10),J9)</f>
        <v>NSP</v>
      </c>
      <c r="V9" s="15" t="str">
        <f>IF(J9="sFFP",$E$14/$E$15/$B$13*$E$9,J9)</f>
        <v>NSP</v>
      </c>
      <c r="W9" s="6" t="str">
        <f>IF(J9="sFFP",IF(MAXA(T9:V9,$B$7)&lt;$E$10,MAXA(T9:V9,$B$7),$E$10),J9)</f>
        <v>NSP</v>
      </c>
      <c r="X9" s="12" t="e">
        <f t="shared" ref="X9:X14" si="3">IF(AND(R9&lt;T9,$E$20&gt;0),MIN($F$20,R10/R9),R10/R9)</f>
        <v>#DIV/0!</v>
      </c>
      <c r="Y9" s="12" t="e">
        <f t="shared" ref="Y9:Y15" si="4">IF($E$19&gt;0,MIN($F$19,R9/R8),R9/R8)</f>
        <v>#VALUE!</v>
      </c>
      <c r="Z9" s="12" t="e">
        <f>AA10/AA9</f>
        <v>#DIV/0!</v>
      </c>
      <c r="AA9" s="12">
        <f>IF(OR(J9="FRP",J9="FQP",J9="NSP"),R9,IF(J9="sFFP",W9,IF(J9="SP",MINA(AA10/X9,T9),IF(J9="FFP",MAXA(AA8*Y9,T9)))))</f>
        <v>0</v>
      </c>
      <c r="AB9" s="12">
        <f>IF(ISERR(AA9/R9),1,AA9/R9)</f>
        <v>1</v>
      </c>
      <c r="AC9" s="12">
        <v>0</v>
      </c>
      <c r="AD9" s="12">
        <v>1</v>
      </c>
      <c r="AE9" s="12">
        <f>AA9-AC9</f>
        <v>0</v>
      </c>
      <c r="AF9" s="12">
        <f>AB9-AD9</f>
        <v>0</v>
      </c>
      <c r="AH9" s="12" t="s">
        <v>79</v>
      </c>
      <c r="AI9" s="12">
        <f>I9</f>
        <v>1</v>
      </c>
      <c r="AJ9" s="12" t="s">
        <v>80</v>
      </c>
      <c r="AK9" s="12">
        <f>AC9</f>
        <v>0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1830.8031091836699</v>
      </c>
      <c r="F10" s="3"/>
      <c r="G10" s="3"/>
      <c r="H10" s="12">
        <v>2</v>
      </c>
      <c r="I10" s="12">
        <v>2</v>
      </c>
      <c r="J10" s="10" t="s">
        <v>22</v>
      </c>
      <c r="K10" s="12">
        <v>0</v>
      </c>
      <c r="L10" s="12">
        <v>0</v>
      </c>
      <c r="M10" s="3">
        <v>1</v>
      </c>
      <c r="N10" s="12">
        <f t="shared" si="0"/>
        <v>0</v>
      </c>
      <c r="O10" s="12">
        <f t="shared" si="0"/>
        <v>0</v>
      </c>
      <c r="P10" s="12" t="e">
        <f t="shared" si="1"/>
        <v>#DIV/0!</v>
      </c>
      <c r="Q10" s="12" t="e">
        <f t="shared" ref="Q10:Q15" si="5">(ABS(P10-1)&lt;$B$8)</f>
        <v>#DIV/0!</v>
      </c>
      <c r="R10" s="12">
        <f t="shared" si="2"/>
        <v>0</v>
      </c>
      <c r="S10" s="12">
        <f t="shared" ref="S10:S14" si="6">IF(J10="SP",IF(NOT(ISERR(R11/R10)),R11/R10,1),IF(J10="FRP",1,IF(NOT(ISERR(R10/R9)),R10/R9,1)))</f>
        <v>1</v>
      </c>
      <c r="T10" s="12" t="str">
        <f t="shared" ref="T10:T15" si="7">IF(ISBLANK($E$7),"No FRP",IF(J10="SP",MAX($E$7/$B$9,R10),IF(OR(J10="FQP",J10="FFP",J10="sFFP"),MIN($E$7*$B$9,R10),J10)))</f>
        <v>NSP</v>
      </c>
      <c r="U10" s="12" t="str">
        <f t="shared" ref="U10:U15" si="8">IF(J10="sFFP",MIN($E$8*$F$19,$E$10),J10)</f>
        <v>NSP</v>
      </c>
      <c r="V10" s="15" t="str">
        <f t="shared" ref="V10:V15" si="9">IF(J10="sFFP",$E$14/$E$15/$B$13*$E$9,J10)</f>
        <v>NSP</v>
      </c>
      <c r="W10" s="6" t="str">
        <f t="shared" ref="W10:W15" si="10">IF(J10="sFFP",IF(MAXA(T10:V10,$B$7)&lt;$E$10,MAXA(T10:V10,$B$7),$E$10),J10)</f>
        <v>NSP</v>
      </c>
      <c r="X10" s="12" t="e">
        <f t="shared" si="3"/>
        <v>#DIV/0!</v>
      </c>
      <c r="Y10" s="12" t="e">
        <f t="shared" si="4"/>
        <v>#DIV/0!</v>
      </c>
      <c r="Z10" s="12" t="e">
        <f>AA11/AA10</f>
        <v>#DIV/0!</v>
      </c>
      <c r="AA10" s="12">
        <f t="shared" ref="AA10:AA15" si="11">IF(OR(J10="FRP",J10="FQP",J10="NSP"),R10,IF(J10="sFFP",W10,IF(J10="SP",MINA(AA11/X10,T10),IF(J10="FFP",MAXA(AA9*Y10,T10)))))</f>
        <v>0</v>
      </c>
      <c r="AB10" s="12">
        <f t="shared" ref="AB10:AB15" si="12">IF(ISERR(AA10/R10),1,AA10/R10)</f>
        <v>1</v>
      </c>
      <c r="AC10" s="12">
        <v>0</v>
      </c>
      <c r="AD10" s="12">
        <v>1</v>
      </c>
      <c r="AE10" s="12">
        <f t="shared" ref="AE10:AF15" si="13">AA10-AC10</f>
        <v>0</v>
      </c>
      <c r="AF10" s="12">
        <f t="shared" si="13"/>
        <v>0</v>
      </c>
      <c r="AH10" s="12" t="s">
        <v>79</v>
      </c>
      <c r="AI10" s="12">
        <f t="shared" ref="AI10:AI15" si="14">I10</f>
        <v>2</v>
      </c>
      <c r="AJ10" s="12" t="s">
        <v>80</v>
      </c>
      <c r="AK10" s="12">
        <f>AC10</f>
        <v>0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1E+20</v>
      </c>
      <c r="D11" s="12" t="s">
        <v>69</v>
      </c>
      <c r="E11" s="10">
        <f>AA14</f>
        <v>1830.8031091836699</v>
      </c>
      <c r="F11" s="3"/>
      <c r="G11" s="3"/>
      <c r="H11" s="12">
        <v>3</v>
      </c>
      <c r="I11" s="12">
        <v>3</v>
      </c>
      <c r="J11" s="10" t="s">
        <v>22</v>
      </c>
      <c r="K11" s="12">
        <v>0</v>
      </c>
      <c r="L11" s="12">
        <v>0</v>
      </c>
      <c r="M11" s="3">
        <v>1</v>
      </c>
      <c r="N11" s="3">
        <f t="shared" si="0"/>
        <v>0</v>
      </c>
      <c r="O11" s="3">
        <f t="shared" si="0"/>
        <v>0</v>
      </c>
      <c r="P11" s="3" t="e">
        <f t="shared" si="1"/>
        <v>#DIV/0!</v>
      </c>
      <c r="Q11" s="3" t="e">
        <f t="shared" si="5"/>
        <v>#DIV/0!</v>
      </c>
      <c r="R11" s="3">
        <f t="shared" si="2"/>
        <v>0</v>
      </c>
      <c r="S11" s="3">
        <f t="shared" si="6"/>
        <v>1</v>
      </c>
      <c r="T11" s="3" t="str">
        <f t="shared" si="7"/>
        <v>NSP</v>
      </c>
      <c r="U11" s="3" t="str">
        <f t="shared" si="8"/>
        <v>NSP</v>
      </c>
      <c r="V11" s="14" t="str">
        <f t="shared" si="9"/>
        <v>NSP</v>
      </c>
      <c r="W11" s="13" t="str">
        <f t="shared" si="10"/>
        <v>NSP</v>
      </c>
      <c r="X11" s="3" t="e">
        <f t="shared" si="3"/>
        <v>#DIV/0!</v>
      </c>
      <c r="Y11" s="3" t="e">
        <f t="shared" si="4"/>
        <v>#DIV/0!</v>
      </c>
      <c r="Z11" s="3" t="e">
        <f t="shared" ref="Z11:Z15" si="15">AA12/AA11</f>
        <v>#DIV/0!</v>
      </c>
      <c r="AA11" s="3">
        <f t="shared" si="11"/>
        <v>0</v>
      </c>
      <c r="AB11" s="3">
        <f t="shared" si="12"/>
        <v>1</v>
      </c>
      <c r="AC11" s="3">
        <v>0</v>
      </c>
      <c r="AD11" s="3">
        <v>1</v>
      </c>
      <c r="AE11" s="12">
        <f t="shared" si="13"/>
        <v>0</v>
      </c>
      <c r="AF11" s="12">
        <f t="shared" si="13"/>
        <v>0</v>
      </c>
      <c r="AH11" s="12" t="s">
        <v>79</v>
      </c>
      <c r="AI11" s="12">
        <f t="shared" si="14"/>
        <v>3</v>
      </c>
      <c r="AJ11" s="12" t="s">
        <v>80</v>
      </c>
      <c r="AK11" s="12">
        <f>AC11</f>
        <v>0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100000</v>
      </c>
      <c r="D12" s="12" t="s">
        <v>43</v>
      </c>
      <c r="E12" s="10">
        <f>AA15</f>
        <v>183841.59821529</v>
      </c>
      <c r="F12" s="3"/>
      <c r="G12" s="3"/>
      <c r="H12" s="3">
        <v>4</v>
      </c>
      <c r="I12" s="12">
        <v>4</v>
      </c>
      <c r="J12" s="10" t="s">
        <v>20</v>
      </c>
      <c r="K12" s="12">
        <v>3.71359657035228</v>
      </c>
      <c r="L12" s="12">
        <v>0</v>
      </c>
      <c r="M12" s="3">
        <v>1</v>
      </c>
      <c r="N12" s="3">
        <f t="shared" si="0"/>
        <v>3.71359657035228</v>
      </c>
      <c r="O12" s="3">
        <f t="shared" si="0"/>
        <v>0</v>
      </c>
      <c r="P12" s="3" t="e">
        <f t="shared" si="1"/>
        <v>#DIV/0!</v>
      </c>
      <c r="Q12" s="3" t="e">
        <f t="shared" si="5"/>
        <v>#DIV/0!</v>
      </c>
      <c r="R12" s="3">
        <f t="shared" si="2"/>
        <v>3.71359657035228</v>
      </c>
      <c r="S12" s="3">
        <f t="shared" si="6"/>
        <v>6.0000000000000053</v>
      </c>
      <c r="T12" s="3">
        <f t="shared" si="7"/>
        <v>3.71359657035228</v>
      </c>
      <c r="U12" s="3" t="str">
        <f t="shared" si="8"/>
        <v>SP</v>
      </c>
      <c r="V12" s="14" t="str">
        <f t="shared" si="9"/>
        <v>SP</v>
      </c>
      <c r="W12" s="13" t="str">
        <f t="shared" si="10"/>
        <v>SP</v>
      </c>
      <c r="X12" s="3">
        <f t="shared" si="3"/>
        <v>6.0000000000000053</v>
      </c>
      <c r="Y12" s="3" t="e">
        <f t="shared" si="4"/>
        <v>#DIV/0!</v>
      </c>
      <c r="Z12" s="3">
        <f t="shared" si="15"/>
        <v>6.0000000000000053</v>
      </c>
      <c r="AA12" s="3">
        <f t="shared" si="11"/>
        <v>3.71359657035228</v>
      </c>
      <c r="AB12" s="3">
        <f t="shared" si="12"/>
        <v>1</v>
      </c>
      <c r="AC12" s="3">
        <v>3.71359657035228</v>
      </c>
      <c r="AD12" s="3">
        <v>1</v>
      </c>
      <c r="AE12" s="12">
        <f t="shared" si="13"/>
        <v>0</v>
      </c>
      <c r="AF12" s="12">
        <f t="shared" si="13"/>
        <v>0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3.71359657035228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250</v>
      </c>
      <c r="D13" s="12" t="s">
        <v>55</v>
      </c>
      <c r="E13" s="10">
        <f>AA12</f>
        <v>3.71359657035228</v>
      </c>
      <c r="F13" s="3"/>
      <c r="G13" s="3"/>
      <c r="H13" s="2">
        <v>5</v>
      </c>
      <c r="I13" s="2">
        <v>5</v>
      </c>
      <c r="J13" s="10" t="s">
        <v>0</v>
      </c>
      <c r="K13" s="2">
        <v>22.281579422113701</v>
      </c>
      <c r="L13" s="2">
        <v>14.8543862814091</v>
      </c>
      <c r="M13" s="2">
        <v>1</v>
      </c>
      <c r="N13" s="2">
        <f t="shared" si="0"/>
        <v>22.281579422113701</v>
      </c>
      <c r="O13" s="2">
        <f t="shared" si="0"/>
        <v>14.8543862814091</v>
      </c>
      <c r="P13" s="2">
        <f t="shared" si="1"/>
        <v>1.5000000000000033</v>
      </c>
      <c r="Q13" s="2" t="b">
        <f t="shared" si="5"/>
        <v>0</v>
      </c>
      <c r="R13" s="2">
        <f t="shared" si="2"/>
        <v>22.281579422113701</v>
      </c>
      <c r="S13" s="2">
        <f t="shared" si="6"/>
        <v>1</v>
      </c>
      <c r="T13" s="2" t="str">
        <f t="shared" si="7"/>
        <v>FRP</v>
      </c>
      <c r="U13" s="2" t="str">
        <f t="shared" si="8"/>
        <v>FRP</v>
      </c>
      <c r="V13" s="18" t="str">
        <f t="shared" si="9"/>
        <v>FRP</v>
      </c>
      <c r="W13" s="19" t="str">
        <f t="shared" si="10"/>
        <v>FRP</v>
      </c>
      <c r="X13" s="2">
        <f t="shared" si="3"/>
        <v>82.166666666666401</v>
      </c>
      <c r="Y13" s="2">
        <f t="shared" si="4"/>
        <v>6.0000000000000053</v>
      </c>
      <c r="Z13" s="2">
        <f t="shared" si="15"/>
        <v>82.166666666666401</v>
      </c>
      <c r="AA13" s="2">
        <f t="shared" si="11"/>
        <v>22.281579422113701</v>
      </c>
      <c r="AB13" s="2">
        <f t="shared" si="12"/>
        <v>1</v>
      </c>
      <c r="AC13" s="2">
        <v>22.281579422113701</v>
      </c>
      <c r="AD13" s="2">
        <v>1</v>
      </c>
      <c r="AE13" s="12">
        <f t="shared" si="13"/>
        <v>0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22.281579422113701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1</v>
      </c>
      <c r="F14" s="3"/>
      <c r="G14" s="3"/>
      <c r="H14" s="9">
        <v>6</v>
      </c>
      <c r="I14" s="9">
        <v>6</v>
      </c>
      <c r="J14" s="10" t="s">
        <v>53</v>
      </c>
      <c r="K14" s="9">
        <v>1830.8031091836699</v>
      </c>
      <c r="L14" s="9">
        <v>1812.2351263319099</v>
      </c>
      <c r="M14" s="9">
        <v>1</v>
      </c>
      <c r="N14" s="9">
        <f t="shared" si="0"/>
        <v>1830.8031091836699</v>
      </c>
      <c r="O14" s="9">
        <f t="shared" si="0"/>
        <v>1812.2351263319099</v>
      </c>
      <c r="P14" s="9">
        <f t="shared" si="1"/>
        <v>1.0102459016393435</v>
      </c>
      <c r="Q14" s="9" t="b">
        <f t="shared" si="5"/>
        <v>1</v>
      </c>
      <c r="R14" s="9">
        <f t="shared" si="2"/>
        <v>1830.8031091836699</v>
      </c>
      <c r="S14" s="9">
        <f t="shared" si="6"/>
        <v>82.166666666666401</v>
      </c>
      <c r="T14" s="9">
        <f t="shared" si="7"/>
        <v>1830.8031091836699</v>
      </c>
      <c r="U14" s="9">
        <f t="shared" si="8"/>
        <v>0</v>
      </c>
      <c r="V14" s="16">
        <f t="shared" si="9"/>
        <v>7.3232124367346794</v>
      </c>
      <c r="W14" s="17">
        <f t="shared" si="10"/>
        <v>1830.8031091836699</v>
      </c>
      <c r="X14" s="9">
        <f t="shared" si="3"/>
        <v>100.41582150101463</v>
      </c>
      <c r="Y14" s="9">
        <f t="shared" si="4"/>
        <v>82.166666666666401</v>
      </c>
      <c r="Z14" s="9">
        <f t="shared" si="15"/>
        <v>100.41582150101463</v>
      </c>
      <c r="AA14" s="9">
        <f t="shared" si="11"/>
        <v>1830.8031091836699</v>
      </c>
      <c r="AB14" s="9">
        <f t="shared" si="12"/>
        <v>1</v>
      </c>
      <c r="AC14" s="9">
        <v>1830.8031091836699</v>
      </c>
      <c r="AD14" s="9">
        <v>1</v>
      </c>
      <c r="AE14" s="12">
        <f t="shared" si="13"/>
        <v>0</v>
      </c>
      <c r="AF14" s="12">
        <f t="shared" si="13"/>
        <v>0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1830.8031091836699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1</v>
      </c>
      <c r="H15" s="12">
        <v>7</v>
      </c>
      <c r="I15" s="12">
        <v>7</v>
      </c>
      <c r="J15" s="10" t="s">
        <v>1</v>
      </c>
      <c r="K15" s="12">
        <v>183841.59821529</v>
      </c>
      <c r="L15" s="12">
        <v>183834.17102214901</v>
      </c>
      <c r="M15" s="3">
        <v>1</v>
      </c>
      <c r="N15" s="12">
        <f t="shared" si="0"/>
        <v>183841.59821529</v>
      </c>
      <c r="O15" s="12">
        <f t="shared" si="0"/>
        <v>183834.17102214901</v>
      </c>
      <c r="P15" s="12">
        <f t="shared" si="1"/>
        <v>1.0000404015918243</v>
      </c>
      <c r="Q15" s="12" t="b">
        <f t="shared" si="5"/>
        <v>1</v>
      </c>
      <c r="R15" s="12">
        <f t="shared" si="2"/>
        <v>183841.59821529</v>
      </c>
      <c r="S15" s="3">
        <f>IF(J15="SP",IF(NOT(ISERR(Q16/R15)),Q16/R15,1),IF(J15="FRP",1,IF(NOT(ISERR(R15/R14)),R15/R14,1)))</f>
        <v>100.41582150101463</v>
      </c>
      <c r="T15" s="3">
        <f t="shared" si="7"/>
        <v>8912.6317688454801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100.41582150101463</v>
      </c>
      <c r="Z15" s="12">
        <f t="shared" si="15"/>
        <v>0</v>
      </c>
      <c r="AA15" s="3">
        <f t="shared" si="11"/>
        <v>183841.59821529</v>
      </c>
      <c r="AB15" s="3">
        <f t="shared" si="12"/>
        <v>1</v>
      </c>
      <c r="AC15" s="3">
        <v>183841.59821529</v>
      </c>
      <c r="AD15" s="3">
        <v>1</v>
      </c>
      <c r="AE15" s="12">
        <f t="shared" si="13"/>
        <v>0</v>
      </c>
      <c r="AF15" s="12">
        <f t="shared" si="13"/>
        <v>0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183841.59821529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0</v>
      </c>
      <c r="F19" s="12">
        <f>VLOOKUP(E19,$A$18:$B$21,2)</f>
        <v>400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1830.8031091836699</v>
      </c>
      <c r="J20" s="12">
        <f>E12</f>
        <v>183841.59821529</v>
      </c>
      <c r="K20" s="12">
        <f>J20/I20</f>
        <v>100.41582150101463</v>
      </c>
      <c r="L20" s="12">
        <v>100.415821501</v>
      </c>
      <c r="M20" s="12" t="b">
        <f>(K20&lt;=B10)</f>
        <v>1</v>
      </c>
      <c r="O20" s="12">
        <f>K20-L20</f>
        <v>1.4637180356658064E-11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3.71359657035228</v>
      </c>
      <c r="J21" s="12">
        <f>E7</f>
        <v>22.281579422113701</v>
      </c>
      <c r="K21" s="12">
        <f>J21/I21</f>
        <v>6.0000000000000053</v>
      </c>
      <c r="L21" s="12">
        <v>6</v>
      </c>
      <c r="M21" s="12" t="b">
        <f>(K21&lt;=B11)</f>
        <v>1</v>
      </c>
      <c r="O21" s="12">
        <f>K21-L21</f>
        <v>0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7" priority="1">
      <formula>IF(ISERR(M20),TRUE,NOT(M20))</formula>
    </cfRule>
    <cfRule type="cellIs" dxfId="6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021"/>
  <sheetViews>
    <sheetView topLeftCell="AB1" workbookViewId="0">
      <selection activeCell="AM15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17</v>
      </c>
      <c r="D1" s="12" t="s">
        <v>28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100</v>
      </c>
      <c r="D7" s="12" t="s">
        <v>37</v>
      </c>
      <c r="E7" s="10">
        <f>R13</f>
        <v>1500</v>
      </c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/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1830.8031091836699</v>
      </c>
      <c r="F9" s="3"/>
      <c r="G9" s="3"/>
      <c r="H9" s="12">
        <v>1</v>
      </c>
      <c r="I9" s="12">
        <v>1</v>
      </c>
      <c r="J9" s="10" t="s">
        <v>22</v>
      </c>
      <c r="K9" s="12">
        <v>0</v>
      </c>
      <c r="L9" s="12">
        <v>0</v>
      </c>
      <c r="M9" s="3">
        <v>1</v>
      </c>
      <c r="N9" s="12">
        <f t="shared" ref="N9:O15" si="0">K9/$M9</f>
        <v>0</v>
      </c>
      <c r="O9" s="12">
        <f t="shared" si="0"/>
        <v>0</v>
      </c>
      <c r="P9" s="12" t="e">
        <f t="shared" ref="P9:P15" si="1">N9/O9</f>
        <v>#DIV/0!</v>
      </c>
      <c r="Q9" s="12" t="e">
        <f>(ABS(P9-1)&lt;$B$8)</f>
        <v>#DIV/0!</v>
      </c>
      <c r="R9" s="12">
        <f t="shared" ref="R9:R15" si="2">MAX(N9:O9)</f>
        <v>0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NSP</v>
      </c>
      <c r="U9" s="12" t="str">
        <f>IF(J9="sFFP",MIN($E$8*$F$19,$E$10),J9)</f>
        <v>NSP</v>
      </c>
      <c r="V9" s="15" t="str">
        <f>IF(J9="sFFP",$E$14/$E$15/$B$13*$E$9,J9)</f>
        <v>NSP</v>
      </c>
      <c r="W9" s="6" t="str">
        <f>IF(J9="sFFP",IF(MAXA(T9:V9,$B$7)&lt;$E$10,MAXA(T9:V9,$B$7),$E$10),J9)</f>
        <v>NSP</v>
      </c>
      <c r="X9" s="12" t="e">
        <f t="shared" ref="X9:X14" si="3">IF(AND(R9&lt;T9,$E$20&gt;0),MIN($F$20,R10/R9),R10/R9)</f>
        <v>#DIV/0!</v>
      </c>
      <c r="Y9" s="12" t="e">
        <f t="shared" ref="Y9:Y15" si="4">IF($E$19&gt;0,MIN($F$19,R9/R8),R9/R8)</f>
        <v>#VALUE!</v>
      </c>
      <c r="Z9" s="12" t="e">
        <f>AA10/AA9</f>
        <v>#DIV/0!</v>
      </c>
      <c r="AA9" s="12">
        <f>IF(OR(J9="FRP",J9="FQP",J9="NSP"),R9,IF(J9="sFFP",W9,IF(J9="SP",MINA(AA10/X9,T9),IF(J9="FFP",MAXA(AA8*Y9,T9)))))</f>
        <v>0</v>
      </c>
      <c r="AB9" s="12">
        <f>IF(ISERR(AA9/R9),1,AA9/R9)</f>
        <v>1</v>
      </c>
      <c r="AC9" s="12">
        <v>0</v>
      </c>
      <c r="AD9" s="12">
        <v>1</v>
      </c>
      <c r="AE9" s="12">
        <f>AA9-AC9</f>
        <v>0</v>
      </c>
      <c r="AF9" s="12">
        <f>AB9-AD9</f>
        <v>0</v>
      </c>
      <c r="AH9" s="12" t="s">
        <v>79</v>
      </c>
      <c r="AI9" s="12">
        <f>I9</f>
        <v>1</v>
      </c>
      <c r="AJ9" s="12" t="s">
        <v>80</v>
      </c>
      <c r="AK9" s="12">
        <f>AC9</f>
        <v>0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1830.8031091836699</v>
      </c>
      <c r="F10" s="3"/>
      <c r="G10" s="3"/>
      <c r="H10" s="12">
        <v>2</v>
      </c>
      <c r="I10" s="12">
        <v>2</v>
      </c>
      <c r="J10" s="10" t="s">
        <v>22</v>
      </c>
      <c r="K10" s="12">
        <v>0</v>
      </c>
      <c r="L10" s="12">
        <v>0</v>
      </c>
      <c r="M10" s="3">
        <v>1</v>
      </c>
      <c r="N10" s="12">
        <f t="shared" si="0"/>
        <v>0</v>
      </c>
      <c r="O10" s="12">
        <f t="shared" si="0"/>
        <v>0</v>
      </c>
      <c r="P10" s="12" t="e">
        <f t="shared" si="1"/>
        <v>#DIV/0!</v>
      </c>
      <c r="Q10" s="12" t="e">
        <f t="shared" ref="Q10:Q15" si="5">(ABS(P10-1)&lt;$B$8)</f>
        <v>#DIV/0!</v>
      </c>
      <c r="R10" s="12">
        <f t="shared" si="2"/>
        <v>0</v>
      </c>
      <c r="S10" s="12">
        <f t="shared" ref="S10:S14" si="6">IF(J10="SP",IF(NOT(ISERR(R11/R10)),R11/R10,1),IF(J10="FRP",1,IF(NOT(ISERR(R10/R9)),R10/R9,1)))</f>
        <v>1</v>
      </c>
      <c r="T10" s="12" t="str">
        <f t="shared" ref="T10:T15" si="7">IF(ISBLANK($E$7),"No FRP",IF(J10="SP",MAX($E$7/$B$9,R10),IF(OR(J10="FQP",J10="FFP",J10="sFFP"),MIN($E$7*$B$9,R10),J10)))</f>
        <v>NSP</v>
      </c>
      <c r="U10" s="12" t="str">
        <f t="shared" ref="U10:U15" si="8">IF(J10="sFFP",MIN($E$8*$F$19,$E$10),J10)</f>
        <v>NSP</v>
      </c>
      <c r="V10" s="15" t="str">
        <f t="shared" ref="V10:V15" si="9">IF(J10="sFFP",$E$14/$E$15/$B$13*$E$9,J10)</f>
        <v>NSP</v>
      </c>
      <c r="W10" s="6" t="str">
        <f t="shared" ref="W10:W15" si="10">IF(J10="sFFP",IF(MAXA(T10:V10,$B$7)&lt;$E$10,MAXA(T10:V10,$B$7),$E$10),J10)</f>
        <v>NSP</v>
      </c>
      <c r="X10" s="12" t="e">
        <f t="shared" si="3"/>
        <v>#DIV/0!</v>
      </c>
      <c r="Y10" s="12" t="e">
        <f t="shared" si="4"/>
        <v>#DIV/0!</v>
      </c>
      <c r="Z10" s="12" t="e">
        <f>AA11/AA10</f>
        <v>#DIV/0!</v>
      </c>
      <c r="AA10" s="12">
        <f t="shared" ref="AA10:AA15" si="11">IF(OR(J10="FRP",J10="FQP",J10="NSP"),R10,IF(J10="sFFP",W10,IF(J10="SP",MINA(AA11/X10,T10),IF(J10="FFP",MAXA(AA9*Y10,T10)))))</f>
        <v>0</v>
      </c>
      <c r="AB10" s="12">
        <f t="shared" ref="AB10:AB15" si="12">IF(ISERR(AA10/R10),1,AA10/R10)</f>
        <v>1</v>
      </c>
      <c r="AC10" s="12">
        <v>0</v>
      </c>
      <c r="AD10" s="12">
        <v>1</v>
      </c>
      <c r="AE10" s="12">
        <f t="shared" ref="AE10:AF15" si="13">AA10-AC10</f>
        <v>0</v>
      </c>
      <c r="AF10" s="12">
        <f t="shared" si="13"/>
        <v>0</v>
      </c>
      <c r="AH10" s="12" t="s">
        <v>79</v>
      </c>
      <c r="AI10" s="12">
        <f t="shared" ref="AI10:AI15" si="14">I10</f>
        <v>2</v>
      </c>
      <c r="AJ10" s="12" t="s">
        <v>80</v>
      </c>
      <c r="AK10" s="12">
        <f>AC10</f>
        <v>0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20">
        <v>400</v>
      </c>
      <c r="D11" s="12" t="s">
        <v>69</v>
      </c>
      <c r="E11" s="10">
        <f>AA14</f>
        <v>1830.8031091836699</v>
      </c>
      <c r="F11" s="3"/>
      <c r="G11" s="3"/>
      <c r="H11" s="12">
        <v>3</v>
      </c>
      <c r="I11" s="12">
        <v>3</v>
      </c>
      <c r="J11" s="10" t="s">
        <v>22</v>
      </c>
      <c r="K11" s="12">
        <v>0</v>
      </c>
      <c r="L11" s="12">
        <v>0</v>
      </c>
      <c r="M11" s="3">
        <v>1</v>
      </c>
      <c r="N11" s="3">
        <f t="shared" si="0"/>
        <v>0</v>
      </c>
      <c r="O11" s="3">
        <f t="shared" si="0"/>
        <v>0</v>
      </c>
      <c r="P11" s="3" t="e">
        <f t="shared" si="1"/>
        <v>#DIV/0!</v>
      </c>
      <c r="Q11" s="3" t="e">
        <f t="shared" si="5"/>
        <v>#DIV/0!</v>
      </c>
      <c r="R11" s="3">
        <f t="shared" si="2"/>
        <v>0</v>
      </c>
      <c r="S11" s="3">
        <f t="shared" si="6"/>
        <v>1</v>
      </c>
      <c r="T11" s="3" t="str">
        <f t="shared" si="7"/>
        <v>NSP</v>
      </c>
      <c r="U11" s="3" t="str">
        <f t="shared" si="8"/>
        <v>NSP</v>
      </c>
      <c r="V11" s="14" t="str">
        <f t="shared" si="9"/>
        <v>NSP</v>
      </c>
      <c r="W11" s="13" t="str">
        <f t="shared" si="10"/>
        <v>NSP</v>
      </c>
      <c r="X11" s="3" t="e">
        <f t="shared" si="3"/>
        <v>#DIV/0!</v>
      </c>
      <c r="Y11" s="3" t="e">
        <f t="shared" si="4"/>
        <v>#DIV/0!</v>
      </c>
      <c r="Z11" s="3" t="e">
        <f t="shared" ref="Z11:Z15" si="15">AA12/AA11</f>
        <v>#DIV/0!</v>
      </c>
      <c r="AA11" s="3">
        <f t="shared" si="11"/>
        <v>0</v>
      </c>
      <c r="AB11" s="3">
        <f t="shared" si="12"/>
        <v>1</v>
      </c>
      <c r="AC11" s="3">
        <v>0</v>
      </c>
      <c r="AD11" s="3">
        <v>1</v>
      </c>
      <c r="AE11" s="12">
        <f t="shared" si="13"/>
        <v>0</v>
      </c>
      <c r="AF11" s="12">
        <f t="shared" si="13"/>
        <v>0</v>
      </c>
      <c r="AH11" s="12" t="s">
        <v>79</v>
      </c>
      <c r="AI11" s="12">
        <f t="shared" si="14"/>
        <v>3</v>
      </c>
      <c r="AJ11" s="12" t="s">
        <v>80</v>
      </c>
      <c r="AK11" s="12">
        <f>AC11</f>
        <v>0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100000</v>
      </c>
      <c r="D12" s="12" t="s">
        <v>43</v>
      </c>
      <c r="E12" s="10">
        <f>AA15</f>
        <v>183841.59821529</v>
      </c>
      <c r="F12" s="3"/>
      <c r="G12" s="3"/>
      <c r="H12" s="3">
        <v>4</v>
      </c>
      <c r="I12" s="12">
        <v>4</v>
      </c>
      <c r="J12" s="10" t="s">
        <v>20</v>
      </c>
      <c r="K12" s="12">
        <v>3.71359657035228</v>
      </c>
      <c r="L12" s="12">
        <v>0.1</v>
      </c>
      <c r="M12" s="3">
        <v>1</v>
      </c>
      <c r="N12" s="3">
        <f t="shared" si="0"/>
        <v>3.71359657035228</v>
      </c>
      <c r="O12" s="3">
        <f t="shared" si="0"/>
        <v>0.1</v>
      </c>
      <c r="P12" s="3">
        <f t="shared" si="1"/>
        <v>37.1359657035228</v>
      </c>
      <c r="Q12" s="3" t="b">
        <f t="shared" si="5"/>
        <v>0</v>
      </c>
      <c r="R12" s="3">
        <f t="shared" si="2"/>
        <v>3.71359657035228</v>
      </c>
      <c r="S12" s="3">
        <f t="shared" si="6"/>
        <v>403.92109686209312</v>
      </c>
      <c r="T12" s="3">
        <f t="shared" si="7"/>
        <v>3.75</v>
      </c>
      <c r="U12" s="3" t="str">
        <f t="shared" si="8"/>
        <v>SP</v>
      </c>
      <c r="V12" s="14" t="str">
        <f t="shared" si="9"/>
        <v>SP</v>
      </c>
      <c r="W12" s="13" t="str">
        <f t="shared" si="10"/>
        <v>SP</v>
      </c>
      <c r="X12" s="3">
        <f t="shared" si="3"/>
        <v>400</v>
      </c>
      <c r="Y12" s="3" t="e">
        <f t="shared" si="4"/>
        <v>#DIV/0!</v>
      </c>
      <c r="Z12" s="3">
        <f t="shared" si="15"/>
        <v>400</v>
      </c>
      <c r="AA12" s="3">
        <f t="shared" si="11"/>
        <v>3.75</v>
      </c>
      <c r="AB12" s="3">
        <f t="shared" si="12"/>
        <v>1.0098027421552327</v>
      </c>
      <c r="AC12" s="3">
        <v>3.7499999999999898</v>
      </c>
      <c r="AD12" s="3">
        <v>1.00980274215523</v>
      </c>
      <c r="AE12" s="12">
        <f t="shared" si="13"/>
        <v>1.021405182655144E-14</v>
      </c>
      <c r="AF12" s="12">
        <f t="shared" si="13"/>
        <v>2.6645352591003757E-15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3.7499999999999898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250</v>
      </c>
      <c r="D13" s="12" t="s">
        <v>55</v>
      </c>
      <c r="E13" s="10">
        <f>AA12</f>
        <v>3.75</v>
      </c>
      <c r="F13" s="3"/>
      <c r="G13" s="3"/>
      <c r="H13" s="2">
        <v>5</v>
      </c>
      <c r="I13" s="2">
        <v>5</v>
      </c>
      <c r="J13" s="10" t="s">
        <v>0</v>
      </c>
      <c r="K13" s="2">
        <v>1500</v>
      </c>
      <c r="L13" s="2">
        <v>800</v>
      </c>
      <c r="M13" s="2">
        <v>1</v>
      </c>
      <c r="N13" s="2">
        <f t="shared" si="0"/>
        <v>1500</v>
      </c>
      <c r="O13" s="2">
        <f t="shared" si="0"/>
        <v>800</v>
      </c>
      <c r="P13" s="2">
        <f t="shared" si="1"/>
        <v>1.875</v>
      </c>
      <c r="Q13" s="2" t="b">
        <f t="shared" si="5"/>
        <v>0</v>
      </c>
      <c r="R13" s="2">
        <f t="shared" si="2"/>
        <v>1500</v>
      </c>
      <c r="S13" s="2">
        <f t="shared" si="6"/>
        <v>1</v>
      </c>
      <c r="T13" s="2" t="str">
        <f t="shared" si="7"/>
        <v>FRP</v>
      </c>
      <c r="U13" s="2" t="str">
        <f t="shared" si="8"/>
        <v>FRP</v>
      </c>
      <c r="V13" s="18" t="str">
        <f t="shared" si="9"/>
        <v>FRP</v>
      </c>
      <c r="W13" s="19" t="str">
        <f t="shared" si="10"/>
        <v>FRP</v>
      </c>
      <c r="X13" s="2">
        <f t="shared" si="3"/>
        <v>1.2205354061224467</v>
      </c>
      <c r="Y13" s="2">
        <f t="shared" si="4"/>
        <v>403.92109686209312</v>
      </c>
      <c r="Z13" s="2">
        <f t="shared" si="15"/>
        <v>1.2205354061224467</v>
      </c>
      <c r="AA13" s="2">
        <f t="shared" si="11"/>
        <v>1500</v>
      </c>
      <c r="AB13" s="2">
        <f t="shared" si="12"/>
        <v>1</v>
      </c>
      <c r="AC13" s="2">
        <v>1500</v>
      </c>
      <c r="AD13" s="2">
        <v>1</v>
      </c>
      <c r="AE13" s="12">
        <f t="shared" si="13"/>
        <v>0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1500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1</v>
      </c>
      <c r="F14" s="3"/>
      <c r="G14" s="3"/>
      <c r="H14" s="9">
        <v>6</v>
      </c>
      <c r="I14" s="9">
        <v>6</v>
      </c>
      <c r="J14" s="10" t="s">
        <v>53</v>
      </c>
      <c r="K14" s="9">
        <v>1830.8031091836699</v>
      </c>
      <c r="L14" s="9">
        <v>1812.2351263319099</v>
      </c>
      <c r="M14" s="9">
        <v>1</v>
      </c>
      <c r="N14" s="9">
        <f t="shared" si="0"/>
        <v>1830.8031091836699</v>
      </c>
      <c r="O14" s="9">
        <f t="shared" si="0"/>
        <v>1812.2351263319099</v>
      </c>
      <c r="P14" s="9">
        <f t="shared" si="1"/>
        <v>1.0102459016393435</v>
      </c>
      <c r="Q14" s="9" t="b">
        <f t="shared" si="5"/>
        <v>1</v>
      </c>
      <c r="R14" s="9">
        <f t="shared" si="2"/>
        <v>1830.8031091836699</v>
      </c>
      <c r="S14" s="9">
        <f t="shared" si="6"/>
        <v>1.2205354061224467</v>
      </c>
      <c r="T14" s="9">
        <f t="shared" si="7"/>
        <v>1830.8031091836699</v>
      </c>
      <c r="U14" s="9">
        <f t="shared" si="8"/>
        <v>0</v>
      </c>
      <c r="V14" s="16">
        <f t="shared" si="9"/>
        <v>7.3232124367346794</v>
      </c>
      <c r="W14" s="17">
        <f t="shared" si="10"/>
        <v>1830.8031091836699</v>
      </c>
      <c r="X14" s="9">
        <f t="shared" si="3"/>
        <v>100.41582150101463</v>
      </c>
      <c r="Y14" s="9">
        <f t="shared" si="4"/>
        <v>1.2205354061224467</v>
      </c>
      <c r="Z14" s="9">
        <f t="shared" si="15"/>
        <v>100.41582150101463</v>
      </c>
      <c r="AA14" s="9">
        <f t="shared" si="11"/>
        <v>1830.8031091836699</v>
      </c>
      <c r="AB14" s="9">
        <f t="shared" si="12"/>
        <v>1</v>
      </c>
      <c r="AC14" s="9">
        <v>1830.8031091836699</v>
      </c>
      <c r="AD14" s="9">
        <v>1</v>
      </c>
      <c r="AE14" s="12">
        <f t="shared" si="13"/>
        <v>0</v>
      </c>
      <c r="AF14" s="12">
        <f t="shared" si="13"/>
        <v>0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1830.8031091836699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1</v>
      </c>
      <c r="H15" s="12">
        <v>7</v>
      </c>
      <c r="I15" s="12">
        <v>7</v>
      </c>
      <c r="J15" s="10" t="s">
        <v>1</v>
      </c>
      <c r="K15" s="12">
        <v>183841.59821529</v>
      </c>
      <c r="L15" s="12">
        <v>183834.17102214901</v>
      </c>
      <c r="M15" s="3">
        <v>1</v>
      </c>
      <c r="N15" s="12">
        <f t="shared" si="0"/>
        <v>183841.59821529</v>
      </c>
      <c r="O15" s="12">
        <f t="shared" si="0"/>
        <v>183834.17102214901</v>
      </c>
      <c r="P15" s="12">
        <f t="shared" si="1"/>
        <v>1.0000404015918243</v>
      </c>
      <c r="Q15" s="12" t="b">
        <f t="shared" si="5"/>
        <v>1</v>
      </c>
      <c r="R15" s="12">
        <f t="shared" si="2"/>
        <v>183841.59821529</v>
      </c>
      <c r="S15" s="3">
        <f>IF(J15="SP",IF(NOT(ISERR(Q16/R15)),Q16/R15,1),IF(J15="FRP",1,IF(NOT(ISERR(R15/R14)),R15/R14,1)))</f>
        <v>100.41582150101463</v>
      </c>
      <c r="T15" s="3">
        <f t="shared" si="7"/>
        <v>183841.59821529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100.41582150101463</v>
      </c>
      <c r="Z15" s="12">
        <f t="shared" si="15"/>
        <v>0</v>
      </c>
      <c r="AA15" s="3">
        <f t="shared" si="11"/>
        <v>183841.59821529</v>
      </c>
      <c r="AB15" s="3">
        <f t="shared" si="12"/>
        <v>1</v>
      </c>
      <c r="AC15" s="3">
        <v>183841.59821529</v>
      </c>
      <c r="AD15" s="3">
        <v>1</v>
      </c>
      <c r="AE15" s="12">
        <f t="shared" si="13"/>
        <v>0</v>
      </c>
      <c r="AF15" s="12">
        <f t="shared" si="13"/>
        <v>0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183841.59821529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0</v>
      </c>
      <c r="F19" s="12">
        <f>VLOOKUP(E19,$A$18:$B$21,2)</f>
        <v>400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1</v>
      </c>
      <c r="F20" s="12">
        <f>VLOOKUP(E20,$A$18:$B$21,2)</f>
        <v>400</v>
      </c>
      <c r="H20" s="12" t="s">
        <v>64</v>
      </c>
      <c r="I20" s="12">
        <f>IF(E8*B9&gt;E11,B7,E11)</f>
        <v>1830.8031091836699</v>
      </c>
      <c r="J20" s="12">
        <f>E12</f>
        <v>183841.59821529</v>
      </c>
      <c r="K20" s="12">
        <f>J20/I20</f>
        <v>100.41582150101463</v>
      </c>
      <c r="L20" s="12">
        <v>100.415821501</v>
      </c>
      <c r="M20" s="12" t="b">
        <f>(K20&lt;=B10)</f>
        <v>1</v>
      </c>
      <c r="O20" s="12">
        <f>K20-L20</f>
        <v>1.4637180356658064E-11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3.75</v>
      </c>
      <c r="J21" s="12">
        <f>E7</f>
        <v>1500</v>
      </c>
      <c r="K21" s="12">
        <f>J21/I21</f>
        <v>400</v>
      </c>
      <c r="L21" s="12">
        <v>400</v>
      </c>
      <c r="M21" s="12" t="b">
        <f>(K21&lt;=B11)</f>
        <v>1</v>
      </c>
      <c r="O21" s="12">
        <f>K21-L21</f>
        <v>0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5" priority="1">
      <formula>IF(ISERR(M20),TRUE,NOT(M20))</formula>
    </cfRule>
    <cfRule type="cellIs" dxfId="4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021"/>
  <sheetViews>
    <sheetView topLeftCell="AE1" workbookViewId="0">
      <selection activeCell="AH9" sqref="AH9:AM15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16384" width="9.140625" style="12"/>
  </cols>
  <sheetData>
    <row r="1" spans="1:39" x14ac:dyDescent="0.25">
      <c r="A1" s="12" t="s">
        <v>26</v>
      </c>
      <c r="B1" s="4">
        <v>18</v>
      </c>
      <c r="D1" s="12" t="s">
        <v>30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100</v>
      </c>
      <c r="D7" s="12" t="s">
        <v>37</v>
      </c>
      <c r="E7" s="10"/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>
        <f>R13</f>
        <v>2</v>
      </c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122.35827483</v>
      </c>
      <c r="F9" s="3"/>
      <c r="G9" s="3"/>
      <c r="H9" s="12">
        <v>1</v>
      </c>
      <c r="I9" s="12">
        <v>1</v>
      </c>
      <c r="J9" s="10" t="s">
        <v>14</v>
      </c>
      <c r="K9" s="12">
        <v>0.113927630196</v>
      </c>
      <c r="L9" s="12">
        <v>0.113927630196</v>
      </c>
      <c r="M9" s="3">
        <v>1</v>
      </c>
      <c r="N9" s="12">
        <f t="shared" ref="N9:O15" si="0">K9/$M9</f>
        <v>0.113927630196</v>
      </c>
      <c r="O9" s="12">
        <f t="shared" si="0"/>
        <v>0.113927630196</v>
      </c>
      <c r="P9" s="12">
        <f t="shared" ref="P9:P15" si="1">N9/O9</f>
        <v>1</v>
      </c>
      <c r="Q9" s="12" t="b">
        <f>(ABS(P9-1)&lt;$B$8)</f>
        <v>1</v>
      </c>
      <c r="R9" s="12">
        <f t="shared" ref="R9:R15" si="2">MAX(N9:O9)</f>
        <v>0.113927630196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No FRP</v>
      </c>
      <c r="U9" s="12" t="str">
        <f>IF(J9="sFFP",MIN($E$8*$F$19,$E$10),J9)</f>
        <v>FQP</v>
      </c>
      <c r="V9" s="15" t="str">
        <f>IF(J9="sFFP",$E$14/$E$15/$B$13*$E$9,J9)</f>
        <v>FQP</v>
      </c>
      <c r="W9" s="6" t="str">
        <f>IF(J9="sFFP",IF(MAXA(T9:V9,$B$7)&lt;$E$10,MAXA(T9:V9,$B$7),$E$10),J9)</f>
        <v>FQP</v>
      </c>
      <c r="X9" s="12">
        <f t="shared" ref="X9:X14" si="3">IF(AND(R9&lt;T9,$E$20&gt;0),MIN($F$20,R10/R9),R10/R9)</f>
        <v>1</v>
      </c>
      <c r="Y9" s="12" t="e">
        <f t="shared" ref="Y9:Y15" si="4">IF($E$19&gt;0,MIN($F$19,R9/R8),R9/R8)</f>
        <v>#VALUE!</v>
      </c>
      <c r="Z9" s="12">
        <f>AA10/AA9</f>
        <v>1</v>
      </c>
      <c r="AA9" s="12">
        <f>IF(OR(J9="FRP",J9="FQP",J9="NSP"),R9,IF(J9="sFFP",W9,IF(J9="SP",MINA(AA10/X9,T9),IF(J9="FFP",MAXA(AA8*Y9,T9)))))</f>
        <v>0.113927630196</v>
      </c>
      <c r="AB9" s="12">
        <f>IF(ISERR(AA9/R9),1,AA9/R9)</f>
        <v>1</v>
      </c>
      <c r="AC9" s="12">
        <v>0.113927630195958</v>
      </c>
      <c r="AD9" s="12">
        <v>1</v>
      </c>
      <c r="AE9" s="12">
        <f>AA9-AC9</f>
        <v>4.1994185906446546E-14</v>
      </c>
      <c r="AF9" s="12">
        <f>AB9-AD9</f>
        <v>0</v>
      </c>
      <c r="AH9" s="12" t="s">
        <v>79</v>
      </c>
      <c r="AI9" s="12">
        <f>I9</f>
        <v>1</v>
      </c>
      <c r="AJ9" s="12" t="s">
        <v>80</v>
      </c>
      <c r="AK9" s="12">
        <f>AC9</f>
        <v>0.113927630195958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122.35827483</v>
      </c>
      <c r="F10" s="3"/>
      <c r="G10" s="3"/>
      <c r="H10" s="12">
        <v>2</v>
      </c>
      <c r="I10" s="12">
        <v>2</v>
      </c>
      <c r="J10" s="10" t="s">
        <v>14</v>
      </c>
      <c r="K10" s="12">
        <v>0.113927630196</v>
      </c>
      <c r="L10" s="12">
        <v>0.113927630196</v>
      </c>
      <c r="M10" s="3">
        <v>1</v>
      </c>
      <c r="N10" s="12">
        <f t="shared" si="0"/>
        <v>0.113927630196</v>
      </c>
      <c r="O10" s="12">
        <f t="shared" si="0"/>
        <v>0.113927630196</v>
      </c>
      <c r="P10" s="12">
        <f t="shared" si="1"/>
        <v>1</v>
      </c>
      <c r="Q10" s="12" t="b">
        <f t="shared" ref="Q10:Q15" si="5">(ABS(P10-1)&lt;$B$8)</f>
        <v>1</v>
      </c>
      <c r="R10" s="12">
        <f t="shared" si="2"/>
        <v>0.113927630196</v>
      </c>
      <c r="S10" s="12">
        <f t="shared" ref="S10:S14" si="6">IF(J10="SP",IF(NOT(ISERR(R11/R10)),R11/R10,1),IF(J10="FRP",1,IF(NOT(ISERR(R10/R9)),R10/R9,1)))</f>
        <v>1</v>
      </c>
      <c r="T10" s="12" t="str">
        <f t="shared" ref="T10:T15" si="7">IF(ISBLANK($E$7),"No FRP",IF(J10="SP",MAX($E$7/$B$9,R10),IF(OR(J10="FQP",J10="FFP",J10="sFFP"),MIN($E$7*$B$9,R10),J10)))</f>
        <v>No FRP</v>
      </c>
      <c r="U10" s="12" t="str">
        <f t="shared" ref="U10:U15" si="8">IF(J10="sFFP",MIN($E$8*$F$19,$E$10),J10)</f>
        <v>FQP</v>
      </c>
      <c r="V10" s="15" t="str">
        <f t="shared" ref="V10:V15" si="9">IF(J10="sFFP",$E$14/$E$15/$B$13*$E$9,J10)</f>
        <v>FQP</v>
      </c>
      <c r="W10" s="6" t="str">
        <f t="shared" ref="W10:W15" si="10">IF(J10="sFFP",IF(MAXA(T10:V10,$B$7)&lt;$E$10,MAXA(T10:V10,$B$7),$E$10),J10)</f>
        <v>FQP</v>
      </c>
      <c r="X10" s="12">
        <f t="shared" si="3"/>
        <v>1</v>
      </c>
      <c r="Y10" s="12">
        <f t="shared" si="4"/>
        <v>1</v>
      </c>
      <c r="Z10" s="12">
        <f>AA11/AA10</f>
        <v>1</v>
      </c>
      <c r="AA10" s="12">
        <f t="shared" ref="AA10:AA15" si="11">IF(OR(J10="FRP",J10="FQP",J10="NSP"),R10,IF(J10="sFFP",W10,IF(J10="SP",MINA(AA11/X10,T10),IF(J10="FFP",MAXA(AA9*Y10,T10)))))</f>
        <v>0.113927630196</v>
      </c>
      <c r="AB10" s="12">
        <f t="shared" ref="AB10:AB15" si="12">IF(ISERR(AA10/R10),1,AA10/R10)</f>
        <v>1</v>
      </c>
      <c r="AC10" s="12">
        <v>0.113927630195958</v>
      </c>
      <c r="AD10" s="12">
        <v>1</v>
      </c>
      <c r="AE10" s="12">
        <f t="shared" ref="AE10:AF15" si="13">AA10-AC10</f>
        <v>4.1994185906446546E-14</v>
      </c>
      <c r="AF10" s="12">
        <f t="shared" si="13"/>
        <v>0</v>
      </c>
      <c r="AH10" s="12" t="s">
        <v>79</v>
      </c>
      <c r="AI10" s="12">
        <f t="shared" ref="AI10:AI15" si="14">I10</f>
        <v>2</v>
      </c>
      <c r="AJ10" s="12" t="s">
        <v>80</v>
      </c>
      <c r="AK10" s="12">
        <f>AC10</f>
        <v>0.113927630195958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100</v>
      </c>
      <c r="D11" s="12" t="s">
        <v>69</v>
      </c>
      <c r="E11" s="10">
        <f>AA14</f>
        <v>122.35827483</v>
      </c>
      <c r="F11" s="3"/>
      <c r="G11" s="3"/>
      <c r="H11" s="12">
        <v>3</v>
      </c>
      <c r="I11" s="12">
        <v>3</v>
      </c>
      <c r="J11" s="10" t="s">
        <v>14</v>
      </c>
      <c r="K11" s="12">
        <v>0.113927630196</v>
      </c>
      <c r="L11" s="12">
        <v>0.113927630196</v>
      </c>
      <c r="M11" s="3">
        <v>1</v>
      </c>
      <c r="N11" s="3">
        <f t="shared" si="0"/>
        <v>0.113927630196</v>
      </c>
      <c r="O11" s="3">
        <f t="shared" si="0"/>
        <v>0.113927630196</v>
      </c>
      <c r="P11" s="3">
        <f t="shared" si="1"/>
        <v>1</v>
      </c>
      <c r="Q11" s="3" t="b">
        <f t="shared" si="5"/>
        <v>1</v>
      </c>
      <c r="R11" s="3">
        <f t="shared" si="2"/>
        <v>0.113927630196</v>
      </c>
      <c r="S11" s="3">
        <f t="shared" si="6"/>
        <v>1</v>
      </c>
      <c r="T11" s="3" t="str">
        <f t="shared" si="7"/>
        <v>No FRP</v>
      </c>
      <c r="U11" s="3" t="str">
        <f t="shared" si="8"/>
        <v>FQP</v>
      </c>
      <c r="V11" s="14" t="str">
        <f t="shared" si="9"/>
        <v>FQP</v>
      </c>
      <c r="W11" s="13" t="str">
        <f t="shared" si="10"/>
        <v>FQP</v>
      </c>
      <c r="X11" s="12">
        <f t="shared" si="3"/>
        <v>3.5000000000000004</v>
      </c>
      <c r="Y11" s="12">
        <f t="shared" si="4"/>
        <v>1</v>
      </c>
      <c r="Z11" s="12">
        <f t="shared" ref="Z11:Z15" si="15">AA12/AA11</f>
        <v>3.5000000000000004</v>
      </c>
      <c r="AA11" s="3">
        <f t="shared" si="11"/>
        <v>0.113927630196</v>
      </c>
      <c r="AB11" s="3">
        <f t="shared" si="12"/>
        <v>1</v>
      </c>
      <c r="AC11" s="3">
        <v>0.113927630195958</v>
      </c>
      <c r="AD11" s="3">
        <v>1</v>
      </c>
      <c r="AE11" s="12">
        <f t="shared" si="13"/>
        <v>4.1994185906446546E-14</v>
      </c>
      <c r="AF11" s="12">
        <f t="shared" si="13"/>
        <v>0</v>
      </c>
      <c r="AH11" s="12" t="s">
        <v>79</v>
      </c>
      <c r="AI11" s="12">
        <f t="shared" si="14"/>
        <v>3</v>
      </c>
      <c r="AJ11" s="12" t="s">
        <v>80</v>
      </c>
      <c r="AK11" s="12">
        <f>AC11</f>
        <v>0.113927630195958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100000</v>
      </c>
      <c r="D12" s="12" t="s">
        <v>43</v>
      </c>
      <c r="E12" s="10">
        <f>AA15</f>
        <v>48943.309931999996</v>
      </c>
      <c r="F12" s="3"/>
      <c r="G12" s="3"/>
      <c r="H12" s="12">
        <v>4</v>
      </c>
      <c r="I12" s="12">
        <v>4</v>
      </c>
      <c r="J12" s="10" t="s">
        <v>14</v>
      </c>
      <c r="K12" s="12">
        <v>0.39874670568600001</v>
      </c>
      <c r="L12" s="12">
        <v>0.39874670568600001</v>
      </c>
      <c r="M12" s="3">
        <v>1</v>
      </c>
      <c r="N12" s="3">
        <f t="shared" si="0"/>
        <v>0.39874670568600001</v>
      </c>
      <c r="O12" s="3">
        <f t="shared" si="0"/>
        <v>0.39874670568600001</v>
      </c>
      <c r="P12" s="3">
        <f t="shared" si="1"/>
        <v>1</v>
      </c>
      <c r="Q12" s="3" t="b">
        <f t="shared" si="5"/>
        <v>1</v>
      </c>
      <c r="R12" s="3">
        <f t="shared" si="2"/>
        <v>0.39874670568600001</v>
      </c>
      <c r="S12" s="3">
        <f t="shared" si="6"/>
        <v>3.5000000000000004</v>
      </c>
      <c r="T12" s="3" t="str">
        <f t="shared" si="7"/>
        <v>No FRP</v>
      </c>
      <c r="U12" s="3" t="str">
        <f t="shared" si="8"/>
        <v>FQP</v>
      </c>
      <c r="V12" s="14" t="str">
        <f t="shared" si="9"/>
        <v>FQP</v>
      </c>
      <c r="W12" s="13" t="str">
        <f t="shared" si="10"/>
        <v>FQP</v>
      </c>
      <c r="X12" s="12">
        <f t="shared" si="3"/>
        <v>5.0157154190383073</v>
      </c>
      <c r="Y12" s="12">
        <f t="shared" si="4"/>
        <v>3.5000000000000004</v>
      </c>
      <c r="Z12" s="12">
        <f t="shared" si="15"/>
        <v>5.0157154190383073</v>
      </c>
      <c r="AA12" s="3">
        <f t="shared" si="11"/>
        <v>0.39874670568600001</v>
      </c>
      <c r="AB12" s="3">
        <f t="shared" si="12"/>
        <v>1</v>
      </c>
      <c r="AC12" s="3">
        <v>0.39874670568585402</v>
      </c>
      <c r="AD12" s="3">
        <v>1</v>
      </c>
      <c r="AE12" s="12">
        <f t="shared" si="13"/>
        <v>1.4599432773820809E-13</v>
      </c>
      <c r="AF12" s="12">
        <f t="shared" si="13"/>
        <v>0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0.39874670568585402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250</v>
      </c>
      <c r="D13" s="12" t="s">
        <v>55</v>
      </c>
      <c r="E13" s="10"/>
      <c r="F13" s="3"/>
      <c r="G13" s="3"/>
      <c r="H13" s="12">
        <v>5</v>
      </c>
      <c r="I13" s="3">
        <v>5</v>
      </c>
      <c r="J13" s="10" t="s">
        <v>14</v>
      </c>
      <c r="K13" s="12">
        <v>2</v>
      </c>
      <c r="L13" s="12">
        <v>2</v>
      </c>
      <c r="M13" s="3">
        <v>1</v>
      </c>
      <c r="N13" s="3">
        <f t="shared" si="0"/>
        <v>2</v>
      </c>
      <c r="O13" s="3">
        <f t="shared" si="0"/>
        <v>2</v>
      </c>
      <c r="P13" s="3">
        <f t="shared" si="1"/>
        <v>1</v>
      </c>
      <c r="Q13" s="3" t="b">
        <f t="shared" si="5"/>
        <v>1</v>
      </c>
      <c r="R13" s="3">
        <f t="shared" si="2"/>
        <v>2</v>
      </c>
      <c r="S13" s="3">
        <f t="shared" si="6"/>
        <v>5.0157154190383073</v>
      </c>
      <c r="T13" s="3" t="str">
        <f t="shared" si="7"/>
        <v>No FRP</v>
      </c>
      <c r="U13" s="3" t="str">
        <f t="shared" si="8"/>
        <v>FQP</v>
      </c>
      <c r="V13" s="14" t="str">
        <f t="shared" si="9"/>
        <v>FQP</v>
      </c>
      <c r="W13" s="13" t="str">
        <f t="shared" si="10"/>
        <v>FQP</v>
      </c>
      <c r="X13" s="12">
        <f t="shared" si="3"/>
        <v>61.179137415</v>
      </c>
      <c r="Y13" s="12">
        <f t="shared" si="4"/>
        <v>5.0157154190383073</v>
      </c>
      <c r="Z13" s="12">
        <f t="shared" si="15"/>
        <v>61.179137415</v>
      </c>
      <c r="AA13" s="3">
        <f t="shared" si="11"/>
        <v>2</v>
      </c>
      <c r="AB13" s="3">
        <f t="shared" si="12"/>
        <v>1</v>
      </c>
      <c r="AC13" s="3">
        <v>2</v>
      </c>
      <c r="AD13" s="3">
        <v>1</v>
      </c>
      <c r="AE13" s="12">
        <f t="shared" si="13"/>
        <v>0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2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1</v>
      </c>
      <c r="F14" s="3"/>
      <c r="G14" s="3"/>
      <c r="H14" s="9">
        <v>6</v>
      </c>
      <c r="I14" s="9">
        <v>6</v>
      </c>
      <c r="J14" s="10" t="s">
        <v>53</v>
      </c>
      <c r="K14" s="9">
        <v>121.95952812500001</v>
      </c>
      <c r="L14" s="9">
        <v>122.35827483</v>
      </c>
      <c r="M14" s="9">
        <v>1</v>
      </c>
      <c r="N14" s="9">
        <f t="shared" si="0"/>
        <v>121.95952812500001</v>
      </c>
      <c r="O14" s="9">
        <f t="shared" si="0"/>
        <v>122.35827483</v>
      </c>
      <c r="P14" s="9">
        <f t="shared" si="1"/>
        <v>0.99674115456797674</v>
      </c>
      <c r="Q14" s="9" t="b">
        <f t="shared" si="5"/>
        <v>1</v>
      </c>
      <c r="R14" s="9">
        <f t="shared" si="2"/>
        <v>122.35827483</v>
      </c>
      <c r="S14" s="9">
        <f t="shared" si="6"/>
        <v>61.179137415</v>
      </c>
      <c r="T14" s="9" t="str">
        <f t="shared" si="7"/>
        <v>No FRP</v>
      </c>
      <c r="U14" s="9">
        <f t="shared" si="8"/>
        <v>122.35827483</v>
      </c>
      <c r="V14" s="16">
        <f t="shared" si="9"/>
        <v>0.48943309932000001</v>
      </c>
      <c r="W14" s="17">
        <f t="shared" si="10"/>
        <v>122.35827483</v>
      </c>
      <c r="X14" s="9">
        <f t="shared" si="3"/>
        <v>1541.0776140428659</v>
      </c>
      <c r="Y14" s="9">
        <f t="shared" si="4"/>
        <v>61.179137415</v>
      </c>
      <c r="Z14" s="9">
        <f t="shared" si="15"/>
        <v>400</v>
      </c>
      <c r="AA14" s="9">
        <f t="shared" si="11"/>
        <v>122.35827483</v>
      </c>
      <c r="AB14" s="9">
        <f t="shared" si="12"/>
        <v>1</v>
      </c>
      <c r="AC14" s="9">
        <v>122.358274830459</v>
      </c>
      <c r="AD14" s="9">
        <v>1</v>
      </c>
      <c r="AE14" s="12">
        <f t="shared" si="13"/>
        <v>-4.5899639644630952E-10</v>
      </c>
      <c r="AF14" s="12">
        <f t="shared" si="13"/>
        <v>0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122.358274830459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1</v>
      </c>
      <c r="H15" s="12">
        <v>7</v>
      </c>
      <c r="I15" s="12">
        <v>7</v>
      </c>
      <c r="J15" s="10" t="s">
        <v>1</v>
      </c>
      <c r="K15" s="12">
        <v>141.78293577900001</v>
      </c>
      <c r="L15" s="12">
        <v>141.95382722400001</v>
      </c>
      <c r="M15" s="3">
        <v>7.5281670775225297E-4</v>
      </c>
      <c r="N15" s="12">
        <f t="shared" si="0"/>
        <v>188336.59550720258</v>
      </c>
      <c r="O15" s="12">
        <f t="shared" si="0"/>
        <v>188563.59823341764</v>
      </c>
      <c r="P15" s="12">
        <f t="shared" si="1"/>
        <v>0.99879614767462144</v>
      </c>
      <c r="Q15" s="12" t="b">
        <f t="shared" si="5"/>
        <v>1</v>
      </c>
      <c r="R15" s="12">
        <f t="shared" si="2"/>
        <v>188563.59823341764</v>
      </c>
      <c r="S15" s="3">
        <f>IF(J15="SP",IF(NOT(ISERR(Q16/R15)),Q16/R15,1),IF(J15="FRP",1,IF(NOT(ISERR(R15/R14)),R15/R14,1)))</f>
        <v>1541.0776140428659</v>
      </c>
      <c r="T15" s="3" t="str">
        <f t="shared" si="7"/>
        <v>No FRP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400</v>
      </c>
      <c r="Z15" s="12">
        <f t="shared" si="15"/>
        <v>0</v>
      </c>
      <c r="AA15" s="3">
        <f t="shared" si="11"/>
        <v>48943.309931999996</v>
      </c>
      <c r="AB15" s="3">
        <f t="shared" si="12"/>
        <v>0.25955863374761462</v>
      </c>
      <c r="AC15" s="3">
        <v>48943.3099321837</v>
      </c>
      <c r="AD15" s="3">
        <v>0.25955863374828902</v>
      </c>
      <c r="AE15" s="12">
        <f t="shared" si="13"/>
        <v>-1.8370337784290314E-7</v>
      </c>
      <c r="AF15" s="12">
        <f t="shared" si="13"/>
        <v>-6.7440497630855134E-13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48943.3099321837</v>
      </c>
      <c r="AL15" s="12" t="s">
        <v>81</v>
      </c>
      <c r="AM15" s="12" t="s">
        <v>80</v>
      </c>
    </row>
    <row r="16" spans="1:39" x14ac:dyDescent="0.25">
      <c r="A16" s="12" t="s">
        <v>60</v>
      </c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1</v>
      </c>
      <c r="F19" s="12">
        <f>VLOOKUP(E19,$A$18:$B$21,2)</f>
        <v>400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100</v>
      </c>
      <c r="J20" s="12">
        <f>E12</f>
        <v>48943.309931999996</v>
      </c>
      <c r="K20" s="12">
        <f>J20/I20</f>
        <v>489.43309931999994</v>
      </c>
      <c r="L20" s="12">
        <v>489.43309932199998</v>
      </c>
      <c r="M20" s="12" t="b">
        <f>(K20&lt;=B10)</f>
        <v>1</v>
      </c>
      <c r="O20" s="12">
        <f>K20-L20</f>
        <v>-2.00003569261753E-9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</v>
      </c>
      <c r="J21" s="12">
        <f>E7</f>
        <v>0</v>
      </c>
      <c r="K21" s="12" t="e">
        <f>J21/I21</f>
        <v>#DIV/0!</v>
      </c>
      <c r="L21" s="12" t="s">
        <v>77</v>
      </c>
      <c r="M21" s="12" t="e">
        <f>(K21&lt;=B11)</f>
        <v>#DIV/0!</v>
      </c>
      <c r="O21" s="12" t="e">
        <f>K21-L21</f>
        <v>#DIV/0!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X7:Y7"/>
    <mergeCell ref="I18:J18"/>
    <mergeCell ref="K7:L7"/>
    <mergeCell ref="N7:R7"/>
    <mergeCell ref="T7:W7"/>
  </mergeCells>
  <conditionalFormatting sqref="M20:M21">
    <cfRule type="expression" dxfId="3" priority="1">
      <formula>IF(ISERR(M20),TRUE,NOT(M20))</formula>
    </cfRule>
    <cfRule type="cellIs" dxfId="2" priority="3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021"/>
  <sheetViews>
    <sheetView tabSelected="1" topLeftCell="P1" workbookViewId="0">
      <selection activeCell="AB29" sqref="AB29"/>
    </sheetView>
  </sheetViews>
  <sheetFormatPr defaultRowHeight="15" x14ac:dyDescent="0.25"/>
  <cols>
    <col min="1" max="1" width="18.85546875" style="12" bestFit="1" customWidth="1"/>
    <col min="2" max="3" width="9.140625" style="12"/>
    <col min="4" max="4" width="21.7109375" style="12" bestFit="1" customWidth="1"/>
    <col min="5" max="13" width="9.140625" style="12"/>
    <col min="14" max="14" width="10" style="12" bestFit="1" customWidth="1"/>
    <col min="15" max="20" width="9.140625" style="12"/>
    <col min="21" max="21" width="15.140625" style="12" bestFit="1" customWidth="1"/>
    <col min="22" max="22" width="21.42578125" style="12" bestFit="1" customWidth="1"/>
    <col min="23" max="24" width="12" style="12" bestFit="1" customWidth="1"/>
    <col min="25" max="30" width="9.140625" style="12"/>
    <col min="31" max="31" width="12" style="12" bestFit="1" customWidth="1"/>
    <col min="32" max="16384" width="9.140625" style="12"/>
  </cols>
  <sheetData>
    <row r="1" spans="1:39" x14ac:dyDescent="0.25">
      <c r="A1" s="12" t="s">
        <v>26</v>
      </c>
      <c r="B1" s="4">
        <v>19</v>
      </c>
      <c r="D1" s="12" t="s">
        <v>31</v>
      </c>
      <c r="H1" s="11" t="s">
        <v>50</v>
      </c>
    </row>
    <row r="2" spans="1:39" x14ac:dyDescent="0.25">
      <c r="B2" s="4"/>
      <c r="H2" s="11" t="s">
        <v>51</v>
      </c>
    </row>
    <row r="3" spans="1:39" x14ac:dyDescent="0.25">
      <c r="B3" s="4"/>
      <c r="H3" s="11" t="s">
        <v>52</v>
      </c>
    </row>
    <row r="4" spans="1:39" x14ac:dyDescent="0.25">
      <c r="B4" s="4"/>
      <c r="H4" s="11" t="s">
        <v>71</v>
      </c>
    </row>
    <row r="5" spans="1:39" x14ac:dyDescent="0.25">
      <c r="B5" s="4"/>
      <c r="I5" s="11"/>
    </row>
    <row r="6" spans="1:39" x14ac:dyDescent="0.25">
      <c r="A6" s="12" t="s">
        <v>44</v>
      </c>
      <c r="D6" s="12" t="s">
        <v>45</v>
      </c>
      <c r="F6" s="3"/>
      <c r="G6" s="3"/>
      <c r="H6" s="12" t="s">
        <v>47</v>
      </c>
    </row>
    <row r="7" spans="1:39" x14ac:dyDescent="0.25">
      <c r="A7" s="12" t="s">
        <v>12</v>
      </c>
      <c r="B7" s="5">
        <v>100</v>
      </c>
      <c r="D7" s="12" t="s">
        <v>37</v>
      </c>
      <c r="E7" s="10"/>
      <c r="F7" s="3"/>
      <c r="G7" s="3"/>
      <c r="J7" s="21"/>
      <c r="K7" s="23" t="s">
        <v>2</v>
      </c>
      <c r="L7" s="23"/>
      <c r="M7" s="21"/>
      <c r="N7" s="23" t="s">
        <v>8</v>
      </c>
      <c r="O7" s="23"/>
      <c r="P7" s="23"/>
      <c r="Q7" s="23"/>
      <c r="R7" s="23"/>
      <c r="S7" s="21"/>
      <c r="T7" s="23" t="s">
        <v>58</v>
      </c>
      <c r="U7" s="23"/>
      <c r="V7" s="23"/>
      <c r="W7" s="23"/>
      <c r="X7" s="24" t="s">
        <v>72</v>
      </c>
      <c r="Y7" s="24"/>
      <c r="Z7" s="22"/>
      <c r="AA7" s="23" t="s">
        <v>18</v>
      </c>
      <c r="AB7" s="23"/>
      <c r="AC7" s="23" t="s">
        <v>19</v>
      </c>
      <c r="AD7" s="23"/>
      <c r="AE7" s="23" t="s">
        <v>75</v>
      </c>
      <c r="AF7" s="23"/>
      <c r="AI7" s="12" t="s">
        <v>78</v>
      </c>
    </row>
    <row r="8" spans="1:39" x14ac:dyDescent="0.25">
      <c r="A8" s="12" t="s">
        <v>16</v>
      </c>
      <c r="B8" s="5">
        <v>0.1</v>
      </c>
      <c r="D8" s="12" t="s">
        <v>38</v>
      </c>
      <c r="E8" s="10">
        <f>R13</f>
        <v>91</v>
      </c>
      <c r="F8" s="3"/>
      <c r="G8" s="3"/>
      <c r="H8" s="12" t="s">
        <v>56</v>
      </c>
      <c r="I8" s="12" t="s">
        <v>3</v>
      </c>
      <c r="J8" s="12" t="s">
        <v>13</v>
      </c>
      <c r="K8" s="12" t="s">
        <v>4</v>
      </c>
      <c r="L8" s="12" t="s">
        <v>5</v>
      </c>
      <c r="M8" s="12" t="s">
        <v>9</v>
      </c>
      <c r="N8" s="12" t="s">
        <v>4</v>
      </c>
      <c r="O8" s="12" t="s">
        <v>5</v>
      </c>
      <c r="P8" s="12" t="s">
        <v>6</v>
      </c>
      <c r="Q8" s="12" t="s">
        <v>15</v>
      </c>
      <c r="R8" s="12" t="s">
        <v>7</v>
      </c>
      <c r="S8" s="12" t="s">
        <v>54</v>
      </c>
      <c r="T8" s="12" t="s">
        <v>73</v>
      </c>
      <c r="U8" s="12" t="s">
        <v>14</v>
      </c>
      <c r="V8" s="12" t="s">
        <v>59</v>
      </c>
      <c r="W8" s="12" t="s">
        <v>57</v>
      </c>
      <c r="X8" s="12" t="s">
        <v>20</v>
      </c>
      <c r="Y8" s="12" t="s">
        <v>1</v>
      </c>
      <c r="Z8" s="12" t="s">
        <v>74</v>
      </c>
      <c r="AA8" s="12" t="s">
        <v>10</v>
      </c>
      <c r="AB8" s="12" t="s">
        <v>11</v>
      </c>
      <c r="AC8" s="12" t="s">
        <v>10</v>
      </c>
      <c r="AD8" s="12" t="s">
        <v>11</v>
      </c>
      <c r="AE8" s="12" t="s">
        <v>10</v>
      </c>
      <c r="AF8" s="12" t="s">
        <v>11</v>
      </c>
      <c r="AI8" s="12" t="s">
        <v>3</v>
      </c>
      <c r="AJ8" s="12" t="s">
        <v>10</v>
      </c>
    </row>
    <row r="9" spans="1:39" x14ac:dyDescent="0.25">
      <c r="A9" s="12" t="s">
        <v>17</v>
      </c>
      <c r="B9" s="5">
        <v>400</v>
      </c>
      <c r="D9" s="12" t="s">
        <v>41</v>
      </c>
      <c r="E9" s="10">
        <f>MAX(K14:L14)</f>
        <v>373100</v>
      </c>
      <c r="F9" s="3"/>
      <c r="G9" s="3"/>
      <c r="H9" s="12">
        <v>1</v>
      </c>
      <c r="I9" s="12">
        <v>1</v>
      </c>
      <c r="J9" s="10" t="s">
        <v>14</v>
      </c>
      <c r="K9" s="12">
        <v>0.113927630196</v>
      </c>
      <c r="L9" s="12">
        <v>0.113927630196</v>
      </c>
      <c r="M9" s="3">
        <v>1</v>
      </c>
      <c r="N9" s="12">
        <f t="shared" ref="N9:O15" si="0">K9/$M9</f>
        <v>0.113927630196</v>
      </c>
      <c r="O9" s="12">
        <f t="shared" si="0"/>
        <v>0.113927630196</v>
      </c>
      <c r="P9" s="12">
        <f t="shared" ref="P9:P15" si="1">N9/O9</f>
        <v>1</v>
      </c>
      <c r="Q9" s="12" t="b">
        <f>(ABS(P9-1)&lt;$B$8)</f>
        <v>1</v>
      </c>
      <c r="R9" s="12">
        <f t="shared" ref="R9:R15" si="2">MAX(N9:O9)</f>
        <v>0.113927630196</v>
      </c>
      <c r="S9" s="12">
        <f>IF(J9="SP",IF(NOT(ISERR(R10/R9)),R10/R9,1),IF(J9="FRP",1,IF(NOT(ISERR(R9/R8)),R9/R8,1)))</f>
        <v>1</v>
      </c>
      <c r="T9" s="12" t="str">
        <f>IF(ISBLANK($E$7),"No FRP",IF(J9="SP",MAX($E$7/$B$9,R9),IF(OR(J9="FQP",J9="FFP",J9="sFFP"),MIN($E$7*$B$9,R9),J9)))</f>
        <v>No FRP</v>
      </c>
      <c r="U9" s="12" t="str">
        <f>IF(J9="sFFP",MIN($E$8*$F$19,$E$10),J9)</f>
        <v>FQP</v>
      </c>
      <c r="V9" s="15" t="str">
        <f>IF(J9="sFFP",$E$14/$E$15/$B$13*$E$9,J9)</f>
        <v>FQP</v>
      </c>
      <c r="W9" s="6" t="str">
        <f>IF(J9="sFFP",IF(MAXA(T9:V9,$B$7)&lt;$E$10,MAXA(T9:V9,$B$7),$E$10),J9)</f>
        <v>FQP</v>
      </c>
      <c r="X9" s="12">
        <f t="shared" ref="X9:X14" si="3">IF(AND(R9&lt;T9,$E$20&gt;0),MIN($F$20,R10/R9),R10/R9)</f>
        <v>1</v>
      </c>
      <c r="Y9" s="12" t="e">
        <f t="shared" ref="Y9:Y15" si="4">IF($E$19&gt;0,MIN($F$19,R9/R8),R9/R8)</f>
        <v>#VALUE!</v>
      </c>
      <c r="Z9" s="12">
        <f>AA10/AA9</f>
        <v>1</v>
      </c>
      <c r="AA9" s="12">
        <f>IF(OR(J9="FRP",J9="FQP",J9="NSP"),R9,IF(J9="sFFP",W9,IF(J9="SP",MINA(AA10/X9,T9),IF(J9="FFP",MAXA(AA8*Y9,T9)))))</f>
        <v>0.113927630196</v>
      </c>
      <c r="AB9" s="12">
        <f>IF(ISERR(AA9/R9),1,AA9/R9)</f>
        <v>1</v>
      </c>
      <c r="AC9" s="12">
        <v>0.113927630195958</v>
      </c>
      <c r="AD9" s="12">
        <v>1</v>
      </c>
      <c r="AE9" s="12">
        <f>AA9-AC9</f>
        <v>4.1994185906446546E-14</v>
      </c>
      <c r="AF9" s="12">
        <f>AB9-AD9</f>
        <v>0</v>
      </c>
      <c r="AH9" s="12" t="s">
        <v>79</v>
      </c>
      <c r="AI9" s="12">
        <f>I9</f>
        <v>1</v>
      </c>
      <c r="AJ9" s="12" t="s">
        <v>80</v>
      </c>
      <c r="AK9" s="12">
        <f>AC9</f>
        <v>0.113927630195958</v>
      </c>
      <c r="AL9" s="12" t="s">
        <v>81</v>
      </c>
      <c r="AM9" s="12" t="s">
        <v>80</v>
      </c>
    </row>
    <row r="10" spans="1:39" x14ac:dyDescent="0.25">
      <c r="A10" s="12" t="s">
        <v>21</v>
      </c>
      <c r="B10" s="5">
        <v>1000</v>
      </c>
      <c r="D10" s="12" t="s">
        <v>42</v>
      </c>
      <c r="E10" s="10">
        <f>R14</f>
        <v>4924000.4609073084</v>
      </c>
      <c r="F10" s="3"/>
      <c r="G10" s="3"/>
      <c r="H10" s="12">
        <v>2</v>
      </c>
      <c r="I10" s="12">
        <v>2</v>
      </c>
      <c r="J10" s="10" t="s">
        <v>14</v>
      </c>
      <c r="K10" s="12">
        <v>0.113927630196</v>
      </c>
      <c r="L10" s="12">
        <v>0.113927630196</v>
      </c>
      <c r="M10" s="3">
        <v>1</v>
      </c>
      <c r="N10" s="12">
        <f t="shared" si="0"/>
        <v>0.113927630196</v>
      </c>
      <c r="O10" s="12">
        <f t="shared" si="0"/>
        <v>0.113927630196</v>
      </c>
      <c r="P10" s="12">
        <f t="shared" si="1"/>
        <v>1</v>
      </c>
      <c r="Q10" s="12" t="b">
        <f t="shared" ref="Q10:Q15" si="5">(ABS(P10-1)&lt;$B$8)</f>
        <v>1</v>
      </c>
      <c r="R10" s="12">
        <f t="shared" si="2"/>
        <v>0.113927630196</v>
      </c>
      <c r="S10" s="12">
        <f t="shared" ref="S10:S14" si="6">IF(J10="SP",IF(NOT(ISERR(R11/R10)),R11/R10,1),IF(J10="FRP",1,IF(NOT(ISERR(R10/R9)),R10/R9,1)))</f>
        <v>1</v>
      </c>
      <c r="T10" s="12" t="str">
        <f t="shared" ref="T10:T15" si="7">IF(ISBLANK($E$7),"No FRP",IF(J10="SP",MAX($E$7/$B$9,R10),IF(OR(J10="FQP",J10="FFP",J10="sFFP"),MIN($E$7*$B$9,R10),J10)))</f>
        <v>No FRP</v>
      </c>
      <c r="U10" s="12" t="str">
        <f t="shared" ref="U10:U15" si="8">IF(J10="sFFP",MIN($E$8*$F$19,$E$10),J10)</f>
        <v>FQP</v>
      </c>
      <c r="V10" s="15" t="str">
        <f t="shared" ref="V10:V15" si="9">IF(J10="sFFP",$E$14/$E$15/$B$13*$E$9,J10)</f>
        <v>FQP</v>
      </c>
      <c r="W10" s="6" t="str">
        <f t="shared" ref="W10:W15" si="10">IF(J10="sFFP",IF(MAXA(T10:V10,$B$7)&lt;$E$10,MAXA(T10:V10,$B$7),$E$10),J10)</f>
        <v>FQP</v>
      </c>
      <c r="X10" s="12">
        <f t="shared" si="3"/>
        <v>1</v>
      </c>
      <c r="Y10" s="12">
        <f t="shared" si="4"/>
        <v>1</v>
      </c>
      <c r="Z10" s="12">
        <f>AA11/AA10</f>
        <v>1</v>
      </c>
      <c r="AA10" s="12">
        <f t="shared" ref="AA10:AA15" si="11">IF(OR(J10="FRP",J10="FQP",J10="NSP"),R10,IF(J10="sFFP",W10,IF(J10="SP",MINA(AA11/X10,T10),IF(J10="FFP",MAXA(AA9*Y10,T10)))))</f>
        <v>0.113927630196</v>
      </c>
      <c r="AB10" s="12">
        <f t="shared" ref="AB10:AB15" si="12">IF(ISERR(AA10/R10),1,AA10/R10)</f>
        <v>1</v>
      </c>
      <c r="AC10" s="12">
        <v>0.113927630195958</v>
      </c>
      <c r="AD10" s="12">
        <v>1</v>
      </c>
      <c r="AE10" s="12">
        <f t="shared" ref="AE10:AF15" si="13">AA10-AC10</f>
        <v>4.1994185906446546E-14</v>
      </c>
      <c r="AF10" s="12">
        <f t="shared" si="13"/>
        <v>0</v>
      </c>
      <c r="AH10" s="12" t="s">
        <v>79</v>
      </c>
      <c r="AI10" s="12">
        <f t="shared" ref="AI10:AI15" si="14">I10</f>
        <v>2</v>
      </c>
      <c r="AJ10" s="12" t="s">
        <v>80</v>
      </c>
      <c r="AK10" s="12">
        <f>AC10</f>
        <v>0.113927630195958</v>
      </c>
      <c r="AL10" s="12" t="s">
        <v>81</v>
      </c>
      <c r="AM10" s="12" t="s">
        <v>80</v>
      </c>
    </row>
    <row r="11" spans="1:39" x14ac:dyDescent="0.25">
      <c r="A11" s="12" t="s">
        <v>29</v>
      </c>
      <c r="B11" s="7">
        <v>100</v>
      </c>
      <c r="D11" s="12" t="s">
        <v>69</v>
      </c>
      <c r="E11" s="10">
        <f>AA14</f>
        <v>36400</v>
      </c>
      <c r="F11" s="3"/>
      <c r="G11" s="3"/>
      <c r="H11" s="12">
        <v>3</v>
      </c>
      <c r="I11" s="12">
        <v>3</v>
      </c>
      <c r="J11" s="10" t="s">
        <v>14</v>
      </c>
      <c r="K11" s="12">
        <v>0.113927630196</v>
      </c>
      <c r="L11" s="12">
        <v>0.113927630196</v>
      </c>
      <c r="M11" s="3">
        <v>1</v>
      </c>
      <c r="N11" s="3">
        <f t="shared" si="0"/>
        <v>0.113927630196</v>
      </c>
      <c r="O11" s="3">
        <f t="shared" si="0"/>
        <v>0.113927630196</v>
      </c>
      <c r="P11" s="3">
        <f t="shared" si="1"/>
        <v>1</v>
      </c>
      <c r="Q11" s="3" t="b">
        <f t="shared" si="5"/>
        <v>1</v>
      </c>
      <c r="R11" s="3">
        <f t="shared" si="2"/>
        <v>0.113927630196</v>
      </c>
      <c r="S11" s="3">
        <f t="shared" si="6"/>
        <v>1</v>
      </c>
      <c r="T11" s="3" t="str">
        <f t="shared" si="7"/>
        <v>No FRP</v>
      </c>
      <c r="U11" s="3" t="str">
        <f t="shared" si="8"/>
        <v>FQP</v>
      </c>
      <c r="V11" s="14" t="str">
        <f t="shared" si="9"/>
        <v>FQP</v>
      </c>
      <c r="W11" s="13" t="str">
        <f t="shared" si="10"/>
        <v>FQP</v>
      </c>
      <c r="X11" s="12">
        <f t="shared" si="3"/>
        <v>3.5000000000000004</v>
      </c>
      <c r="Y11" s="12">
        <f t="shared" si="4"/>
        <v>1</v>
      </c>
      <c r="Z11" s="12">
        <f t="shared" ref="Z11:Z15" si="15">AA12/AA11</f>
        <v>3.5000000000000004</v>
      </c>
      <c r="AA11" s="3">
        <f t="shared" si="11"/>
        <v>0.113927630196</v>
      </c>
      <c r="AB11" s="3">
        <f t="shared" si="12"/>
        <v>1</v>
      </c>
      <c r="AC11" s="3">
        <v>0.113927630195958</v>
      </c>
      <c r="AD11" s="3">
        <v>1</v>
      </c>
      <c r="AE11" s="12">
        <f t="shared" si="13"/>
        <v>4.1994185906446546E-14</v>
      </c>
      <c r="AF11" s="12">
        <f t="shared" si="13"/>
        <v>0</v>
      </c>
      <c r="AH11" s="12" t="s">
        <v>79</v>
      </c>
      <c r="AI11" s="12">
        <f t="shared" si="14"/>
        <v>3</v>
      </c>
      <c r="AJ11" s="12" t="s">
        <v>80</v>
      </c>
      <c r="AK11" s="12">
        <f>AC11</f>
        <v>0.113927630195958</v>
      </c>
      <c r="AL11" s="12" t="s">
        <v>81</v>
      </c>
      <c r="AM11" s="12" t="s">
        <v>80</v>
      </c>
    </row>
    <row r="12" spans="1:39" x14ac:dyDescent="0.25">
      <c r="A12" s="12" t="s">
        <v>25</v>
      </c>
      <c r="B12" s="7">
        <v>100000</v>
      </c>
      <c r="D12" s="12" t="s">
        <v>43</v>
      </c>
      <c r="E12" s="10">
        <f>AA15</f>
        <v>14560000</v>
      </c>
      <c r="F12" s="3"/>
      <c r="G12" s="3"/>
      <c r="H12" s="12">
        <v>4</v>
      </c>
      <c r="I12" s="12">
        <v>4</v>
      </c>
      <c r="J12" s="10" t="s">
        <v>14</v>
      </c>
      <c r="K12" s="12">
        <v>0.39874670568600001</v>
      </c>
      <c r="L12" s="12">
        <v>0.39874670568600001</v>
      </c>
      <c r="M12" s="3">
        <v>1</v>
      </c>
      <c r="N12" s="3">
        <f t="shared" si="0"/>
        <v>0.39874670568600001</v>
      </c>
      <c r="O12" s="3">
        <f t="shared" si="0"/>
        <v>0.39874670568600001</v>
      </c>
      <c r="P12" s="3">
        <f t="shared" si="1"/>
        <v>1</v>
      </c>
      <c r="Q12" s="3" t="b">
        <f t="shared" si="5"/>
        <v>1</v>
      </c>
      <c r="R12" s="3">
        <f t="shared" si="2"/>
        <v>0.39874670568600001</v>
      </c>
      <c r="S12" s="3">
        <f t="shared" si="6"/>
        <v>3.5000000000000004</v>
      </c>
      <c r="T12" s="3" t="str">
        <f t="shared" si="7"/>
        <v>No FRP</v>
      </c>
      <c r="U12" s="3" t="str">
        <f t="shared" si="8"/>
        <v>FQP</v>
      </c>
      <c r="V12" s="14" t="str">
        <f t="shared" si="9"/>
        <v>FQP</v>
      </c>
      <c r="W12" s="13" t="str">
        <f t="shared" si="10"/>
        <v>FQP</v>
      </c>
      <c r="X12" s="12">
        <f t="shared" si="3"/>
        <v>228.21505156624298</v>
      </c>
      <c r="Y12" s="12">
        <f t="shared" si="4"/>
        <v>3.5000000000000004</v>
      </c>
      <c r="Z12" s="12">
        <f t="shared" si="15"/>
        <v>228.21505156624298</v>
      </c>
      <c r="AA12" s="3">
        <f t="shared" si="11"/>
        <v>0.39874670568600001</v>
      </c>
      <c r="AB12" s="3">
        <f t="shared" si="12"/>
        <v>1</v>
      </c>
      <c r="AC12" s="3">
        <v>0.39874670568585402</v>
      </c>
      <c r="AD12" s="3">
        <v>1</v>
      </c>
      <c r="AE12" s="12">
        <f t="shared" si="13"/>
        <v>1.4599432773820809E-13</v>
      </c>
      <c r="AF12" s="12">
        <f t="shared" si="13"/>
        <v>0</v>
      </c>
      <c r="AH12" s="12" t="s">
        <v>79</v>
      </c>
      <c r="AI12" s="12">
        <f t="shared" si="14"/>
        <v>4</v>
      </c>
      <c r="AJ12" s="12" t="s">
        <v>80</v>
      </c>
      <c r="AK12" s="12">
        <f>AC12</f>
        <v>0.39874670568585402</v>
      </c>
      <c r="AL12" s="12" t="s">
        <v>81</v>
      </c>
      <c r="AM12" s="12" t="s">
        <v>80</v>
      </c>
    </row>
    <row r="13" spans="1:39" x14ac:dyDescent="0.25">
      <c r="A13" s="12" t="s">
        <v>24</v>
      </c>
      <c r="B13" s="7">
        <v>250</v>
      </c>
      <c r="D13" s="12" t="s">
        <v>55</v>
      </c>
      <c r="E13" s="10"/>
      <c r="F13" s="3"/>
      <c r="G13" s="3"/>
      <c r="H13" s="12">
        <v>5</v>
      </c>
      <c r="I13" s="3">
        <v>5</v>
      </c>
      <c r="J13" s="10" t="s">
        <v>14</v>
      </c>
      <c r="K13" s="12">
        <v>90</v>
      </c>
      <c r="L13" s="12">
        <v>91</v>
      </c>
      <c r="M13" s="3">
        <v>1</v>
      </c>
      <c r="N13" s="3">
        <f t="shared" si="0"/>
        <v>90</v>
      </c>
      <c r="O13" s="3">
        <f t="shared" si="0"/>
        <v>91</v>
      </c>
      <c r="P13" s="3">
        <f t="shared" si="1"/>
        <v>0.98901098901098905</v>
      </c>
      <c r="Q13" s="3" t="b">
        <f t="shared" si="5"/>
        <v>1</v>
      </c>
      <c r="R13" s="3">
        <f t="shared" si="2"/>
        <v>91</v>
      </c>
      <c r="S13" s="3">
        <f t="shared" si="6"/>
        <v>228.21505156624298</v>
      </c>
      <c r="T13" s="3" t="str">
        <f t="shared" si="7"/>
        <v>No FRP</v>
      </c>
      <c r="U13" s="3" t="str">
        <f t="shared" si="8"/>
        <v>FQP</v>
      </c>
      <c r="V13" s="14" t="str">
        <f t="shared" si="9"/>
        <v>FQP</v>
      </c>
      <c r="W13" s="13" t="str">
        <f t="shared" si="10"/>
        <v>FQP</v>
      </c>
      <c r="X13" s="12">
        <f t="shared" si="3"/>
        <v>54109.895174805584</v>
      </c>
      <c r="Y13" s="12">
        <f t="shared" si="4"/>
        <v>228.21505156624298</v>
      </c>
      <c r="Z13" s="12">
        <f t="shared" si="15"/>
        <v>400</v>
      </c>
      <c r="AA13" s="3">
        <f t="shared" si="11"/>
        <v>91</v>
      </c>
      <c r="AB13" s="3">
        <f t="shared" si="12"/>
        <v>1</v>
      </c>
      <c r="AC13" s="3">
        <v>91</v>
      </c>
      <c r="AD13" s="3">
        <v>1</v>
      </c>
      <c r="AE13" s="12">
        <f t="shared" si="13"/>
        <v>0</v>
      </c>
      <c r="AF13" s="12">
        <f t="shared" si="13"/>
        <v>0</v>
      </c>
      <c r="AH13" s="12" t="s">
        <v>79</v>
      </c>
      <c r="AI13" s="12">
        <f t="shared" si="14"/>
        <v>5</v>
      </c>
      <c r="AJ13" s="12" t="s">
        <v>80</v>
      </c>
      <c r="AK13" s="12">
        <f>AC13</f>
        <v>91</v>
      </c>
      <c r="AL13" s="12" t="s">
        <v>81</v>
      </c>
      <c r="AM13" s="12" t="s">
        <v>80</v>
      </c>
    </row>
    <row r="14" spans="1:39" x14ac:dyDescent="0.25">
      <c r="D14" s="12" t="s">
        <v>39</v>
      </c>
      <c r="E14" s="10">
        <f>MAX(M14:M15)</f>
        <v>7.5771723208013605E-2</v>
      </c>
      <c r="F14" s="3"/>
      <c r="G14" s="3"/>
      <c r="H14" s="9">
        <v>6</v>
      </c>
      <c r="I14" s="9">
        <v>6</v>
      </c>
      <c r="J14" s="10" t="s">
        <v>53</v>
      </c>
      <c r="K14" s="9">
        <v>369000</v>
      </c>
      <c r="L14" s="9">
        <v>373100</v>
      </c>
      <c r="M14" s="9">
        <v>7.5771723208013605E-2</v>
      </c>
      <c r="N14" s="9">
        <f>K14/$M14</f>
        <v>4869890.5657325033</v>
      </c>
      <c r="O14" s="9">
        <f>L14/$M14</f>
        <v>4924000.4609073084</v>
      </c>
      <c r="P14" s="9">
        <f t="shared" si="1"/>
        <v>0.98901098901098916</v>
      </c>
      <c r="Q14" s="9" t="b">
        <f t="shared" si="5"/>
        <v>1</v>
      </c>
      <c r="R14" s="9">
        <f>MAX(N14:O14)</f>
        <v>4924000.4609073084</v>
      </c>
      <c r="S14" s="9">
        <f t="shared" si="6"/>
        <v>54109.895174805584</v>
      </c>
      <c r="T14" s="9" t="str">
        <f t="shared" si="7"/>
        <v>No FRP</v>
      </c>
      <c r="U14" s="9">
        <f>IF(J14="sFFP",MIN($E$8*$F$19,$E$10),J14)</f>
        <v>36400</v>
      </c>
      <c r="V14" s="16">
        <f>IF(J14="sFFP",$E$14/$E$15/$B$13*$E$9,J14)</f>
        <v>1492.4</v>
      </c>
      <c r="W14" s="17">
        <f>IF(J14="sFFP",IF(MAXA(T14:V14,$B$7)&lt;$E$10,MAXA(T14:V14,$B$7),$E$10),J14)</f>
        <v>36400</v>
      </c>
      <c r="X14" s="9">
        <f t="shared" si="3"/>
        <v>15097.64377458854</v>
      </c>
      <c r="Y14" s="9">
        <f t="shared" si="4"/>
        <v>400</v>
      </c>
      <c r="Z14" s="9">
        <f t="shared" si="15"/>
        <v>400</v>
      </c>
      <c r="AA14" s="9">
        <f t="shared" si="11"/>
        <v>36400</v>
      </c>
      <c r="AB14" s="9">
        <f t="shared" si="12"/>
        <v>7.392363239806206E-3</v>
      </c>
      <c r="AC14" s="9">
        <v>36400</v>
      </c>
      <c r="AD14" s="9">
        <v>7.3923632398062104E-3</v>
      </c>
      <c r="AE14" s="12">
        <f t="shared" si="13"/>
        <v>0</v>
      </c>
      <c r="AF14" s="12">
        <f t="shared" si="13"/>
        <v>0</v>
      </c>
      <c r="AH14" s="12" t="s">
        <v>79</v>
      </c>
      <c r="AI14" s="12">
        <f t="shared" si="14"/>
        <v>6</v>
      </c>
      <c r="AJ14" s="12" t="s">
        <v>80</v>
      </c>
      <c r="AK14" s="12">
        <f>AC14</f>
        <v>36400</v>
      </c>
      <c r="AL14" s="12" t="s">
        <v>81</v>
      </c>
      <c r="AM14" s="12" t="s">
        <v>80</v>
      </c>
    </row>
    <row r="15" spans="1:39" x14ac:dyDescent="0.25">
      <c r="D15" s="12" t="s">
        <v>40</v>
      </c>
      <c r="E15" s="10">
        <f>M14</f>
        <v>7.5771723208013605E-2</v>
      </c>
      <c r="H15" s="12">
        <v>7</v>
      </c>
      <c r="I15" s="12">
        <v>7</v>
      </c>
      <c r="J15" s="10" t="s">
        <v>1</v>
      </c>
      <c r="K15" s="12">
        <v>553500000</v>
      </c>
      <c r="L15" s="12">
        <v>559650000</v>
      </c>
      <c r="M15" s="3">
        <v>7.5281670775225297E-3</v>
      </c>
      <c r="N15" s="12">
        <f t="shared" si="0"/>
        <v>73523872982.658783</v>
      </c>
      <c r="O15" s="12">
        <f t="shared" si="0"/>
        <v>74340804904.688324</v>
      </c>
      <c r="P15" s="12">
        <f t="shared" si="1"/>
        <v>0.98901098901098905</v>
      </c>
      <c r="Q15" s="12" t="b">
        <f t="shared" si="5"/>
        <v>1</v>
      </c>
      <c r="R15" s="12">
        <f t="shared" si="2"/>
        <v>74340804904.688324</v>
      </c>
      <c r="S15" s="3">
        <f>IF(J15="SP",IF(NOT(ISERR(Q16/R15)),Q16/R15,1),IF(J15="FRP",1,IF(NOT(ISERR(R15/R14)),R15/R14,1)))</f>
        <v>15097.64377458854</v>
      </c>
      <c r="T15" s="3" t="str">
        <f t="shared" si="7"/>
        <v>No FRP</v>
      </c>
      <c r="U15" s="3" t="str">
        <f t="shared" si="8"/>
        <v>FFP</v>
      </c>
      <c r="V15" s="14" t="str">
        <f t="shared" si="9"/>
        <v>FFP</v>
      </c>
      <c r="W15" s="13" t="str">
        <f t="shared" si="10"/>
        <v>FFP</v>
      </c>
      <c r="X15" s="12">
        <f>IF(AND(R15&lt;T15,$E$20&gt;0),MIN($F$20,Q16/R15),Q16/R15)</f>
        <v>0</v>
      </c>
      <c r="Y15" s="12">
        <f t="shared" si="4"/>
        <v>400</v>
      </c>
      <c r="Z15" s="12">
        <f t="shared" si="15"/>
        <v>0</v>
      </c>
      <c r="AA15" s="3">
        <f t="shared" si="11"/>
        <v>14560000</v>
      </c>
      <c r="AB15" s="3">
        <f t="shared" si="12"/>
        <v>1.9585475323635848E-4</v>
      </c>
      <c r="AC15" s="3">
        <v>14560000</v>
      </c>
      <c r="AD15" s="3">
        <v>1.9585475323635801E-5</v>
      </c>
      <c r="AE15" s="12">
        <f t="shared" si="13"/>
        <v>0</v>
      </c>
      <c r="AF15" s="12">
        <f t="shared" si="13"/>
        <v>1.7626927791272268E-4</v>
      </c>
      <c r="AH15" s="12" t="s">
        <v>79</v>
      </c>
      <c r="AI15" s="12">
        <f t="shared" si="14"/>
        <v>7</v>
      </c>
      <c r="AJ15" s="12" t="s">
        <v>80</v>
      </c>
      <c r="AK15" s="12">
        <f>AC15</f>
        <v>14560000</v>
      </c>
      <c r="AL15" s="12" t="s">
        <v>81</v>
      </c>
      <c r="AM15" s="12" t="s">
        <v>80</v>
      </c>
    </row>
    <row r="16" spans="1:39" x14ac:dyDescent="0.25">
      <c r="A16" s="12" t="s">
        <v>60</v>
      </c>
      <c r="V16" s="14"/>
    </row>
    <row r="17" spans="1:15" x14ac:dyDescent="0.25">
      <c r="A17" s="12" t="s">
        <v>48</v>
      </c>
      <c r="B17" s="8" t="s">
        <v>49</v>
      </c>
      <c r="D17" s="12" t="s">
        <v>68</v>
      </c>
      <c r="H17" s="3" t="s">
        <v>66</v>
      </c>
    </row>
    <row r="18" spans="1:15" x14ac:dyDescent="0.25">
      <c r="A18" s="12">
        <v>0</v>
      </c>
      <c r="B18" s="5">
        <f>B9</f>
        <v>400</v>
      </c>
      <c r="E18" s="12" t="s">
        <v>70</v>
      </c>
      <c r="F18" s="12" t="s">
        <v>67</v>
      </c>
      <c r="I18" s="23" t="s">
        <v>61</v>
      </c>
      <c r="J18" s="23"/>
    </row>
    <row r="19" spans="1:15" x14ac:dyDescent="0.25">
      <c r="A19" s="12">
        <v>1</v>
      </c>
      <c r="B19" s="5">
        <f>B9</f>
        <v>400</v>
      </c>
      <c r="D19" s="12" t="s">
        <v>64</v>
      </c>
      <c r="E19" s="10">
        <v>1</v>
      </c>
      <c r="F19" s="12">
        <f>VLOOKUP(E19,$A$18:$B$21,2)</f>
        <v>400</v>
      </c>
      <c r="I19" s="12" t="s">
        <v>62</v>
      </c>
      <c r="J19" s="12" t="s">
        <v>63</v>
      </c>
      <c r="K19" s="12" t="s">
        <v>18</v>
      </c>
      <c r="L19" s="12" t="s">
        <v>23</v>
      </c>
      <c r="M19" s="12" t="s">
        <v>46</v>
      </c>
      <c r="O19" s="12" t="s">
        <v>76</v>
      </c>
    </row>
    <row r="20" spans="1:15" x14ac:dyDescent="0.25">
      <c r="A20" s="12">
        <v>2</v>
      </c>
      <c r="B20" s="5">
        <v>10</v>
      </c>
      <c r="D20" s="12" t="s">
        <v>65</v>
      </c>
      <c r="E20" s="10">
        <v>0</v>
      </c>
      <c r="F20" s="12">
        <f>VLOOKUP(E20,$A$18:$B$21,2)</f>
        <v>400</v>
      </c>
      <c r="H20" s="12" t="s">
        <v>64</v>
      </c>
      <c r="I20" s="12">
        <f>IF(E8*B9&gt;E11,B7,E11)</f>
        <v>36400</v>
      </c>
      <c r="J20" s="12">
        <f>E12</f>
        <v>14560000</v>
      </c>
      <c r="K20" s="12">
        <f>J20/I20</f>
        <v>400</v>
      </c>
      <c r="L20" s="12">
        <v>400</v>
      </c>
      <c r="M20" s="12" t="b">
        <f>(K20&lt;=B10)</f>
        <v>1</v>
      </c>
      <c r="O20" s="12">
        <f>K20-L20</f>
        <v>0</v>
      </c>
    </row>
    <row r="21" spans="1:15" x14ac:dyDescent="0.25">
      <c r="A21" s="12">
        <v>3</v>
      </c>
      <c r="B21" s="5">
        <v>1.1000000000000001</v>
      </c>
      <c r="H21" s="12" t="s">
        <v>65</v>
      </c>
      <c r="I21" s="12">
        <f>IF(ISNUMBER(E13),E13,0)</f>
        <v>0</v>
      </c>
      <c r="J21" s="12">
        <f>E7</f>
        <v>0</v>
      </c>
      <c r="K21" s="12" t="e">
        <f>J21/I21</f>
        <v>#DIV/0!</v>
      </c>
      <c r="L21" s="12" t="s">
        <v>77</v>
      </c>
      <c r="M21" s="12" t="e">
        <f>(K21&lt;=B11)</f>
        <v>#DIV/0!</v>
      </c>
      <c r="O21" s="12" t="e">
        <f>K21-L21</f>
        <v>#DIV/0!</v>
      </c>
    </row>
    <row r="29" spans="1:15" x14ac:dyDescent="0.25">
      <c r="E29" s="8"/>
    </row>
    <row r="41" spans="6:6" x14ac:dyDescent="0.25">
      <c r="F41" s="8"/>
    </row>
    <row r="2017" spans="10:11" x14ac:dyDescent="0.25">
      <c r="J2017" s="1"/>
      <c r="K2017" s="1"/>
    </row>
    <row r="2032" spans="10:11" x14ac:dyDescent="0.25">
      <c r="J2032" s="1"/>
      <c r="K2032" s="1"/>
    </row>
    <row r="2035" spans="10:11" x14ac:dyDescent="0.25">
      <c r="J2035" s="1"/>
      <c r="K2035" s="1"/>
    </row>
    <row r="2037" spans="10:11" x14ac:dyDescent="0.25">
      <c r="J2037" s="1"/>
      <c r="K2037" s="1"/>
    </row>
    <row r="2038" spans="10:11" x14ac:dyDescent="0.25">
      <c r="J2038" s="1"/>
      <c r="K2038" s="1"/>
    </row>
    <row r="2039" spans="10:11" x14ac:dyDescent="0.25">
      <c r="J2039" s="1"/>
      <c r="K2039" s="1"/>
    </row>
    <row r="2043" spans="10:11" x14ac:dyDescent="0.25">
      <c r="J2043" s="1"/>
      <c r="K2043" s="1"/>
    </row>
    <row r="2044" spans="10:11" x14ac:dyDescent="0.25">
      <c r="J2044" s="1"/>
      <c r="K2044" s="1"/>
    </row>
    <row r="2045" spans="10:11" x14ac:dyDescent="0.25">
      <c r="J2045" s="1"/>
      <c r="K2045" s="1"/>
    </row>
    <row r="3020" spans="10:11" x14ac:dyDescent="0.25">
      <c r="J3020" s="1"/>
      <c r="K3020" s="1"/>
    </row>
    <row r="3021" spans="10:11" x14ac:dyDescent="0.25">
      <c r="J3021" s="1"/>
      <c r="K3021" s="1"/>
    </row>
  </sheetData>
  <mergeCells count="8">
    <mergeCell ref="AE7:AF7"/>
    <mergeCell ref="AA7:AB7"/>
    <mergeCell ref="AC7:AD7"/>
    <mergeCell ref="I18:J18"/>
    <mergeCell ref="K7:L7"/>
    <mergeCell ref="N7:R7"/>
    <mergeCell ref="T7:W7"/>
    <mergeCell ref="X7:Y7"/>
  </mergeCells>
  <conditionalFormatting sqref="M20:M21">
    <cfRule type="expression" dxfId="1" priority="1">
      <formula>IF(ISERR(M20),TRUE,NOT(M20))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Case11</vt:lpstr>
      <vt:lpstr>Case12</vt:lpstr>
      <vt:lpstr>Case13</vt:lpstr>
      <vt:lpstr>Case14</vt:lpstr>
      <vt:lpstr>Case15</vt:lpstr>
      <vt:lpstr>Case16</vt:lpstr>
      <vt:lpstr>Case17</vt:lpstr>
      <vt:lpstr>Case18</vt:lpstr>
      <vt:lpstr>Case19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Sutton, Jonathan E.</dc:creator>
  <cp:lastModifiedBy>Savara, Aditya Ashi</cp:lastModifiedBy>
  <dcterms:created xsi:type="dcterms:W3CDTF">2016-12-08T18:06:11Z</dcterms:created>
  <dcterms:modified xsi:type="dcterms:W3CDTF">2020-11-01T21:50:34Z</dcterms:modified>
</cp:coreProperties>
</file>