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CAR/"/>
    </mc:Choice>
  </mc:AlternateContent>
  <xr:revisionPtr revIDLastSave="422" documentId="8_{898B20B3-72B3-43DA-8D73-D73B2D914968}" xr6:coauthVersionLast="47" xr6:coauthVersionMax="47" xr10:uidLastSave="{B84D0BEB-897E-4830-AE61-D822995601E9}"/>
  <bookViews>
    <workbookView xWindow="-120" yWindow="-120" windowWidth="20730" windowHeight="11160" firstSheet="1" activeTab="3" xr2:uid="{B703EE1D-BE85-4C65-9910-9C1F517F06A2}"/>
  </bookViews>
  <sheets>
    <sheet name=" extra large Motor" sheetId="5" r:id="rId1"/>
    <sheet name="small &amp; medium Motor" sheetId="4" r:id="rId2"/>
    <sheet name="large &amp; extra large MOBIL" sheetId="3" r:id="rId3"/>
    <sheet name="small &amp; medium MOBI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E105" i="1"/>
  <c r="E69" i="3"/>
  <c r="H69" i="3" s="1"/>
  <c r="E41" i="3"/>
  <c r="H41" i="3" s="1"/>
  <c r="E10" i="3"/>
  <c r="H10" i="3" s="1"/>
  <c r="E107" i="3"/>
  <c r="H107" i="3" s="1"/>
  <c r="H108" i="3" s="1"/>
  <c r="H103" i="3"/>
  <c r="H93" i="3"/>
  <c r="E88" i="3"/>
  <c r="H88" i="3" s="1"/>
  <c r="H84" i="3"/>
  <c r="E81" i="3"/>
  <c r="H81" i="3" s="1"/>
  <c r="E80" i="3"/>
  <c r="H80" i="3" s="1"/>
  <c r="E79" i="3"/>
  <c r="H79" i="3" s="1"/>
  <c r="E78" i="3"/>
  <c r="H78" i="3" s="1"/>
  <c r="E77" i="3"/>
  <c r="H77" i="3" s="1"/>
  <c r="H76" i="3"/>
  <c r="H65" i="3"/>
  <c r="H57" i="3"/>
  <c r="H39" i="3"/>
  <c r="H31" i="3"/>
  <c r="E13" i="3"/>
  <c r="H13" i="3" s="1"/>
  <c r="E14" i="3"/>
  <c r="H14" i="3" s="1"/>
  <c r="E17" i="3"/>
  <c r="H17" i="3" s="1"/>
  <c r="H18" i="3"/>
  <c r="D19" i="3"/>
  <c r="E19" i="3" s="1"/>
  <c r="H19" i="3" s="1"/>
  <c r="H106" i="3"/>
  <c r="H95" i="3"/>
  <c r="H87" i="3"/>
  <c r="H74" i="3"/>
  <c r="H68" i="3"/>
  <c r="E105" i="3"/>
  <c r="H105" i="3" s="1"/>
  <c r="E104" i="3"/>
  <c r="H104" i="3" s="1"/>
  <c r="E102" i="3"/>
  <c r="H102" i="3" s="1"/>
  <c r="E101" i="3"/>
  <c r="H101" i="3" s="1"/>
  <c r="E100" i="3"/>
  <c r="H100" i="3" s="1"/>
  <c r="E99" i="3"/>
  <c r="H99" i="3" s="1"/>
  <c r="E98" i="3"/>
  <c r="H98" i="3" s="1"/>
  <c r="E97" i="3"/>
  <c r="H97" i="3" s="1"/>
  <c r="E96" i="3"/>
  <c r="H96" i="3" s="1"/>
  <c r="E92" i="3"/>
  <c r="H92" i="3" s="1"/>
  <c r="E91" i="3"/>
  <c r="H91" i="3" s="1"/>
  <c r="E86" i="3"/>
  <c r="H86" i="3" s="1"/>
  <c r="E85" i="3"/>
  <c r="H85" i="3" s="1"/>
  <c r="E83" i="3"/>
  <c r="H83" i="3" s="1"/>
  <c r="E82" i="3"/>
  <c r="H82" i="3" s="1"/>
  <c r="E73" i="3"/>
  <c r="H73" i="3" s="1"/>
  <c r="E72" i="3"/>
  <c r="H72" i="3" s="1"/>
  <c r="E67" i="3"/>
  <c r="H67" i="3" s="1"/>
  <c r="E66" i="3"/>
  <c r="H66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H59" i="3" s="1"/>
  <c r="E58" i="3"/>
  <c r="H58" i="3" s="1"/>
  <c r="E54" i="3"/>
  <c r="H54" i="3" s="1"/>
  <c r="E53" i="3"/>
  <c r="H53" i="3" s="1"/>
  <c r="E40" i="3"/>
  <c r="H40" i="3" s="1"/>
  <c r="E38" i="3"/>
  <c r="H38" i="3" s="1"/>
  <c r="E37" i="3"/>
  <c r="H37" i="3" s="1"/>
  <c r="E36" i="3"/>
  <c r="H36" i="3" s="1"/>
  <c r="E35" i="3"/>
  <c r="H35" i="3" s="1"/>
  <c r="E34" i="3"/>
  <c r="H34" i="3" s="1"/>
  <c r="E33" i="3"/>
  <c r="H33" i="3" s="1"/>
  <c r="E32" i="3"/>
  <c r="H32" i="3" s="1"/>
  <c r="E28" i="3"/>
  <c r="H28" i="3" s="1"/>
  <c r="E27" i="3"/>
  <c r="H27" i="3" s="1"/>
  <c r="E23" i="3"/>
  <c r="H23" i="3" s="1"/>
  <c r="E22" i="3"/>
  <c r="H22" i="3" s="1"/>
  <c r="E9" i="3"/>
  <c r="H9" i="3" s="1"/>
  <c r="E6" i="3"/>
  <c r="H6" i="3" s="1"/>
  <c r="E5" i="3"/>
  <c r="H5" i="3" s="1"/>
  <c r="D24" i="3"/>
  <c r="H24" i="3" s="1"/>
  <c r="D10" i="3"/>
  <c r="H17" i="4"/>
  <c r="H9" i="4"/>
  <c r="E19" i="4"/>
  <c r="E18" i="4"/>
  <c r="H18" i="4" s="1"/>
  <c r="E17" i="4"/>
  <c r="E14" i="4"/>
  <c r="H14" i="4" s="1"/>
  <c r="E13" i="4"/>
  <c r="H13" i="4" s="1"/>
  <c r="E10" i="4"/>
  <c r="H10" i="4" s="1"/>
  <c r="E9" i="4"/>
  <c r="E6" i="4"/>
  <c r="H6" i="4" s="1"/>
  <c r="E5" i="4"/>
  <c r="H5" i="4" s="1"/>
  <c r="D19" i="4"/>
  <c r="H19" i="4" s="1"/>
  <c r="H20" i="4" s="1"/>
  <c r="H17" i="5"/>
  <c r="H14" i="5"/>
  <c r="E19" i="5"/>
  <c r="E18" i="5"/>
  <c r="H18" i="5" s="1"/>
  <c r="E17" i="5"/>
  <c r="E14" i="5"/>
  <c r="E13" i="5"/>
  <c r="H13" i="5" s="1"/>
  <c r="E10" i="5"/>
  <c r="H10" i="5" s="1"/>
  <c r="E9" i="5"/>
  <c r="H9" i="5" s="1"/>
  <c r="E6" i="5"/>
  <c r="H6" i="5" s="1"/>
  <c r="E5" i="5"/>
  <c r="H5" i="5" s="1"/>
  <c r="D19" i="5"/>
  <c r="H19" i="5" s="1"/>
  <c r="H20" i="5" s="1"/>
  <c r="H95" i="1"/>
  <c r="E107" i="1"/>
  <c r="H107" i="1" s="1"/>
  <c r="E88" i="1"/>
  <c r="H88" i="1" s="1"/>
  <c r="H103" i="1"/>
  <c r="H84" i="1"/>
  <c r="H76" i="1"/>
  <c r="E69" i="1"/>
  <c r="H65" i="1"/>
  <c r="H69" i="1"/>
  <c r="E41" i="1"/>
  <c r="H41" i="1" s="1"/>
  <c r="H39" i="1"/>
  <c r="D19" i="1"/>
  <c r="E19" i="1" s="1"/>
  <c r="H19" i="1" s="1"/>
  <c r="H31" i="1"/>
  <c r="E36" i="1"/>
  <c r="H36" i="1" s="1"/>
  <c r="E35" i="1"/>
  <c r="H35" i="1" s="1"/>
  <c r="E34" i="1"/>
  <c r="H34" i="1" s="1"/>
  <c r="E33" i="1"/>
  <c r="H33" i="1" s="1"/>
  <c r="E32" i="1"/>
  <c r="H32" i="1" s="1"/>
  <c r="E28" i="1"/>
  <c r="H28" i="1" s="1"/>
  <c r="E27" i="1"/>
  <c r="H27" i="1" s="1"/>
  <c r="E24" i="1"/>
  <c r="E10" i="1"/>
  <c r="H10" i="1" s="1"/>
  <c r="E22" i="1"/>
  <c r="H22" i="1" s="1"/>
  <c r="E23" i="1"/>
  <c r="H23" i="1" s="1"/>
  <c r="H18" i="1"/>
  <c r="E13" i="1"/>
  <c r="H13" i="1" s="1"/>
  <c r="E14" i="1"/>
  <c r="H14" i="1" s="1"/>
  <c r="H15" i="1"/>
  <c r="H16" i="1"/>
  <c r="E17" i="1"/>
  <c r="H17" i="1" s="1"/>
  <c r="H7" i="1"/>
  <c r="H8" i="1"/>
  <c r="D10" i="1"/>
  <c r="H106" i="1"/>
  <c r="H87" i="1"/>
  <c r="H68" i="1"/>
  <c r="H57" i="1"/>
  <c r="E104" i="1"/>
  <c r="H104" i="1" s="1"/>
  <c r="E102" i="1"/>
  <c r="H102" i="1" s="1"/>
  <c r="E101" i="1"/>
  <c r="H101" i="1" s="1"/>
  <c r="E100" i="1"/>
  <c r="H100" i="1" s="1"/>
  <c r="E99" i="1"/>
  <c r="H99" i="1" s="1"/>
  <c r="E98" i="1"/>
  <c r="H98" i="1" s="1"/>
  <c r="E97" i="1"/>
  <c r="H97" i="1" s="1"/>
  <c r="E96" i="1"/>
  <c r="H96" i="1" s="1"/>
  <c r="E92" i="1"/>
  <c r="H92" i="1" s="1"/>
  <c r="E91" i="1"/>
  <c r="H91" i="1" s="1"/>
  <c r="E86" i="1"/>
  <c r="H86" i="1" s="1"/>
  <c r="E85" i="1"/>
  <c r="H85" i="1" s="1"/>
  <c r="E83" i="1"/>
  <c r="H83" i="1" s="1"/>
  <c r="E82" i="1"/>
  <c r="H82" i="1" s="1"/>
  <c r="E81" i="1"/>
  <c r="H81" i="1" s="1"/>
  <c r="E80" i="1"/>
  <c r="H80" i="1" s="1"/>
  <c r="E79" i="1"/>
  <c r="H79" i="1" s="1"/>
  <c r="E78" i="1"/>
  <c r="H78" i="1" s="1"/>
  <c r="E77" i="1"/>
  <c r="H77" i="1" s="1"/>
  <c r="E73" i="1"/>
  <c r="H73" i="1" s="1"/>
  <c r="E72" i="1"/>
  <c r="H72" i="1" s="1"/>
  <c r="E67" i="1"/>
  <c r="H67" i="1" s="1"/>
  <c r="E66" i="1"/>
  <c r="H66" i="1" s="1"/>
  <c r="E64" i="1"/>
  <c r="H64" i="1" s="1"/>
  <c r="E63" i="1"/>
  <c r="H63" i="1" s="1"/>
  <c r="E62" i="1"/>
  <c r="H62" i="1" s="1"/>
  <c r="E61" i="1"/>
  <c r="H61" i="1" s="1"/>
  <c r="E60" i="1"/>
  <c r="H60" i="1" s="1"/>
  <c r="E59" i="1"/>
  <c r="H59" i="1" s="1"/>
  <c r="E58" i="1"/>
  <c r="H58" i="1" s="1"/>
  <c r="E54" i="1"/>
  <c r="H54" i="1" s="1"/>
  <c r="E53" i="1"/>
  <c r="H53" i="1" s="1"/>
  <c r="E40" i="1"/>
  <c r="H40" i="1" s="1"/>
  <c r="E38" i="1"/>
  <c r="H38" i="1" s="1"/>
  <c r="E37" i="1"/>
  <c r="H37" i="1" s="1"/>
  <c r="E9" i="1"/>
  <c r="H9" i="1" s="1"/>
  <c r="E6" i="1"/>
  <c r="H6" i="1" s="1"/>
  <c r="E5" i="1"/>
  <c r="H5" i="1" s="1"/>
  <c r="D24" i="1"/>
  <c r="H24" i="1" s="1"/>
  <c r="H108" i="1" l="1"/>
  <c r="H89" i="3"/>
  <c r="H70" i="3"/>
  <c r="H42" i="3"/>
  <c r="H25" i="3"/>
  <c r="H20" i="3"/>
  <c r="K20" i="3"/>
  <c r="H11" i="3"/>
  <c r="K42" i="3"/>
  <c r="K25" i="3"/>
  <c r="K70" i="3"/>
  <c r="L42" i="3"/>
  <c r="H11" i="4"/>
  <c r="H11" i="5"/>
  <c r="H89" i="1"/>
  <c r="H70" i="1"/>
  <c r="H42" i="1"/>
  <c r="H25" i="1"/>
  <c r="H20" i="1"/>
  <c r="H11" i="1"/>
</calcChain>
</file>

<file path=xl/sharedStrings.xml><?xml version="1.0" encoding="utf-8"?>
<sst xmlns="http://schemas.openxmlformats.org/spreadsheetml/2006/main" count="596" uniqueCount="99">
  <si>
    <t>HPP Celebrity Auto Detailing</t>
  </si>
  <si>
    <t>No</t>
  </si>
  <si>
    <t>Service</t>
  </si>
  <si>
    <t>Treatment</t>
  </si>
  <si>
    <t>Modals</t>
  </si>
  <si>
    <t>Cuci Mobil</t>
  </si>
  <si>
    <t>Air</t>
  </si>
  <si>
    <t>Sabun</t>
  </si>
  <si>
    <t>Silikon Ban</t>
  </si>
  <si>
    <t>Compressor Angin</t>
  </si>
  <si>
    <t>Vakum</t>
  </si>
  <si>
    <t>Dressing</t>
  </si>
  <si>
    <t xml:space="preserve">Serving Size </t>
  </si>
  <si>
    <t>200ml</t>
  </si>
  <si>
    <t>Cuci Mobil Wax</t>
  </si>
  <si>
    <t>Wax</t>
  </si>
  <si>
    <t>Full Detailing</t>
  </si>
  <si>
    <t>Compound 400</t>
  </si>
  <si>
    <t>50ml</t>
  </si>
  <si>
    <t>Compound 2400</t>
  </si>
  <si>
    <t>Compound 3800</t>
  </si>
  <si>
    <t>Obat Kerak</t>
  </si>
  <si>
    <t>APC</t>
  </si>
  <si>
    <t>500ml</t>
  </si>
  <si>
    <t>Dressing total</t>
  </si>
  <si>
    <t>Obat Poles Kaca</t>
  </si>
  <si>
    <t>Isolasi kertas</t>
  </si>
  <si>
    <t>0.5pcs</t>
  </si>
  <si>
    <t>Parfume Interior</t>
  </si>
  <si>
    <t>5ml</t>
  </si>
  <si>
    <t>Coating</t>
  </si>
  <si>
    <t>25ml</t>
  </si>
  <si>
    <t>Lap Coating</t>
  </si>
  <si>
    <t>2pcs</t>
  </si>
  <si>
    <t>45.500/5L</t>
  </si>
  <si>
    <t>173.800/5L</t>
  </si>
  <si>
    <t>6.800/pcs</t>
  </si>
  <si>
    <t>71.900/200ml</t>
  </si>
  <si>
    <t>673.500/L</t>
  </si>
  <si>
    <t>3.000/pcs</t>
  </si>
  <si>
    <t>2.250.000/170gr</t>
  </si>
  <si>
    <t>587.500/L</t>
  </si>
  <si>
    <t>476.500/L</t>
  </si>
  <si>
    <t>90-120min</t>
  </si>
  <si>
    <t>3-4 day</t>
  </si>
  <si>
    <t>1.010.400/10L</t>
  </si>
  <si>
    <t>2.075.600/5L</t>
  </si>
  <si>
    <t>Modals2</t>
  </si>
  <si>
    <t>201.900/5L</t>
  </si>
  <si>
    <t>485.000/1L</t>
  </si>
  <si>
    <t>1.800.000/50ml</t>
  </si>
  <si>
    <t>TOTAL</t>
  </si>
  <si>
    <t>HARGA MEDIUM</t>
  </si>
  <si>
    <t>HARGA SMALL</t>
  </si>
  <si>
    <t>HARGA LARGE</t>
  </si>
  <si>
    <t>Glass Cleaning Wax</t>
  </si>
  <si>
    <t>Express Coating Package</t>
  </si>
  <si>
    <t>Grapehene Ceramic Coating Detaling</t>
  </si>
  <si>
    <t>2.724.500/473ml</t>
  </si>
  <si>
    <t>1.127.000/355ml</t>
  </si>
  <si>
    <t>Coating adam coating spray</t>
  </si>
  <si>
    <t>Coating high-text x1</t>
  </si>
  <si>
    <t>300ml</t>
  </si>
  <si>
    <t>75ml</t>
  </si>
  <si>
    <t>750ml</t>
  </si>
  <si>
    <t>1pcs</t>
  </si>
  <si>
    <t>7ml</t>
  </si>
  <si>
    <t>TENAGA KERJA</t>
  </si>
  <si>
    <t>Obat Kerak (HF)</t>
  </si>
  <si>
    <t>Optima (Compound)</t>
  </si>
  <si>
    <t>30ml</t>
  </si>
  <si>
    <t>2 Day</t>
  </si>
  <si>
    <t>283.500/500ml</t>
  </si>
  <si>
    <t>40ml</t>
  </si>
  <si>
    <t>Coating Detaling HIGH-TECT X1</t>
  </si>
  <si>
    <t>HARGA EXTRA LARGE</t>
  </si>
  <si>
    <t>100ml</t>
  </si>
  <si>
    <t>Cuci Motor WAX</t>
  </si>
  <si>
    <t>COATING PACKAGE</t>
  </si>
  <si>
    <t>HIGH-TECT X1</t>
  </si>
  <si>
    <t>15ml</t>
  </si>
  <si>
    <t>20ml</t>
  </si>
  <si>
    <t>Modal</t>
  </si>
  <si>
    <t>Time</t>
  </si>
  <si>
    <t>30menit</t>
  </si>
  <si>
    <t>Modal Akhir</t>
  </si>
  <si>
    <t>Harga Satuan/ml</t>
  </si>
  <si>
    <t>30mobil</t>
  </si>
  <si>
    <t>1mobil</t>
  </si>
  <si>
    <t>4 Day</t>
  </si>
  <si>
    <t>3-4 Day</t>
  </si>
  <si>
    <t>Coating Detaling High-Tect X1</t>
  </si>
  <si>
    <t>Product</t>
  </si>
  <si>
    <t>Coating Detaling Graphene Adam Spray</t>
  </si>
  <si>
    <t>60 Minute</t>
  </si>
  <si>
    <t>30 Minute</t>
  </si>
  <si>
    <t>3 Day</t>
  </si>
  <si>
    <t>Coating Detaling ADAM COATING SPRAY</t>
  </si>
  <si>
    <t>2.700.000/60ml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</si>
</sst>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9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0" xfId="0" applyFill="1"/>
    <xf numFmtId="43" fontId="0" fillId="0" borderId="1" xfId="2" applyFont="1" applyBorder="1"/>
    <xf numFmtId="43" fontId="0" fillId="0" borderId="0" xfId="2" applyFont="1"/>
    <xf numFmtId="9" fontId="0" fillId="0" borderId="0" xfId="3" applyFont="1"/>
    <xf numFmtId="164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164" fontId="0" fillId="0" borderId="12" xfId="0" applyNumberFormat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164" fontId="0" fillId="2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45"/>
    </xf>
    <xf numFmtId="164" fontId="0" fillId="0" borderId="1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45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textRotation="45"/>
    </xf>
    <xf numFmtId="0" fontId="0" fillId="2" borderId="9" xfId="0" applyFill="1" applyBorder="1" applyAlignment="1">
      <alignment horizontal="center" vertical="center" textRotation="45"/>
    </xf>
    <xf numFmtId="0" fontId="0" fillId="2" borderId="10" xfId="0" applyFill="1" applyBorder="1" applyAlignment="1">
      <alignment horizontal="center" vertical="center" textRotation="45"/>
    </xf>
    <xf numFmtId="164" fontId="0" fillId="2" borderId="8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8" xfId="0" applyBorder="1" applyAlignment="1">
      <alignment horizontal="center" vertical="center" textRotation="45"/>
    </xf>
    <xf numFmtId="0" fontId="0" fillId="0" borderId="9" xfId="0" applyBorder="1" applyAlignment="1">
      <alignment horizontal="center" vertical="center" textRotation="45"/>
    </xf>
    <xf numFmtId="0" fontId="0" fillId="0" borderId="10" xfId="0" applyBorder="1" applyAlignment="1">
      <alignment horizontal="center" vertical="center" textRotation="45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C05A-9C94-43B9-BD51-831F8546D87E}">
  <sheetPr codeName="Sheet1">
    <pageSetUpPr fitToPage="1"/>
  </sheetPr>
  <dimension ref="A1:Q2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3" sqref="O23"/>
    </sheetView>
  </sheetViews>
  <sheetFormatPr defaultRowHeight="15" x14ac:dyDescent="0.25"/>
  <cols>
    <col min="1" max="1" width="3.5703125" customWidth="1"/>
    <col min="2" max="2" width="22" customWidth="1"/>
    <col min="3" max="3" width="18.5703125" customWidth="1"/>
    <col min="4" max="4" width="18.28515625" customWidth="1"/>
    <col min="5" max="5" width="15.5703125" bestFit="1" customWidth="1"/>
    <col min="6" max="7" width="18.5703125" customWidth="1"/>
    <col min="8" max="8" width="18.85546875" customWidth="1"/>
    <col min="9" max="9" width="21" customWidth="1"/>
    <col min="10" max="11" width="18.5703125" customWidth="1"/>
    <col min="12" max="12" width="13.85546875" customWidth="1"/>
    <col min="13" max="13" width="12" customWidth="1"/>
    <col min="14" max="14" width="18.28515625" customWidth="1"/>
    <col min="15" max="16" width="15.5703125" bestFit="1" customWidth="1"/>
    <col min="17" max="17" width="19.7109375" customWidth="1"/>
  </cols>
  <sheetData>
    <row r="1" spans="1:17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</row>
    <row r="2" spans="1:17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x14ac:dyDescent="0.25">
      <c r="A3" s="1" t="s">
        <v>1</v>
      </c>
      <c r="B3" s="1" t="s">
        <v>92</v>
      </c>
      <c r="C3" s="1" t="s">
        <v>3</v>
      </c>
      <c r="D3" s="1" t="s">
        <v>82</v>
      </c>
      <c r="E3" s="1" t="s">
        <v>86</v>
      </c>
      <c r="F3" s="1" t="s">
        <v>12</v>
      </c>
      <c r="G3" s="1" t="s">
        <v>83</v>
      </c>
      <c r="H3" s="1" t="s">
        <v>47</v>
      </c>
      <c r="I3" s="1" t="s">
        <v>75</v>
      </c>
    </row>
    <row r="4" spans="1:17" x14ac:dyDescent="0.25">
      <c r="A4" s="32">
        <v>1</v>
      </c>
      <c r="B4" s="33" t="s">
        <v>77</v>
      </c>
      <c r="C4" s="2" t="s">
        <v>6</v>
      </c>
      <c r="D4" s="2"/>
      <c r="E4" s="3"/>
      <c r="F4" s="2"/>
      <c r="G4" s="35" t="s">
        <v>94</v>
      </c>
      <c r="H4" s="3"/>
      <c r="I4" s="34"/>
    </row>
    <row r="5" spans="1:17" x14ac:dyDescent="0.25">
      <c r="A5" s="32"/>
      <c r="B5" s="33"/>
      <c r="C5" s="2" t="s">
        <v>7</v>
      </c>
      <c r="D5" s="2" t="s">
        <v>34</v>
      </c>
      <c r="E5" s="3">
        <f>45500/5000</f>
        <v>9.1</v>
      </c>
      <c r="F5" s="2" t="s">
        <v>76</v>
      </c>
      <c r="G5" s="36"/>
      <c r="H5" s="3">
        <f>E5*100</f>
        <v>910</v>
      </c>
      <c r="I5" s="34"/>
    </row>
    <row r="6" spans="1:17" x14ac:dyDescent="0.25">
      <c r="A6" s="32"/>
      <c r="B6" s="33"/>
      <c r="C6" s="2" t="s">
        <v>8</v>
      </c>
      <c r="D6" s="2" t="s">
        <v>35</v>
      </c>
      <c r="E6" s="3">
        <f>173800/5000</f>
        <v>34.76</v>
      </c>
      <c r="F6" s="2" t="s">
        <v>18</v>
      </c>
      <c r="G6" s="36"/>
      <c r="H6" s="3">
        <f>E6*50</f>
        <v>1738</v>
      </c>
      <c r="I6" s="34"/>
    </row>
    <row r="7" spans="1:17" x14ac:dyDescent="0.25">
      <c r="A7" s="32"/>
      <c r="B7" s="33"/>
      <c r="C7" s="2" t="s">
        <v>9</v>
      </c>
      <c r="D7" s="2"/>
      <c r="E7" s="3"/>
      <c r="F7" s="2"/>
      <c r="G7" s="36"/>
      <c r="H7" s="3"/>
      <c r="I7" s="34"/>
    </row>
    <row r="8" spans="1:17" x14ac:dyDescent="0.25">
      <c r="A8" s="32"/>
      <c r="B8" s="33"/>
      <c r="C8" s="2" t="s">
        <v>10</v>
      </c>
      <c r="D8" s="2"/>
      <c r="E8" s="3"/>
      <c r="F8" s="2"/>
      <c r="G8" s="36"/>
      <c r="H8" s="3"/>
      <c r="I8" s="34"/>
    </row>
    <row r="9" spans="1:17" x14ac:dyDescent="0.25">
      <c r="A9" s="32"/>
      <c r="B9" s="33"/>
      <c r="C9" s="2" t="s">
        <v>11</v>
      </c>
      <c r="D9" s="2" t="s">
        <v>46</v>
      </c>
      <c r="E9" s="3">
        <f>2075600/5000</f>
        <v>415.12</v>
      </c>
      <c r="F9" s="2" t="s">
        <v>76</v>
      </c>
      <c r="G9" s="36"/>
      <c r="H9" s="3">
        <f>E9*100</f>
        <v>41512</v>
      </c>
      <c r="I9" s="34"/>
    </row>
    <row r="10" spans="1:17" x14ac:dyDescent="0.25">
      <c r="A10" s="32"/>
      <c r="B10" s="33"/>
      <c r="C10" s="2" t="s">
        <v>67</v>
      </c>
      <c r="D10" s="3">
        <v>70000</v>
      </c>
      <c r="E10" s="3">
        <f>70000/24</f>
        <v>2916.6666666666665</v>
      </c>
      <c r="F10" s="2">
        <v>1</v>
      </c>
      <c r="G10" s="37"/>
      <c r="H10" s="3">
        <f>E10*1</f>
        <v>2916.6666666666665</v>
      </c>
      <c r="I10" s="34"/>
    </row>
    <row r="11" spans="1:17" ht="28.5" customHeight="1" x14ac:dyDescent="0.25">
      <c r="A11" s="32"/>
      <c r="B11" s="33"/>
      <c r="C11" s="38" t="s">
        <v>51</v>
      </c>
      <c r="D11" s="39"/>
      <c r="E11" s="39"/>
      <c r="F11" s="39"/>
      <c r="G11" s="40"/>
      <c r="H11" s="16">
        <f>SUM(H4:H10)</f>
        <v>47076.666666666664</v>
      </c>
      <c r="I11" s="34"/>
    </row>
    <row r="12" spans="1:17" x14ac:dyDescent="0.25">
      <c r="A12" s="32">
        <v>2</v>
      </c>
      <c r="B12" s="33" t="s">
        <v>78</v>
      </c>
      <c r="C12" s="2" t="s">
        <v>6</v>
      </c>
      <c r="D12" s="2"/>
      <c r="E12" s="3"/>
      <c r="F12" s="2"/>
      <c r="G12" s="35" t="s">
        <v>71</v>
      </c>
      <c r="H12" s="3"/>
      <c r="I12" s="34">
        <v>1500000</v>
      </c>
    </row>
    <row r="13" spans="1:17" x14ac:dyDescent="0.25">
      <c r="A13" s="32"/>
      <c r="B13" s="33"/>
      <c r="C13" s="2" t="s">
        <v>7</v>
      </c>
      <c r="D13" s="2" t="s">
        <v>34</v>
      </c>
      <c r="E13" s="3">
        <f>45500/5000</f>
        <v>9.1</v>
      </c>
      <c r="F13" s="2" t="s">
        <v>76</v>
      </c>
      <c r="G13" s="36"/>
      <c r="H13" s="3">
        <f>E13*100</f>
        <v>910</v>
      </c>
      <c r="I13" s="34"/>
    </row>
    <row r="14" spans="1:17" x14ac:dyDescent="0.25">
      <c r="A14" s="32"/>
      <c r="B14" s="33"/>
      <c r="C14" s="2" t="s">
        <v>8</v>
      </c>
      <c r="D14" s="2" t="s">
        <v>35</v>
      </c>
      <c r="E14" s="3">
        <f>173800/5000</f>
        <v>34.76</v>
      </c>
      <c r="F14" s="2" t="s">
        <v>18</v>
      </c>
      <c r="G14" s="36"/>
      <c r="H14" s="3">
        <f>E14*50</f>
        <v>1738</v>
      </c>
      <c r="I14" s="34"/>
    </row>
    <row r="15" spans="1:17" x14ac:dyDescent="0.25">
      <c r="A15" s="32"/>
      <c r="B15" s="33"/>
      <c r="C15" s="2" t="s">
        <v>9</v>
      </c>
      <c r="D15" s="2"/>
      <c r="E15" s="3"/>
      <c r="F15" s="2"/>
      <c r="G15" s="36"/>
      <c r="H15" s="3"/>
      <c r="I15" s="34"/>
    </row>
    <row r="16" spans="1:17" x14ac:dyDescent="0.25">
      <c r="A16" s="32"/>
      <c r="B16" s="33"/>
      <c r="C16" s="2" t="s">
        <v>10</v>
      </c>
      <c r="D16" s="2"/>
      <c r="E16" s="3"/>
      <c r="F16" s="2"/>
      <c r="G16" s="36"/>
      <c r="H16" s="3"/>
      <c r="I16" s="34"/>
    </row>
    <row r="17" spans="1:9" x14ac:dyDescent="0.25">
      <c r="A17" s="32"/>
      <c r="B17" s="33"/>
      <c r="C17" s="2" t="s">
        <v>11</v>
      </c>
      <c r="D17" s="2" t="s">
        <v>46</v>
      </c>
      <c r="E17" s="3">
        <f>2075600/5000</f>
        <v>415.12</v>
      </c>
      <c r="F17" s="2" t="s">
        <v>76</v>
      </c>
      <c r="G17" s="36"/>
      <c r="H17" s="3">
        <f>E17*100</f>
        <v>41512</v>
      </c>
      <c r="I17" s="34"/>
    </row>
    <row r="18" spans="1:9" x14ac:dyDescent="0.25">
      <c r="A18" s="32"/>
      <c r="B18" s="33"/>
      <c r="C18" s="2" t="s">
        <v>79</v>
      </c>
      <c r="D18" s="8" t="s">
        <v>50</v>
      </c>
      <c r="E18" s="9">
        <f>1800000/50</f>
        <v>36000</v>
      </c>
      <c r="F18" s="2" t="s">
        <v>81</v>
      </c>
      <c r="G18" s="36"/>
      <c r="H18" s="3">
        <f>E18*20</f>
        <v>720000</v>
      </c>
      <c r="I18" s="34"/>
    </row>
    <row r="19" spans="1:9" x14ac:dyDescent="0.25">
      <c r="A19" s="32"/>
      <c r="B19" s="33"/>
      <c r="C19" s="2" t="s">
        <v>67</v>
      </c>
      <c r="D19" s="2">
        <f>70000*2</f>
        <v>140000</v>
      </c>
      <c r="E19" s="3">
        <f>140000/24</f>
        <v>5833.333333333333</v>
      </c>
      <c r="F19" s="2">
        <v>2</v>
      </c>
      <c r="G19" s="37"/>
      <c r="H19" s="3">
        <f>D19*2</f>
        <v>280000</v>
      </c>
      <c r="I19" s="34"/>
    </row>
    <row r="20" spans="1:9" x14ac:dyDescent="0.25">
      <c r="A20" s="32"/>
      <c r="B20" s="33"/>
      <c r="C20" s="38" t="s">
        <v>51</v>
      </c>
      <c r="D20" s="39"/>
      <c r="E20" s="39"/>
      <c r="F20" s="39"/>
      <c r="G20" s="40"/>
      <c r="H20" s="16">
        <f>SUM(H13:H19)</f>
        <v>1044160</v>
      </c>
      <c r="I20" s="34"/>
    </row>
  </sheetData>
  <mergeCells count="11">
    <mergeCell ref="A12:A20"/>
    <mergeCell ref="B12:B20"/>
    <mergeCell ref="I12:I20"/>
    <mergeCell ref="G12:G19"/>
    <mergeCell ref="C20:G20"/>
    <mergeCell ref="A1:Q2"/>
    <mergeCell ref="A4:A11"/>
    <mergeCell ref="B4:B11"/>
    <mergeCell ref="I4:I11"/>
    <mergeCell ref="G4:G10"/>
    <mergeCell ref="C11:G11"/>
  </mergeCells>
  <pageMargins left="0.7" right="0.7" top="0.75" bottom="0.75" header="0.3" footer="0.3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F453-4857-46E5-A393-6DE53F10A7A1}">
  <sheetPr codeName="Sheet2">
    <pageSetUpPr fitToPage="1"/>
  </sheetPr>
  <dimension ref="A1:Q2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:B11"/>
    </sheetView>
  </sheetViews>
  <sheetFormatPr defaultRowHeight="15" x14ac:dyDescent="0.25"/>
  <cols>
    <col min="1" max="1" width="3.5703125" customWidth="1"/>
    <col min="2" max="2" width="22" customWidth="1"/>
    <col min="3" max="3" width="18.5703125" customWidth="1"/>
    <col min="4" max="4" width="18.28515625" customWidth="1"/>
    <col min="5" max="7" width="18.5703125" customWidth="1"/>
    <col min="8" max="8" width="15.5703125" bestFit="1" customWidth="1"/>
    <col min="9" max="9" width="18.5703125" customWidth="1"/>
    <col min="10" max="10" width="20.5703125" customWidth="1"/>
    <col min="11" max="11" width="26.42578125" customWidth="1"/>
    <col min="12" max="12" width="18.28515625" customWidth="1"/>
    <col min="13" max="14" width="15.5703125" bestFit="1" customWidth="1"/>
    <col min="15" max="15" width="18.28515625" customWidth="1"/>
    <col min="16" max="16" width="18.140625" customWidth="1"/>
    <col min="17" max="17" width="18.5703125" customWidth="1"/>
  </cols>
  <sheetData>
    <row r="1" spans="1:17" x14ac:dyDescent="0.2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86</v>
      </c>
      <c r="F3" s="1" t="s">
        <v>12</v>
      </c>
      <c r="G3" s="1" t="s">
        <v>83</v>
      </c>
      <c r="H3" s="1" t="s">
        <v>85</v>
      </c>
      <c r="I3" s="1" t="s">
        <v>53</v>
      </c>
      <c r="J3" s="1" t="s">
        <v>52</v>
      </c>
      <c r="K3" s="1" t="s">
        <v>54</v>
      </c>
    </row>
    <row r="4" spans="1:17" x14ac:dyDescent="0.25">
      <c r="A4" s="32">
        <v>1</v>
      </c>
      <c r="B4" s="33" t="s">
        <v>77</v>
      </c>
      <c r="C4" s="2" t="s">
        <v>6</v>
      </c>
      <c r="D4" s="2"/>
      <c r="E4" s="3"/>
      <c r="F4" s="2"/>
      <c r="G4" s="35" t="s">
        <v>94</v>
      </c>
      <c r="H4" s="3"/>
      <c r="I4" s="43">
        <v>45000</v>
      </c>
      <c r="J4" s="34">
        <v>95000</v>
      </c>
      <c r="K4" s="34">
        <v>145000</v>
      </c>
    </row>
    <row r="5" spans="1:17" x14ac:dyDescent="0.25">
      <c r="A5" s="32"/>
      <c r="B5" s="33"/>
      <c r="C5" s="2" t="s">
        <v>7</v>
      </c>
      <c r="D5" s="2" t="s">
        <v>34</v>
      </c>
      <c r="E5" s="3">
        <f>45500/5000</f>
        <v>9.1</v>
      </c>
      <c r="F5" s="2" t="s">
        <v>76</v>
      </c>
      <c r="G5" s="36"/>
      <c r="H5" s="3">
        <f>E5*100</f>
        <v>910</v>
      </c>
      <c r="I5" s="44"/>
      <c r="J5" s="34"/>
      <c r="K5" s="34"/>
    </row>
    <row r="6" spans="1:17" x14ac:dyDescent="0.25">
      <c r="A6" s="32"/>
      <c r="B6" s="33"/>
      <c r="C6" s="2" t="s">
        <v>8</v>
      </c>
      <c r="D6" s="2" t="s">
        <v>35</v>
      </c>
      <c r="E6" s="3">
        <f>173800/5000</f>
        <v>34.76</v>
      </c>
      <c r="F6" s="2" t="s">
        <v>18</v>
      </c>
      <c r="G6" s="36"/>
      <c r="H6" s="3">
        <f>E6*50</f>
        <v>1738</v>
      </c>
      <c r="I6" s="44"/>
      <c r="J6" s="34"/>
      <c r="K6" s="34"/>
    </row>
    <row r="7" spans="1:17" x14ac:dyDescent="0.25">
      <c r="A7" s="32"/>
      <c r="B7" s="33"/>
      <c r="C7" s="2" t="s">
        <v>9</v>
      </c>
      <c r="D7" s="2"/>
      <c r="E7" s="3"/>
      <c r="F7" s="2"/>
      <c r="G7" s="36"/>
      <c r="H7" s="3"/>
      <c r="I7" s="44"/>
      <c r="J7" s="34"/>
      <c r="K7" s="34"/>
    </row>
    <row r="8" spans="1:17" x14ac:dyDescent="0.25">
      <c r="A8" s="32"/>
      <c r="B8" s="33"/>
      <c r="C8" s="2" t="s">
        <v>10</v>
      </c>
      <c r="D8" s="2"/>
      <c r="E8" s="3"/>
      <c r="F8" s="2"/>
      <c r="G8" s="36"/>
      <c r="H8" s="3"/>
      <c r="I8" s="44"/>
      <c r="J8" s="34"/>
      <c r="K8" s="34"/>
    </row>
    <row r="9" spans="1:17" x14ac:dyDescent="0.25">
      <c r="A9" s="32"/>
      <c r="B9" s="33"/>
      <c r="C9" s="2" t="s">
        <v>11</v>
      </c>
      <c r="D9" s="2" t="s">
        <v>46</v>
      </c>
      <c r="E9" s="3">
        <f>2075600/5000</f>
        <v>415.12</v>
      </c>
      <c r="F9" s="2" t="s">
        <v>76</v>
      </c>
      <c r="G9" s="36"/>
      <c r="H9" s="3">
        <f>E9*100</f>
        <v>41512</v>
      </c>
      <c r="I9" s="44"/>
      <c r="J9" s="34"/>
      <c r="K9" s="34"/>
    </row>
    <row r="10" spans="1:17" x14ac:dyDescent="0.25">
      <c r="A10" s="32"/>
      <c r="B10" s="33"/>
      <c r="C10" s="2" t="s">
        <v>67</v>
      </c>
      <c r="D10" s="3">
        <v>70000</v>
      </c>
      <c r="E10" s="3">
        <f>70000/24</f>
        <v>2916.6666666666665</v>
      </c>
      <c r="F10" s="2"/>
      <c r="G10" s="37"/>
      <c r="H10" s="3">
        <f>E10*1</f>
        <v>2916.6666666666665</v>
      </c>
      <c r="I10" s="44"/>
      <c r="J10" s="34"/>
      <c r="K10" s="34"/>
    </row>
    <row r="11" spans="1:17" ht="30" customHeight="1" x14ac:dyDescent="0.25">
      <c r="A11" s="32"/>
      <c r="B11" s="33"/>
      <c r="C11" s="38" t="s">
        <v>51</v>
      </c>
      <c r="D11" s="39"/>
      <c r="E11" s="39"/>
      <c r="F11" s="39"/>
      <c r="G11" s="40"/>
      <c r="H11" s="16">
        <f>SUM(H5:H10)</f>
        <v>47076.666666666664</v>
      </c>
      <c r="I11" s="45"/>
      <c r="J11" s="34"/>
      <c r="K11" s="34"/>
    </row>
    <row r="12" spans="1:17" x14ac:dyDescent="0.25">
      <c r="A12" s="32">
        <v>2</v>
      </c>
      <c r="B12" s="33" t="s">
        <v>78</v>
      </c>
      <c r="C12" s="2" t="s">
        <v>6</v>
      </c>
      <c r="D12" s="2"/>
      <c r="E12" s="3"/>
      <c r="F12" s="2"/>
      <c r="G12" s="35" t="s">
        <v>71</v>
      </c>
      <c r="H12" s="3"/>
      <c r="I12" s="43">
        <v>700000</v>
      </c>
      <c r="J12" s="34">
        <v>900000</v>
      </c>
      <c r="K12" s="34">
        <v>1100000</v>
      </c>
    </row>
    <row r="13" spans="1:17" x14ac:dyDescent="0.25">
      <c r="A13" s="32"/>
      <c r="B13" s="33"/>
      <c r="C13" s="2" t="s">
        <v>7</v>
      </c>
      <c r="D13" s="2" t="s">
        <v>34</v>
      </c>
      <c r="E13" s="3">
        <f>45500/5000</f>
        <v>9.1</v>
      </c>
      <c r="F13" s="2" t="s">
        <v>76</v>
      </c>
      <c r="G13" s="36"/>
      <c r="H13" s="3">
        <f>E13*100</f>
        <v>910</v>
      </c>
      <c r="I13" s="44"/>
      <c r="J13" s="34"/>
      <c r="K13" s="34"/>
    </row>
    <row r="14" spans="1:17" x14ac:dyDescent="0.25">
      <c r="A14" s="32"/>
      <c r="B14" s="33"/>
      <c r="C14" s="2" t="s">
        <v>8</v>
      </c>
      <c r="D14" s="2" t="s">
        <v>35</v>
      </c>
      <c r="E14" s="3">
        <f>173800/5000</f>
        <v>34.76</v>
      </c>
      <c r="F14" s="2" t="s">
        <v>18</v>
      </c>
      <c r="G14" s="36"/>
      <c r="H14" s="3">
        <f>E14*50</f>
        <v>1738</v>
      </c>
      <c r="I14" s="44"/>
      <c r="J14" s="34"/>
      <c r="K14" s="34"/>
    </row>
    <row r="15" spans="1:17" x14ac:dyDescent="0.25">
      <c r="A15" s="32"/>
      <c r="B15" s="33"/>
      <c r="C15" s="2" t="s">
        <v>9</v>
      </c>
      <c r="D15" s="2"/>
      <c r="E15" s="3"/>
      <c r="F15" s="2"/>
      <c r="G15" s="36"/>
      <c r="H15" s="3"/>
      <c r="I15" s="44"/>
      <c r="J15" s="34"/>
      <c r="K15" s="34"/>
    </row>
    <row r="16" spans="1:17" x14ac:dyDescent="0.25">
      <c r="A16" s="32"/>
      <c r="B16" s="33"/>
      <c r="C16" s="2" t="s">
        <v>10</v>
      </c>
      <c r="D16" s="2"/>
      <c r="E16" s="3"/>
      <c r="F16" s="2"/>
      <c r="G16" s="36"/>
      <c r="H16" s="3"/>
      <c r="I16" s="44"/>
      <c r="J16" s="34"/>
      <c r="K16" s="34"/>
    </row>
    <row r="17" spans="1:11" x14ac:dyDescent="0.25">
      <c r="A17" s="32"/>
      <c r="B17" s="33"/>
      <c r="C17" s="2" t="s">
        <v>11</v>
      </c>
      <c r="D17" s="2" t="s">
        <v>46</v>
      </c>
      <c r="E17" s="3">
        <f>2075600/5000</f>
        <v>415.12</v>
      </c>
      <c r="F17" s="2" t="s">
        <v>76</v>
      </c>
      <c r="G17" s="36"/>
      <c r="H17" s="3">
        <f>E17*100</f>
        <v>41512</v>
      </c>
      <c r="I17" s="44"/>
      <c r="J17" s="34"/>
      <c r="K17" s="34"/>
    </row>
    <row r="18" spans="1:11" x14ac:dyDescent="0.25">
      <c r="A18" s="32"/>
      <c r="B18" s="33"/>
      <c r="C18" s="2" t="s">
        <v>79</v>
      </c>
      <c r="D18" s="8" t="s">
        <v>50</v>
      </c>
      <c r="E18" s="9">
        <f>1800000/50</f>
        <v>36000</v>
      </c>
      <c r="F18" s="2" t="s">
        <v>80</v>
      </c>
      <c r="G18" s="36"/>
      <c r="H18" s="3">
        <f>E18*15</f>
        <v>540000</v>
      </c>
      <c r="I18" s="44"/>
      <c r="J18" s="34"/>
      <c r="K18" s="34"/>
    </row>
    <row r="19" spans="1:11" x14ac:dyDescent="0.25">
      <c r="A19" s="32"/>
      <c r="B19" s="33"/>
      <c r="C19" s="2" t="s">
        <v>67</v>
      </c>
      <c r="D19" s="2">
        <f>70000*2</f>
        <v>140000</v>
      </c>
      <c r="E19" s="3">
        <f>140000/24</f>
        <v>5833.333333333333</v>
      </c>
      <c r="F19" s="2"/>
      <c r="G19" s="37"/>
      <c r="H19" s="3">
        <f>D19*2</f>
        <v>280000</v>
      </c>
      <c r="I19" s="44"/>
      <c r="J19" s="34"/>
      <c r="K19" s="34"/>
    </row>
    <row r="20" spans="1:11" ht="30.75" customHeight="1" x14ac:dyDescent="0.25">
      <c r="A20" s="32"/>
      <c r="B20" s="33"/>
      <c r="C20" s="38" t="s">
        <v>51</v>
      </c>
      <c r="D20" s="39"/>
      <c r="E20" s="39"/>
      <c r="F20" s="39"/>
      <c r="G20" s="40"/>
      <c r="H20" s="16">
        <f>SUM(H13:H19)</f>
        <v>864160</v>
      </c>
      <c r="I20" s="45"/>
      <c r="J20" s="34"/>
      <c r="K20" s="34"/>
    </row>
  </sheetData>
  <mergeCells count="15">
    <mergeCell ref="J4:J11"/>
    <mergeCell ref="A1:Q2"/>
    <mergeCell ref="A12:A20"/>
    <mergeCell ref="B12:B20"/>
    <mergeCell ref="A4:A11"/>
    <mergeCell ref="B4:B11"/>
    <mergeCell ref="I12:I20"/>
    <mergeCell ref="J12:J20"/>
    <mergeCell ref="K4:K11"/>
    <mergeCell ref="K12:K20"/>
    <mergeCell ref="G4:G10"/>
    <mergeCell ref="G12:G19"/>
    <mergeCell ref="C11:G11"/>
    <mergeCell ref="C20:G20"/>
    <mergeCell ref="I4:I11"/>
  </mergeCells>
  <pageMargins left="0.7" right="0.7" top="0.75" bottom="0.75" header="0.3" footer="0.3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AD66-E133-4781-9F2A-F4B50EBB820D}">
  <sheetPr codeName="Sheet3">
    <pageSetUpPr fitToPage="1"/>
  </sheetPr>
  <dimension ref="A1:Q10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7" sqref="F17"/>
    </sheetView>
  </sheetViews>
  <sheetFormatPr defaultRowHeight="15" x14ac:dyDescent="0.25"/>
  <cols>
    <col min="1" max="1" width="3.5703125" customWidth="1"/>
    <col min="2" max="2" width="28.140625" customWidth="1"/>
    <col min="3" max="3" width="18.5703125" customWidth="1"/>
    <col min="4" max="4" width="18.28515625" customWidth="1"/>
    <col min="5" max="5" width="19.28515625" customWidth="1"/>
    <col min="6" max="7" width="18.5703125" customWidth="1"/>
    <col min="8" max="8" width="20.140625" customWidth="1"/>
    <col min="9" max="9" width="21" customWidth="1"/>
    <col min="10" max="10" width="22.7109375" customWidth="1"/>
    <col min="11" max="11" width="12" customWidth="1"/>
    <col min="12" max="12" width="18.28515625" customWidth="1"/>
    <col min="13" max="13" width="13.140625" bestFit="1" customWidth="1"/>
    <col min="14" max="14" width="15.5703125" bestFit="1" customWidth="1"/>
    <col min="15" max="15" width="18.28515625" customWidth="1"/>
    <col min="16" max="16" width="19.5703125" customWidth="1"/>
    <col min="17" max="17" width="13.28515625" style="14" bestFit="1" customWidth="1"/>
  </cols>
  <sheetData>
    <row r="1" spans="1:17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x14ac:dyDescent="0.25">
      <c r="A3" s="1" t="s">
        <v>1</v>
      </c>
      <c r="B3" s="1" t="s">
        <v>2</v>
      </c>
      <c r="C3" s="1" t="s">
        <v>3</v>
      </c>
      <c r="D3" s="1" t="s">
        <v>82</v>
      </c>
      <c r="E3" s="1" t="s">
        <v>86</v>
      </c>
      <c r="F3" s="1" t="s">
        <v>12</v>
      </c>
      <c r="G3" s="1" t="s">
        <v>83</v>
      </c>
      <c r="H3" s="1" t="s">
        <v>85</v>
      </c>
      <c r="I3" s="1" t="s">
        <v>54</v>
      </c>
      <c r="J3" s="1" t="s">
        <v>75</v>
      </c>
      <c r="K3" s="14"/>
      <c r="Q3"/>
    </row>
    <row r="4" spans="1:17" x14ac:dyDescent="0.25">
      <c r="A4" s="49">
        <v>1</v>
      </c>
      <c r="B4" s="50" t="s">
        <v>5</v>
      </c>
      <c r="C4" s="8" t="s">
        <v>6</v>
      </c>
      <c r="D4" s="8"/>
      <c r="E4" s="9"/>
      <c r="F4" s="8"/>
      <c r="G4" s="55" t="s">
        <v>95</v>
      </c>
      <c r="H4" s="9"/>
      <c r="I4" s="64"/>
      <c r="J4" s="43"/>
      <c r="K4" s="14"/>
      <c r="Q4"/>
    </row>
    <row r="5" spans="1:17" x14ac:dyDescent="0.25">
      <c r="A5" s="49"/>
      <c r="B5" s="50"/>
      <c r="C5" s="8" t="s">
        <v>7</v>
      </c>
      <c r="D5" s="8" t="s">
        <v>34</v>
      </c>
      <c r="E5" s="9">
        <f>45500/5000</f>
        <v>9.1</v>
      </c>
      <c r="F5" s="8" t="s">
        <v>62</v>
      </c>
      <c r="G5" s="56"/>
      <c r="H5" s="9">
        <f>E5*300</f>
        <v>2730</v>
      </c>
      <c r="I5" s="65"/>
      <c r="J5" s="44"/>
      <c r="K5" s="14"/>
      <c r="Q5"/>
    </row>
    <row r="6" spans="1:17" x14ac:dyDescent="0.25">
      <c r="A6" s="49"/>
      <c r="B6" s="50"/>
      <c r="C6" s="8" t="s">
        <v>8</v>
      </c>
      <c r="D6" s="8" t="s">
        <v>35</v>
      </c>
      <c r="E6" s="9">
        <f>173800/5000</f>
        <v>34.76</v>
      </c>
      <c r="F6" s="8" t="s">
        <v>62</v>
      </c>
      <c r="G6" s="56"/>
      <c r="H6" s="9">
        <f>E6*300</f>
        <v>10428</v>
      </c>
      <c r="I6" s="65"/>
      <c r="J6" s="44"/>
      <c r="K6" s="14"/>
      <c r="Q6"/>
    </row>
    <row r="7" spans="1:17" x14ac:dyDescent="0.25">
      <c r="A7" s="49"/>
      <c r="B7" s="50"/>
      <c r="C7" s="8" t="s">
        <v>9</v>
      </c>
      <c r="D7" s="8"/>
      <c r="E7" s="9"/>
      <c r="F7" s="8"/>
      <c r="G7" s="56"/>
      <c r="H7" s="9"/>
      <c r="I7" s="65"/>
      <c r="J7" s="44"/>
      <c r="K7" s="14"/>
      <c r="Q7"/>
    </row>
    <row r="8" spans="1:17" x14ac:dyDescent="0.25">
      <c r="A8" s="49"/>
      <c r="B8" s="50"/>
      <c r="C8" s="8" t="s">
        <v>10</v>
      </c>
      <c r="D8" s="8"/>
      <c r="E8" s="9"/>
      <c r="F8" s="8"/>
      <c r="G8" s="56"/>
      <c r="H8" s="9"/>
      <c r="I8" s="65"/>
      <c r="J8" s="44"/>
      <c r="K8" s="14"/>
      <c r="Q8"/>
    </row>
    <row r="9" spans="1:17" x14ac:dyDescent="0.25">
      <c r="A9" s="49"/>
      <c r="B9" s="50"/>
      <c r="C9" s="8" t="s">
        <v>11</v>
      </c>
      <c r="D9" s="8" t="s">
        <v>46</v>
      </c>
      <c r="E9" s="9">
        <f>2075600/5000</f>
        <v>415.12</v>
      </c>
      <c r="F9" s="8" t="s">
        <v>62</v>
      </c>
      <c r="G9" s="56"/>
      <c r="H9" s="9">
        <f>E9*300</f>
        <v>124536</v>
      </c>
      <c r="I9" s="65"/>
      <c r="J9" s="44"/>
      <c r="K9" s="14"/>
      <c r="Q9"/>
    </row>
    <row r="10" spans="1:17" x14ac:dyDescent="0.25">
      <c r="A10" s="49"/>
      <c r="B10" s="50"/>
      <c r="C10" s="2" t="s">
        <v>67</v>
      </c>
      <c r="D10" s="13">
        <f>70000*2</f>
        <v>140000</v>
      </c>
      <c r="E10" s="3">
        <f>140000/24</f>
        <v>5833.333333333333</v>
      </c>
      <c r="F10" s="2">
        <v>2</v>
      </c>
      <c r="G10" s="57"/>
      <c r="H10" s="3">
        <f>E10*0.5</f>
        <v>2916.6666666666665</v>
      </c>
      <c r="I10" s="65"/>
      <c r="J10" s="44"/>
      <c r="K10" s="14"/>
      <c r="Q10"/>
    </row>
    <row r="11" spans="1:17" ht="29.25" customHeight="1" x14ac:dyDescent="0.25">
      <c r="A11" s="49"/>
      <c r="B11" s="50"/>
      <c r="C11" s="52" t="s">
        <v>51</v>
      </c>
      <c r="D11" s="53"/>
      <c r="E11" s="53"/>
      <c r="F11" s="53"/>
      <c r="G11" s="54"/>
      <c r="H11" s="23">
        <f>SUM(H5:H10)</f>
        <v>140610.66666666666</v>
      </c>
      <c r="I11" s="66"/>
      <c r="J11" s="45"/>
      <c r="K11" s="14"/>
      <c r="Q11"/>
    </row>
    <row r="12" spans="1:17" x14ac:dyDescent="0.25">
      <c r="A12" s="55">
        <v>2</v>
      </c>
      <c r="B12" s="61" t="s">
        <v>14</v>
      </c>
      <c r="C12" s="8" t="s">
        <v>6</v>
      </c>
      <c r="D12" s="8"/>
      <c r="E12" s="9"/>
      <c r="F12" s="8"/>
      <c r="G12" s="55" t="s">
        <v>43</v>
      </c>
      <c r="H12" s="9"/>
      <c r="I12" s="46">
        <v>300000</v>
      </c>
      <c r="J12" s="43"/>
      <c r="K12" s="14"/>
      <c r="Q12"/>
    </row>
    <row r="13" spans="1:17" x14ac:dyDescent="0.25">
      <c r="A13" s="56"/>
      <c r="B13" s="62"/>
      <c r="C13" s="8" t="s">
        <v>7</v>
      </c>
      <c r="D13" s="8" t="s">
        <v>34</v>
      </c>
      <c r="E13" s="9">
        <f>45500/5000</f>
        <v>9.1</v>
      </c>
      <c r="F13" s="8" t="s">
        <v>62</v>
      </c>
      <c r="G13" s="56"/>
      <c r="H13" s="9">
        <f>E13*300</f>
        <v>2730</v>
      </c>
      <c r="I13" s="47"/>
      <c r="J13" s="44"/>
      <c r="K13" s="14"/>
      <c r="Q13"/>
    </row>
    <row r="14" spans="1:17" x14ac:dyDescent="0.25">
      <c r="A14" s="56"/>
      <c r="B14" s="62"/>
      <c r="C14" s="8" t="s">
        <v>8</v>
      </c>
      <c r="D14" s="8" t="s">
        <v>35</v>
      </c>
      <c r="E14" s="9">
        <f>173800/5000</f>
        <v>34.76</v>
      </c>
      <c r="F14" s="8" t="s">
        <v>62</v>
      </c>
      <c r="G14" s="56"/>
      <c r="H14" s="9">
        <f>E14*300</f>
        <v>10428</v>
      </c>
      <c r="I14" s="47"/>
      <c r="J14" s="44"/>
      <c r="K14" s="14"/>
      <c r="Q14"/>
    </row>
    <row r="15" spans="1:17" x14ac:dyDescent="0.25">
      <c r="A15" s="56"/>
      <c r="B15" s="62"/>
      <c r="C15" s="8" t="s">
        <v>9</v>
      </c>
      <c r="D15" s="8"/>
      <c r="E15" s="9"/>
      <c r="F15" s="8"/>
      <c r="G15" s="56"/>
      <c r="H15" s="9"/>
      <c r="I15" s="47"/>
      <c r="J15" s="44"/>
      <c r="K15" s="14"/>
      <c r="Q15"/>
    </row>
    <row r="16" spans="1:17" x14ac:dyDescent="0.25">
      <c r="A16" s="56"/>
      <c r="B16" s="62"/>
      <c r="C16" s="8" t="s">
        <v>10</v>
      </c>
      <c r="D16" s="8"/>
      <c r="E16" s="9"/>
      <c r="F16" s="8"/>
      <c r="G16" s="56"/>
      <c r="H16" s="9"/>
      <c r="I16" s="47"/>
      <c r="J16" s="44"/>
      <c r="K16" s="14"/>
      <c r="Q16"/>
    </row>
    <row r="17" spans="1:17" x14ac:dyDescent="0.25">
      <c r="A17" s="56"/>
      <c r="B17" s="62"/>
      <c r="C17" s="8" t="s">
        <v>11</v>
      </c>
      <c r="D17" s="8" t="s">
        <v>46</v>
      </c>
      <c r="E17" s="9">
        <f>2075600/5000</f>
        <v>415.12</v>
      </c>
      <c r="F17" s="8" t="s">
        <v>62</v>
      </c>
      <c r="G17" s="56"/>
      <c r="H17" s="9">
        <f>E17*300</f>
        <v>124536</v>
      </c>
      <c r="I17" s="47"/>
      <c r="J17" s="44"/>
      <c r="K17" s="14"/>
      <c r="Q17"/>
    </row>
    <row r="18" spans="1:17" x14ac:dyDescent="0.25">
      <c r="A18" s="56"/>
      <c r="B18" s="62"/>
      <c r="C18" s="2" t="s">
        <v>15</v>
      </c>
      <c r="D18" s="2" t="s">
        <v>40</v>
      </c>
      <c r="E18" s="3" t="s">
        <v>87</v>
      </c>
      <c r="F18" s="3" t="s">
        <v>88</v>
      </c>
      <c r="G18" s="56"/>
      <c r="H18" s="3">
        <f>2250000/30</f>
        <v>75000</v>
      </c>
      <c r="I18" s="47"/>
      <c r="J18" s="44"/>
      <c r="Q18"/>
    </row>
    <row r="19" spans="1:17" x14ac:dyDescent="0.25">
      <c r="A19" s="56"/>
      <c r="B19" s="62"/>
      <c r="C19" s="2" t="s">
        <v>67</v>
      </c>
      <c r="D19" s="2">
        <f>153000+70000+70000</f>
        <v>293000</v>
      </c>
      <c r="E19" s="3">
        <f>D19/24</f>
        <v>12208.333333333334</v>
      </c>
      <c r="F19" s="2"/>
      <c r="G19" s="57"/>
      <c r="H19" s="3">
        <f>E19*2</f>
        <v>24416.666666666668</v>
      </c>
      <c r="I19" s="47"/>
      <c r="J19" s="44"/>
      <c r="K19" s="14"/>
      <c r="Q19"/>
    </row>
    <row r="20" spans="1:17" ht="30" customHeight="1" x14ac:dyDescent="0.25">
      <c r="A20" s="57"/>
      <c r="B20" s="63"/>
      <c r="C20" s="52" t="s">
        <v>51</v>
      </c>
      <c r="D20" s="53"/>
      <c r="E20" s="53"/>
      <c r="F20" s="53"/>
      <c r="G20" s="54"/>
      <c r="H20" s="23">
        <f>SUM(H13:H19)</f>
        <v>237110.66666666666</v>
      </c>
      <c r="I20" s="48"/>
      <c r="J20" s="45"/>
      <c r="K20" s="14" t="e">
        <f>+#REF!*100/70</f>
        <v>#REF!</v>
      </c>
      <c r="Q20"/>
    </row>
    <row r="21" spans="1:17" x14ac:dyDescent="0.25">
      <c r="A21" s="7"/>
      <c r="B21" s="61" t="s">
        <v>55</v>
      </c>
      <c r="C21" s="7" t="s">
        <v>6</v>
      </c>
      <c r="D21" s="7"/>
      <c r="E21" s="7"/>
      <c r="F21" s="7"/>
      <c r="G21" s="55" t="s">
        <v>71</v>
      </c>
      <c r="H21" s="9"/>
      <c r="I21" s="46">
        <v>500000</v>
      </c>
      <c r="J21" s="43"/>
      <c r="K21" s="14"/>
      <c r="Q21"/>
    </row>
    <row r="22" spans="1:17" x14ac:dyDescent="0.25">
      <c r="A22" s="7"/>
      <c r="B22" s="62"/>
      <c r="C22" s="7" t="s">
        <v>68</v>
      </c>
      <c r="D22" s="8" t="s">
        <v>48</v>
      </c>
      <c r="E22" s="9">
        <f>201900/5000</f>
        <v>40.380000000000003</v>
      </c>
      <c r="F22" s="7" t="s">
        <v>63</v>
      </c>
      <c r="G22" s="56"/>
      <c r="H22" s="9">
        <f>E22*75</f>
        <v>3028.5</v>
      </c>
      <c r="I22" s="47"/>
      <c r="J22" s="44"/>
      <c r="K22" s="14"/>
      <c r="Q22"/>
    </row>
    <row r="23" spans="1:17" x14ac:dyDescent="0.25">
      <c r="A23" s="7"/>
      <c r="B23" s="62"/>
      <c r="C23" s="7" t="s">
        <v>69</v>
      </c>
      <c r="D23" s="11" t="s">
        <v>72</v>
      </c>
      <c r="E23" s="9">
        <f>283500/500</f>
        <v>567</v>
      </c>
      <c r="F23" s="7" t="s">
        <v>18</v>
      </c>
      <c r="G23" s="56"/>
      <c r="H23" s="9">
        <f>E23*50</f>
        <v>28350</v>
      </c>
      <c r="I23" s="47"/>
      <c r="J23" s="44"/>
      <c r="K23" s="14"/>
      <c r="Q23"/>
    </row>
    <row r="24" spans="1:17" x14ac:dyDescent="0.25">
      <c r="A24" s="7"/>
      <c r="B24" s="62"/>
      <c r="C24" s="7" t="s">
        <v>67</v>
      </c>
      <c r="D24" s="8">
        <f>70000*2</f>
        <v>140000</v>
      </c>
      <c r="E24" s="7"/>
      <c r="F24" s="7">
        <v>2</v>
      </c>
      <c r="G24" s="57"/>
      <c r="H24" s="9">
        <f>D24*2</f>
        <v>280000</v>
      </c>
      <c r="I24" s="47"/>
      <c r="J24" s="44"/>
      <c r="K24" s="14"/>
      <c r="Q24"/>
    </row>
    <row r="25" spans="1:17" ht="29.25" customHeight="1" x14ac:dyDescent="0.25">
      <c r="A25" s="7"/>
      <c r="B25" s="62"/>
      <c r="C25" s="52" t="s">
        <v>51</v>
      </c>
      <c r="D25" s="53"/>
      <c r="E25" s="53"/>
      <c r="F25" s="53"/>
      <c r="G25" s="53"/>
      <c r="H25" s="24">
        <f>SUM(H21:H24)</f>
        <v>311378.5</v>
      </c>
      <c r="I25" s="48"/>
      <c r="J25" s="45"/>
      <c r="K25" s="14" t="e">
        <f>+#REF!*100/70</f>
        <v>#REF!</v>
      </c>
      <c r="Q25"/>
    </row>
    <row r="26" spans="1:17" x14ac:dyDescent="0.25">
      <c r="A26" s="49">
        <v>3</v>
      </c>
      <c r="B26" s="50" t="s">
        <v>16</v>
      </c>
      <c r="C26" s="8" t="s">
        <v>6</v>
      </c>
      <c r="D26" s="8"/>
      <c r="E26" s="9"/>
      <c r="F26" s="8"/>
      <c r="G26" s="55" t="s">
        <v>96</v>
      </c>
      <c r="H26" s="9"/>
      <c r="I26" s="46">
        <v>2000000</v>
      </c>
      <c r="J26" s="43">
        <v>2500000</v>
      </c>
      <c r="K26" s="14"/>
      <c r="Q26"/>
    </row>
    <row r="27" spans="1:17" x14ac:dyDescent="0.25">
      <c r="A27" s="49"/>
      <c r="B27" s="50"/>
      <c r="C27" s="8" t="s">
        <v>7</v>
      </c>
      <c r="D27" s="8" t="s">
        <v>34</v>
      </c>
      <c r="E27" s="9">
        <f>45500/5000</f>
        <v>9.1</v>
      </c>
      <c r="F27" s="8" t="s">
        <v>62</v>
      </c>
      <c r="G27" s="56"/>
      <c r="H27" s="9">
        <f>E27*300</f>
        <v>2730</v>
      </c>
      <c r="I27" s="47"/>
      <c r="J27" s="44"/>
      <c r="K27" s="14"/>
      <c r="Q27"/>
    </row>
    <row r="28" spans="1:17" x14ac:dyDescent="0.25">
      <c r="A28" s="49"/>
      <c r="B28" s="50"/>
      <c r="C28" s="8" t="s">
        <v>8</v>
      </c>
      <c r="D28" s="8" t="s">
        <v>35</v>
      </c>
      <c r="E28" s="9">
        <f>173800/5000</f>
        <v>34.76</v>
      </c>
      <c r="F28" s="8" t="s">
        <v>62</v>
      </c>
      <c r="G28" s="56"/>
      <c r="H28" s="9">
        <f>E28*300</f>
        <v>10428</v>
      </c>
      <c r="I28" s="47"/>
      <c r="J28" s="44"/>
      <c r="K28" s="14"/>
      <c r="Q28"/>
    </row>
    <row r="29" spans="1:17" x14ac:dyDescent="0.25">
      <c r="A29" s="49"/>
      <c r="B29" s="50"/>
      <c r="C29" s="8" t="s">
        <v>9</v>
      </c>
      <c r="D29" s="8"/>
      <c r="E29" s="9"/>
      <c r="F29" s="8"/>
      <c r="G29" s="56"/>
      <c r="H29" s="9"/>
      <c r="I29" s="47"/>
      <c r="J29" s="44"/>
      <c r="K29" s="14"/>
      <c r="Q29"/>
    </row>
    <row r="30" spans="1:17" x14ac:dyDescent="0.25">
      <c r="A30" s="49"/>
      <c r="B30" s="50"/>
      <c r="C30" s="8" t="s">
        <v>10</v>
      </c>
      <c r="D30" s="8"/>
      <c r="E30" s="9"/>
      <c r="F30" s="8"/>
      <c r="G30" s="56"/>
      <c r="H30" s="9"/>
      <c r="I30" s="47"/>
      <c r="J30" s="44"/>
      <c r="K30" s="14"/>
      <c r="Q30"/>
    </row>
    <row r="31" spans="1:17" x14ac:dyDescent="0.25">
      <c r="A31" s="49"/>
      <c r="B31" s="50"/>
      <c r="C31" s="2" t="s">
        <v>15</v>
      </c>
      <c r="D31" s="2" t="s">
        <v>40</v>
      </c>
      <c r="E31" s="3" t="s">
        <v>87</v>
      </c>
      <c r="F31" s="3" t="s">
        <v>88</v>
      </c>
      <c r="G31" s="56"/>
      <c r="H31" s="3">
        <f>2250000/30</f>
        <v>75000</v>
      </c>
      <c r="I31" s="47"/>
      <c r="J31" s="44"/>
      <c r="Q31"/>
    </row>
    <row r="32" spans="1:17" x14ac:dyDescent="0.25">
      <c r="A32" s="49"/>
      <c r="B32" s="50"/>
      <c r="C32" s="8" t="s">
        <v>17</v>
      </c>
      <c r="D32" s="8" t="s">
        <v>38</v>
      </c>
      <c r="E32" s="9">
        <f>673500/1000</f>
        <v>673.5</v>
      </c>
      <c r="F32" s="8" t="s">
        <v>63</v>
      </c>
      <c r="G32" s="56"/>
      <c r="H32" s="9">
        <f>E32*75</f>
        <v>50512.5</v>
      </c>
      <c r="I32" s="47"/>
      <c r="J32" s="44"/>
      <c r="K32" s="14"/>
      <c r="Q32"/>
    </row>
    <row r="33" spans="1:17" x14ac:dyDescent="0.25">
      <c r="A33" s="49"/>
      <c r="B33" s="50"/>
      <c r="C33" s="8" t="s">
        <v>19</v>
      </c>
      <c r="D33" s="8" t="s">
        <v>41</v>
      </c>
      <c r="E33" s="9">
        <f>587500/1000</f>
        <v>587.5</v>
      </c>
      <c r="F33" s="8" t="s">
        <v>63</v>
      </c>
      <c r="G33" s="56"/>
      <c r="H33" s="9">
        <f t="shared" ref="H33:H34" si="0">E33*75</f>
        <v>44062.5</v>
      </c>
      <c r="I33" s="47"/>
      <c r="J33" s="44"/>
      <c r="K33" s="14"/>
      <c r="Q33"/>
    </row>
    <row r="34" spans="1:17" x14ac:dyDescent="0.25">
      <c r="A34" s="49"/>
      <c r="B34" s="50"/>
      <c r="C34" s="8" t="s">
        <v>20</v>
      </c>
      <c r="D34" s="8" t="s">
        <v>42</v>
      </c>
      <c r="E34" s="9">
        <f>476500/1000</f>
        <v>476.5</v>
      </c>
      <c r="F34" s="8" t="s">
        <v>63</v>
      </c>
      <c r="G34" s="56"/>
      <c r="H34" s="9">
        <f t="shared" si="0"/>
        <v>35737.5</v>
      </c>
      <c r="I34" s="47"/>
      <c r="J34" s="44"/>
      <c r="K34" s="14"/>
      <c r="Q34"/>
    </row>
    <row r="35" spans="1:17" x14ac:dyDescent="0.25">
      <c r="A35" s="49"/>
      <c r="B35" s="50"/>
      <c r="C35" s="8" t="s">
        <v>21</v>
      </c>
      <c r="D35" s="8" t="s">
        <v>48</v>
      </c>
      <c r="E35" s="9">
        <f>201900/5000</f>
        <v>40.380000000000003</v>
      </c>
      <c r="F35" s="8" t="s">
        <v>62</v>
      </c>
      <c r="G35" s="56"/>
      <c r="H35" s="9">
        <f>E35*300</f>
        <v>12114</v>
      </c>
      <c r="I35" s="47"/>
      <c r="J35" s="44"/>
      <c r="K35" s="14"/>
      <c r="Q35"/>
    </row>
    <row r="36" spans="1:17" x14ac:dyDescent="0.25">
      <c r="A36" s="49"/>
      <c r="B36" s="50"/>
      <c r="C36" s="8" t="s">
        <v>22</v>
      </c>
      <c r="D36" s="8" t="s">
        <v>45</v>
      </c>
      <c r="E36" s="9">
        <f>1010400/10000</f>
        <v>101.04</v>
      </c>
      <c r="F36" s="8" t="s">
        <v>64</v>
      </c>
      <c r="G36" s="56"/>
      <c r="H36" s="9">
        <f>E36*750</f>
        <v>75780</v>
      </c>
      <c r="I36" s="47"/>
      <c r="J36" s="44"/>
      <c r="K36" s="14"/>
      <c r="Q36"/>
    </row>
    <row r="37" spans="1:17" x14ac:dyDescent="0.25">
      <c r="A37" s="49"/>
      <c r="B37" s="50"/>
      <c r="C37" s="8" t="s">
        <v>24</v>
      </c>
      <c r="D37" s="8" t="s">
        <v>46</v>
      </c>
      <c r="E37" s="9">
        <f>2075600/5000</f>
        <v>415.12</v>
      </c>
      <c r="F37" s="8" t="s">
        <v>64</v>
      </c>
      <c r="G37" s="56"/>
      <c r="H37" s="9">
        <f>E37*750</f>
        <v>311340</v>
      </c>
      <c r="I37" s="47"/>
      <c r="J37" s="44"/>
      <c r="K37" s="14"/>
      <c r="Q37"/>
    </row>
    <row r="38" spans="1:17" x14ac:dyDescent="0.25">
      <c r="A38" s="49"/>
      <c r="B38" s="50"/>
      <c r="C38" s="8" t="s">
        <v>25</v>
      </c>
      <c r="D38" s="8" t="s">
        <v>49</v>
      </c>
      <c r="E38" s="9">
        <f>485000/1000</f>
        <v>485</v>
      </c>
      <c r="F38" s="8" t="s">
        <v>63</v>
      </c>
      <c r="G38" s="56"/>
      <c r="H38" s="9">
        <f>E38*75</f>
        <v>36375</v>
      </c>
      <c r="I38" s="47"/>
      <c r="J38" s="44"/>
      <c r="K38" s="14"/>
      <c r="Q38"/>
    </row>
    <row r="39" spans="1:17" x14ac:dyDescent="0.25">
      <c r="A39" s="49"/>
      <c r="B39" s="50"/>
      <c r="C39" s="8" t="s">
        <v>26</v>
      </c>
      <c r="D39" s="8" t="s">
        <v>36</v>
      </c>
      <c r="E39" s="9">
        <v>6800</v>
      </c>
      <c r="F39" s="8" t="s">
        <v>65</v>
      </c>
      <c r="G39" s="56"/>
      <c r="H39" s="9">
        <f>E39/1</f>
        <v>6800</v>
      </c>
      <c r="I39" s="47"/>
      <c r="J39" s="44"/>
      <c r="K39" s="14"/>
      <c r="Q39"/>
    </row>
    <row r="40" spans="1:17" x14ac:dyDescent="0.25">
      <c r="A40" s="49"/>
      <c r="B40" s="50"/>
      <c r="C40" s="8" t="s">
        <v>28</v>
      </c>
      <c r="D40" s="8" t="s">
        <v>37</v>
      </c>
      <c r="E40" s="9">
        <f>71900/200</f>
        <v>359.5</v>
      </c>
      <c r="F40" s="8" t="s">
        <v>66</v>
      </c>
      <c r="G40" s="56"/>
      <c r="H40" s="9">
        <f>E40*7</f>
        <v>2516.5</v>
      </c>
      <c r="I40" s="47"/>
      <c r="J40" s="44"/>
      <c r="K40" s="14"/>
      <c r="Q40"/>
    </row>
    <row r="41" spans="1:17" x14ac:dyDescent="0.25">
      <c r="A41" s="49"/>
      <c r="B41" s="50"/>
      <c r="C41" s="2" t="s">
        <v>67</v>
      </c>
      <c r="D41" s="3">
        <v>389000</v>
      </c>
      <c r="E41" s="2">
        <f>153000+96000+140000</f>
        <v>389000</v>
      </c>
      <c r="F41" s="2">
        <v>4</v>
      </c>
      <c r="G41" s="57"/>
      <c r="H41" s="3">
        <f>E41*3</f>
        <v>1167000</v>
      </c>
      <c r="I41" s="47"/>
      <c r="J41" s="44"/>
      <c r="K41" s="14"/>
      <c r="Q41"/>
    </row>
    <row r="42" spans="1:17" ht="30" customHeight="1" x14ac:dyDescent="0.25">
      <c r="A42" s="49"/>
      <c r="B42" s="50"/>
      <c r="C42" s="52" t="s">
        <v>51</v>
      </c>
      <c r="D42" s="53"/>
      <c r="E42" s="53"/>
      <c r="F42" s="53"/>
      <c r="G42" s="54"/>
      <c r="H42" s="23">
        <f>SUM(H27:H41)</f>
        <v>1830396</v>
      </c>
      <c r="I42" s="48"/>
      <c r="J42" s="45"/>
      <c r="K42" s="14" t="e">
        <f>+#REF!*100/70</f>
        <v>#REF!</v>
      </c>
      <c r="L42" s="15" t="e">
        <f>+#REF!/I26*100%</f>
        <v>#REF!</v>
      </c>
      <c r="Q42"/>
    </row>
    <row r="43" spans="1:17" x14ac:dyDescent="0.25">
      <c r="A43" s="7"/>
      <c r="B43" s="61" t="s">
        <v>56</v>
      </c>
      <c r="C43" s="7"/>
      <c r="D43" s="7"/>
      <c r="E43" s="7"/>
      <c r="F43" s="7"/>
      <c r="G43" s="7"/>
      <c r="H43" s="9"/>
      <c r="I43" s="7"/>
      <c r="J43" s="7"/>
      <c r="K43" s="10"/>
      <c r="L43" s="43"/>
      <c r="M43" s="14"/>
      <c r="Q43"/>
    </row>
    <row r="44" spans="1:17" x14ac:dyDescent="0.25">
      <c r="A44" s="7"/>
      <c r="B44" s="62"/>
      <c r="C44" s="7"/>
      <c r="D44" s="7"/>
      <c r="E44" s="7"/>
      <c r="F44" s="7"/>
      <c r="G44" s="7"/>
      <c r="H44" s="9"/>
      <c r="I44" s="7"/>
      <c r="J44" s="7"/>
      <c r="K44" s="10"/>
      <c r="L44" s="44"/>
      <c r="M44" s="14"/>
      <c r="Q44"/>
    </row>
    <row r="45" spans="1:17" x14ac:dyDescent="0.25">
      <c r="A45" s="7"/>
      <c r="B45" s="62"/>
      <c r="C45" s="7"/>
      <c r="D45" s="7"/>
      <c r="E45" s="7"/>
      <c r="F45" s="7"/>
      <c r="G45" s="7"/>
      <c r="H45" s="9"/>
      <c r="I45" s="7"/>
      <c r="J45" s="7"/>
      <c r="K45" s="10"/>
      <c r="L45" s="44"/>
      <c r="M45" s="14"/>
      <c r="Q45"/>
    </row>
    <row r="46" spans="1:17" x14ac:dyDescent="0.25">
      <c r="A46" s="7"/>
      <c r="B46" s="62"/>
      <c r="C46" s="7"/>
      <c r="D46" s="7"/>
      <c r="E46" s="7"/>
      <c r="F46" s="7"/>
      <c r="G46" s="7"/>
      <c r="H46" s="9"/>
      <c r="I46" s="7"/>
      <c r="J46" s="7"/>
      <c r="K46" s="10"/>
      <c r="L46" s="44"/>
      <c r="M46" s="14"/>
      <c r="Q46"/>
    </row>
    <row r="47" spans="1:17" x14ac:dyDescent="0.25">
      <c r="A47" s="7"/>
      <c r="B47" s="62"/>
      <c r="C47" s="7"/>
      <c r="D47" s="7"/>
      <c r="E47" s="7"/>
      <c r="F47" s="7"/>
      <c r="G47" s="7"/>
      <c r="H47" s="9"/>
      <c r="I47" s="7"/>
      <c r="J47" s="7"/>
      <c r="K47" s="10"/>
      <c r="L47" s="44"/>
      <c r="M47" s="14"/>
      <c r="Q47"/>
    </row>
    <row r="48" spans="1:17" x14ac:dyDescent="0.25">
      <c r="A48" s="7"/>
      <c r="B48" s="62"/>
      <c r="C48" s="7"/>
      <c r="D48" s="7"/>
      <c r="E48" s="7"/>
      <c r="F48" s="7"/>
      <c r="G48" s="7"/>
      <c r="H48" s="9"/>
      <c r="I48" s="7"/>
      <c r="J48" s="7"/>
      <c r="K48" s="10"/>
      <c r="L48" s="44"/>
      <c r="M48" s="14"/>
      <c r="Q48"/>
    </row>
    <row r="49" spans="1:17" x14ac:dyDescent="0.25">
      <c r="A49" s="7"/>
      <c r="B49" s="62"/>
      <c r="C49" s="7"/>
      <c r="D49" s="7"/>
      <c r="E49" s="7"/>
      <c r="F49" s="7"/>
      <c r="G49" s="7"/>
      <c r="H49" s="9"/>
      <c r="I49" s="7"/>
      <c r="J49" s="7"/>
      <c r="K49" s="10"/>
      <c r="L49" s="44"/>
      <c r="M49" s="14"/>
      <c r="Q49"/>
    </row>
    <row r="50" spans="1:17" x14ac:dyDescent="0.25">
      <c r="A50" s="7"/>
      <c r="B50" s="62"/>
      <c r="C50" s="7"/>
      <c r="D50" s="7"/>
      <c r="E50" s="7"/>
      <c r="F50" s="7"/>
      <c r="G50" s="7"/>
      <c r="H50" s="9"/>
      <c r="I50" s="7"/>
      <c r="J50" s="7"/>
      <c r="K50" s="10"/>
      <c r="L50" s="44"/>
      <c r="M50" s="14"/>
      <c r="Q50"/>
    </row>
    <row r="51" spans="1:17" x14ac:dyDescent="0.25">
      <c r="A51" s="7"/>
      <c r="B51" s="63"/>
      <c r="C51" s="7"/>
      <c r="D51" s="7"/>
      <c r="E51" s="7"/>
      <c r="F51" s="7"/>
      <c r="G51" s="7"/>
      <c r="H51" s="9"/>
      <c r="I51" s="7"/>
      <c r="J51" s="7"/>
      <c r="K51" s="10"/>
      <c r="L51" s="45"/>
      <c r="M51" s="14"/>
      <c r="Q51"/>
    </row>
    <row r="52" spans="1:17" x14ac:dyDescent="0.25">
      <c r="A52" s="49">
        <v>4</v>
      </c>
      <c r="B52" s="50" t="s">
        <v>74</v>
      </c>
      <c r="C52" s="8" t="s">
        <v>6</v>
      </c>
      <c r="D52" s="8"/>
      <c r="E52" s="9"/>
      <c r="F52" s="8"/>
      <c r="G52" s="55" t="s">
        <v>96</v>
      </c>
      <c r="H52" s="9"/>
      <c r="I52" s="46">
        <v>4000000</v>
      </c>
      <c r="J52" s="43">
        <v>4500000</v>
      </c>
      <c r="K52" s="14"/>
      <c r="Q52"/>
    </row>
    <row r="53" spans="1:17" x14ac:dyDescent="0.25">
      <c r="A53" s="49"/>
      <c r="B53" s="50"/>
      <c r="C53" s="8" t="s">
        <v>7</v>
      </c>
      <c r="D53" s="8" t="s">
        <v>34</v>
      </c>
      <c r="E53" s="9">
        <f>45500/5000</f>
        <v>9.1</v>
      </c>
      <c r="F53" s="8" t="s">
        <v>62</v>
      </c>
      <c r="G53" s="56"/>
      <c r="H53" s="9">
        <f>E53*300</f>
        <v>2730</v>
      </c>
      <c r="I53" s="47"/>
      <c r="J53" s="44"/>
      <c r="K53" s="14"/>
      <c r="Q53"/>
    </row>
    <row r="54" spans="1:17" x14ac:dyDescent="0.25">
      <c r="A54" s="49"/>
      <c r="B54" s="50"/>
      <c r="C54" s="8" t="s">
        <v>8</v>
      </c>
      <c r="D54" s="8" t="s">
        <v>35</v>
      </c>
      <c r="E54" s="9">
        <f>173800/5000</f>
        <v>34.76</v>
      </c>
      <c r="F54" s="8" t="s">
        <v>62</v>
      </c>
      <c r="G54" s="56"/>
      <c r="H54" s="9">
        <f>E54*300</f>
        <v>10428</v>
      </c>
      <c r="I54" s="47"/>
      <c r="J54" s="44"/>
      <c r="K54" s="14"/>
      <c r="Q54"/>
    </row>
    <row r="55" spans="1:17" x14ac:dyDescent="0.25">
      <c r="A55" s="49"/>
      <c r="B55" s="50"/>
      <c r="C55" s="8" t="s">
        <v>9</v>
      </c>
      <c r="D55" s="8"/>
      <c r="E55" s="9"/>
      <c r="F55" s="8"/>
      <c r="G55" s="56"/>
      <c r="H55" s="9"/>
      <c r="I55" s="47"/>
      <c r="J55" s="44"/>
      <c r="K55" s="14"/>
      <c r="Q55"/>
    </row>
    <row r="56" spans="1:17" x14ac:dyDescent="0.25">
      <c r="A56" s="49"/>
      <c r="B56" s="50"/>
      <c r="C56" s="8" t="s">
        <v>10</v>
      </c>
      <c r="D56" s="8"/>
      <c r="E56" s="9"/>
      <c r="F56" s="8"/>
      <c r="G56" s="56"/>
      <c r="H56" s="9"/>
      <c r="I56" s="47"/>
      <c r="J56" s="44"/>
      <c r="K56" s="14"/>
      <c r="Q56"/>
    </row>
    <row r="57" spans="1:17" x14ac:dyDescent="0.25">
      <c r="A57" s="49"/>
      <c r="B57" s="50"/>
      <c r="C57" s="2" t="s">
        <v>15</v>
      </c>
      <c r="D57" s="2" t="s">
        <v>40</v>
      </c>
      <c r="E57" s="3" t="s">
        <v>87</v>
      </c>
      <c r="F57" s="3" t="s">
        <v>88</v>
      </c>
      <c r="G57" s="56"/>
      <c r="H57" s="3">
        <f>2250000/30</f>
        <v>75000</v>
      </c>
      <c r="I57" s="47"/>
      <c r="J57" s="44"/>
      <c r="Q57"/>
    </row>
    <row r="58" spans="1:17" x14ac:dyDescent="0.25">
      <c r="A58" s="49"/>
      <c r="B58" s="50"/>
      <c r="C58" s="8" t="s">
        <v>17</v>
      </c>
      <c r="D58" s="8" t="s">
        <v>38</v>
      </c>
      <c r="E58" s="9">
        <f>673500/1000</f>
        <v>673.5</v>
      </c>
      <c r="F58" s="8" t="s">
        <v>63</v>
      </c>
      <c r="G58" s="56"/>
      <c r="H58" s="9">
        <f>E58*75</f>
        <v>50512.5</v>
      </c>
      <c r="I58" s="47"/>
      <c r="J58" s="44"/>
      <c r="K58" s="14"/>
      <c r="Q58"/>
    </row>
    <row r="59" spans="1:17" x14ac:dyDescent="0.25">
      <c r="A59" s="49"/>
      <c r="B59" s="50"/>
      <c r="C59" s="8" t="s">
        <v>19</v>
      </c>
      <c r="D59" s="8" t="s">
        <v>41</v>
      </c>
      <c r="E59" s="9">
        <f>587500/1000</f>
        <v>587.5</v>
      </c>
      <c r="F59" s="8" t="s">
        <v>63</v>
      </c>
      <c r="G59" s="56"/>
      <c r="H59" s="9">
        <f t="shared" ref="H59:H60" si="1">E59*75</f>
        <v>44062.5</v>
      </c>
      <c r="I59" s="47"/>
      <c r="J59" s="44"/>
      <c r="K59" s="14"/>
      <c r="Q59"/>
    </row>
    <row r="60" spans="1:17" x14ac:dyDescent="0.25">
      <c r="A60" s="49"/>
      <c r="B60" s="50"/>
      <c r="C60" s="8" t="s">
        <v>20</v>
      </c>
      <c r="D60" s="8" t="s">
        <v>42</v>
      </c>
      <c r="E60" s="9">
        <f>476500/1000</f>
        <v>476.5</v>
      </c>
      <c r="F60" s="8" t="s">
        <v>63</v>
      </c>
      <c r="G60" s="56"/>
      <c r="H60" s="9">
        <f t="shared" si="1"/>
        <v>35737.5</v>
      </c>
      <c r="I60" s="47"/>
      <c r="J60" s="44"/>
      <c r="K60" s="14"/>
      <c r="Q60"/>
    </row>
    <row r="61" spans="1:17" x14ac:dyDescent="0.25">
      <c r="A61" s="49"/>
      <c r="B61" s="50"/>
      <c r="C61" s="8" t="s">
        <v>21</v>
      </c>
      <c r="D61" s="8" t="s">
        <v>48</v>
      </c>
      <c r="E61" s="9">
        <f>201900/5000</f>
        <v>40.380000000000003</v>
      </c>
      <c r="F61" s="8" t="s">
        <v>62</v>
      </c>
      <c r="G61" s="56"/>
      <c r="H61" s="9">
        <f>E61*300</f>
        <v>12114</v>
      </c>
      <c r="I61" s="47"/>
      <c r="J61" s="44"/>
      <c r="K61" s="14"/>
      <c r="Q61"/>
    </row>
    <row r="62" spans="1:17" x14ac:dyDescent="0.25">
      <c r="A62" s="49"/>
      <c r="B62" s="50"/>
      <c r="C62" s="8" t="s">
        <v>22</v>
      </c>
      <c r="D62" s="8" t="s">
        <v>45</v>
      </c>
      <c r="E62" s="9">
        <f>1010400/10000</f>
        <v>101.04</v>
      </c>
      <c r="F62" s="8" t="s">
        <v>64</v>
      </c>
      <c r="G62" s="56"/>
      <c r="H62" s="9">
        <f>E62*750</f>
        <v>75780</v>
      </c>
      <c r="I62" s="47"/>
      <c r="J62" s="44"/>
      <c r="K62" s="14"/>
      <c r="Q62"/>
    </row>
    <row r="63" spans="1:17" x14ac:dyDescent="0.25">
      <c r="A63" s="49"/>
      <c r="B63" s="50"/>
      <c r="C63" s="8" t="s">
        <v>24</v>
      </c>
      <c r="D63" s="8" t="s">
        <v>46</v>
      </c>
      <c r="E63" s="9">
        <f>2075600/5000</f>
        <v>415.12</v>
      </c>
      <c r="F63" s="8" t="s">
        <v>64</v>
      </c>
      <c r="G63" s="56"/>
      <c r="H63" s="9">
        <f>E63*750</f>
        <v>311340</v>
      </c>
      <c r="I63" s="47"/>
      <c r="J63" s="44"/>
      <c r="K63" s="14"/>
      <c r="Q63"/>
    </row>
    <row r="64" spans="1:17" x14ac:dyDescent="0.25">
      <c r="A64" s="49"/>
      <c r="B64" s="50"/>
      <c r="C64" s="8" t="s">
        <v>25</v>
      </c>
      <c r="D64" s="8" t="s">
        <v>49</v>
      </c>
      <c r="E64" s="9">
        <f>485000/1000</f>
        <v>485</v>
      </c>
      <c r="F64" s="8" t="s">
        <v>63</v>
      </c>
      <c r="G64" s="56"/>
      <c r="H64" s="9">
        <f>E64*75</f>
        <v>36375</v>
      </c>
      <c r="I64" s="47"/>
      <c r="J64" s="44"/>
      <c r="K64" s="14"/>
      <c r="Q64"/>
    </row>
    <row r="65" spans="1:17" x14ac:dyDescent="0.25">
      <c r="A65" s="49"/>
      <c r="B65" s="50"/>
      <c r="C65" s="8" t="s">
        <v>26</v>
      </c>
      <c r="D65" s="8" t="s">
        <v>36</v>
      </c>
      <c r="E65" s="9">
        <v>6800</v>
      </c>
      <c r="F65" s="8" t="s">
        <v>65</v>
      </c>
      <c r="G65" s="56"/>
      <c r="H65" s="9">
        <f>E65/1</f>
        <v>6800</v>
      </c>
      <c r="I65" s="47"/>
      <c r="J65" s="44"/>
      <c r="K65" s="14"/>
      <c r="Q65"/>
    </row>
    <row r="66" spans="1:17" x14ac:dyDescent="0.25">
      <c r="A66" s="49"/>
      <c r="B66" s="50"/>
      <c r="C66" s="8" t="s">
        <v>28</v>
      </c>
      <c r="D66" s="8" t="s">
        <v>37</v>
      </c>
      <c r="E66" s="9">
        <f>71900/200</f>
        <v>359.5</v>
      </c>
      <c r="F66" s="8" t="s">
        <v>66</v>
      </c>
      <c r="G66" s="56"/>
      <c r="H66" s="9">
        <f>E66*7</f>
        <v>2516.5</v>
      </c>
      <c r="I66" s="47"/>
      <c r="J66" s="44"/>
      <c r="K66" s="14"/>
      <c r="Q66"/>
    </row>
    <row r="67" spans="1:17" x14ac:dyDescent="0.25">
      <c r="A67" s="49"/>
      <c r="B67" s="50"/>
      <c r="C67" s="8" t="s">
        <v>61</v>
      </c>
      <c r="D67" s="8" t="s">
        <v>50</v>
      </c>
      <c r="E67" s="9">
        <f>1800000/50</f>
        <v>36000</v>
      </c>
      <c r="F67" s="8" t="s">
        <v>73</v>
      </c>
      <c r="G67" s="56"/>
      <c r="H67" s="9">
        <f>E67*40</f>
        <v>1440000</v>
      </c>
      <c r="I67" s="47"/>
      <c r="J67" s="44"/>
      <c r="K67" s="14"/>
      <c r="Q67"/>
    </row>
    <row r="68" spans="1:17" x14ac:dyDescent="0.25">
      <c r="A68" s="49"/>
      <c r="B68" s="50"/>
      <c r="C68" s="8" t="s">
        <v>32</v>
      </c>
      <c r="D68" s="8" t="s">
        <v>39</v>
      </c>
      <c r="E68" s="9"/>
      <c r="F68" s="8" t="s">
        <v>33</v>
      </c>
      <c r="G68" s="56"/>
      <c r="H68" s="9">
        <f>3000*2</f>
        <v>6000</v>
      </c>
      <c r="I68" s="47"/>
      <c r="J68" s="44"/>
      <c r="K68" s="14"/>
      <c r="Q68"/>
    </row>
    <row r="69" spans="1:17" x14ac:dyDescent="0.25">
      <c r="A69" s="49"/>
      <c r="B69" s="50"/>
      <c r="C69" s="2" t="s">
        <v>67</v>
      </c>
      <c r="D69" s="3">
        <v>389000</v>
      </c>
      <c r="E69" s="2">
        <f>153000+96000+140000</f>
        <v>389000</v>
      </c>
      <c r="F69" s="2">
        <v>4</v>
      </c>
      <c r="G69" s="57"/>
      <c r="H69" s="3">
        <f>E69*3</f>
        <v>1167000</v>
      </c>
      <c r="I69" s="47"/>
      <c r="J69" s="44"/>
      <c r="Q69"/>
    </row>
    <row r="70" spans="1:17" ht="31.5" customHeight="1" x14ac:dyDescent="0.25">
      <c r="A70" s="49"/>
      <c r="B70" s="50"/>
      <c r="C70" s="52" t="s">
        <v>51</v>
      </c>
      <c r="D70" s="53"/>
      <c r="E70" s="53"/>
      <c r="F70" s="53"/>
      <c r="G70" s="54"/>
      <c r="H70" s="23">
        <f>SUM(H53:H69)</f>
        <v>3276396</v>
      </c>
      <c r="I70" s="48"/>
      <c r="J70" s="45"/>
      <c r="K70" s="14" t="e">
        <f>+#REF!*1.42857142857143</f>
        <v>#REF!</v>
      </c>
      <c r="Q70"/>
    </row>
    <row r="71" spans="1:17" x14ac:dyDescent="0.25">
      <c r="A71" s="49">
        <v>5</v>
      </c>
      <c r="B71" s="50" t="s">
        <v>97</v>
      </c>
      <c r="C71" s="8" t="s">
        <v>6</v>
      </c>
      <c r="D71" s="8"/>
      <c r="E71" s="9"/>
      <c r="F71" s="8"/>
      <c r="G71" s="55" t="s">
        <v>44</v>
      </c>
      <c r="H71" s="9"/>
      <c r="I71" s="46">
        <v>4000000</v>
      </c>
      <c r="J71" s="43">
        <v>4500000</v>
      </c>
      <c r="K71" s="14"/>
      <c r="Q71"/>
    </row>
    <row r="72" spans="1:17" x14ac:dyDescent="0.25">
      <c r="A72" s="49"/>
      <c r="B72" s="50"/>
      <c r="C72" s="8" t="s">
        <v>7</v>
      </c>
      <c r="D72" s="8" t="s">
        <v>34</v>
      </c>
      <c r="E72" s="9">
        <f>45500/5000</f>
        <v>9.1</v>
      </c>
      <c r="F72" s="8" t="s">
        <v>62</v>
      </c>
      <c r="G72" s="56"/>
      <c r="H72" s="9">
        <f>E72*300</f>
        <v>2730</v>
      </c>
      <c r="I72" s="47"/>
      <c r="J72" s="44"/>
      <c r="K72" s="14"/>
      <c r="Q72"/>
    </row>
    <row r="73" spans="1:17" x14ac:dyDescent="0.25">
      <c r="A73" s="49"/>
      <c r="B73" s="50"/>
      <c r="C73" s="8" t="s">
        <v>8</v>
      </c>
      <c r="D73" s="8" t="s">
        <v>35</v>
      </c>
      <c r="E73" s="9">
        <f>173800/5000</f>
        <v>34.76</v>
      </c>
      <c r="F73" s="8" t="s">
        <v>62</v>
      </c>
      <c r="G73" s="56"/>
      <c r="H73" s="9">
        <f>E73*300</f>
        <v>10428</v>
      </c>
      <c r="I73" s="47"/>
      <c r="J73" s="44"/>
      <c r="K73" s="14"/>
      <c r="Q73"/>
    </row>
    <row r="74" spans="1:17" x14ac:dyDescent="0.25">
      <c r="A74" s="49"/>
      <c r="B74" s="50"/>
      <c r="C74" s="8" t="s">
        <v>9</v>
      </c>
      <c r="D74" s="8"/>
      <c r="E74" s="9"/>
      <c r="F74" s="8"/>
      <c r="G74" s="56"/>
      <c r="H74" s="9">
        <f>G74*300</f>
        <v>0</v>
      </c>
      <c r="I74" s="47"/>
      <c r="J74" s="44"/>
      <c r="K74" s="14"/>
      <c r="Q74"/>
    </row>
    <row r="75" spans="1:17" x14ac:dyDescent="0.25">
      <c r="A75" s="49"/>
      <c r="B75" s="50"/>
      <c r="C75" s="8" t="s">
        <v>10</v>
      </c>
      <c r="D75" s="8"/>
      <c r="E75" s="9"/>
      <c r="F75" s="8"/>
      <c r="G75" s="56"/>
      <c r="H75" s="9"/>
      <c r="I75" s="47"/>
      <c r="J75" s="44"/>
      <c r="K75" s="14"/>
      <c r="Q75"/>
    </row>
    <row r="76" spans="1:17" x14ac:dyDescent="0.25">
      <c r="A76" s="49"/>
      <c r="B76" s="50"/>
      <c r="C76" s="2" t="s">
        <v>15</v>
      </c>
      <c r="D76" s="2" t="s">
        <v>40</v>
      </c>
      <c r="E76" s="3" t="s">
        <v>87</v>
      </c>
      <c r="F76" s="3" t="s">
        <v>88</v>
      </c>
      <c r="G76" s="56"/>
      <c r="H76" s="3">
        <f>2250000/30</f>
        <v>75000</v>
      </c>
      <c r="I76" s="47"/>
      <c r="J76" s="44"/>
      <c r="Q76"/>
    </row>
    <row r="77" spans="1:17" x14ac:dyDescent="0.25">
      <c r="A77" s="49"/>
      <c r="B77" s="50"/>
      <c r="C77" s="8" t="s">
        <v>17</v>
      </c>
      <c r="D77" s="8" t="s">
        <v>38</v>
      </c>
      <c r="E77" s="9">
        <f>673500/1000</f>
        <v>673.5</v>
      </c>
      <c r="F77" s="8" t="s">
        <v>63</v>
      </c>
      <c r="G77" s="56"/>
      <c r="H77" s="9">
        <f>E77*75</f>
        <v>50512.5</v>
      </c>
      <c r="I77" s="47"/>
      <c r="J77" s="44"/>
      <c r="K77" s="14"/>
      <c r="Q77"/>
    </row>
    <row r="78" spans="1:17" x14ac:dyDescent="0.25">
      <c r="A78" s="49"/>
      <c r="B78" s="50"/>
      <c r="C78" s="8" t="s">
        <v>19</v>
      </c>
      <c r="D78" s="8" t="s">
        <v>41</v>
      </c>
      <c r="E78" s="9">
        <f>587500/1000</f>
        <v>587.5</v>
      </c>
      <c r="F78" s="8" t="s">
        <v>63</v>
      </c>
      <c r="G78" s="56"/>
      <c r="H78" s="9">
        <f t="shared" ref="H78:H79" si="2">E78*75</f>
        <v>44062.5</v>
      </c>
      <c r="I78" s="47"/>
      <c r="J78" s="44"/>
      <c r="K78" s="14"/>
      <c r="Q78"/>
    </row>
    <row r="79" spans="1:17" x14ac:dyDescent="0.25">
      <c r="A79" s="49"/>
      <c r="B79" s="50"/>
      <c r="C79" s="8" t="s">
        <v>20</v>
      </c>
      <c r="D79" s="8" t="s">
        <v>42</v>
      </c>
      <c r="E79" s="9">
        <f>476500/1000</f>
        <v>476.5</v>
      </c>
      <c r="F79" s="8" t="s">
        <v>63</v>
      </c>
      <c r="G79" s="56"/>
      <c r="H79" s="9">
        <f t="shared" si="2"/>
        <v>35737.5</v>
      </c>
      <c r="I79" s="47"/>
      <c r="J79" s="44"/>
      <c r="K79" s="14"/>
      <c r="Q79"/>
    </row>
    <row r="80" spans="1:17" x14ac:dyDescent="0.25">
      <c r="A80" s="49"/>
      <c r="B80" s="50"/>
      <c r="C80" s="8" t="s">
        <v>21</v>
      </c>
      <c r="D80" s="8" t="s">
        <v>48</v>
      </c>
      <c r="E80" s="9">
        <f>201900/5000</f>
        <v>40.380000000000003</v>
      </c>
      <c r="F80" s="8" t="s">
        <v>62</v>
      </c>
      <c r="G80" s="56"/>
      <c r="H80" s="9">
        <f>E80*300</f>
        <v>12114</v>
      </c>
      <c r="I80" s="47"/>
      <c r="J80" s="44"/>
      <c r="K80" s="14"/>
      <c r="Q80"/>
    </row>
    <row r="81" spans="1:17" x14ac:dyDescent="0.25">
      <c r="A81" s="49"/>
      <c r="B81" s="50"/>
      <c r="C81" s="8" t="s">
        <v>22</v>
      </c>
      <c r="D81" s="8" t="s">
        <v>45</v>
      </c>
      <c r="E81" s="9">
        <f>1010400/10000</f>
        <v>101.04</v>
      </c>
      <c r="F81" s="8" t="s">
        <v>64</v>
      </c>
      <c r="G81" s="56"/>
      <c r="H81" s="9">
        <f>E81*750</f>
        <v>75780</v>
      </c>
      <c r="I81" s="47"/>
      <c r="J81" s="44"/>
      <c r="K81" s="14"/>
      <c r="Q81"/>
    </row>
    <row r="82" spans="1:17" x14ac:dyDescent="0.25">
      <c r="A82" s="49"/>
      <c r="B82" s="50"/>
      <c r="C82" s="8" t="s">
        <v>24</v>
      </c>
      <c r="D82" s="8" t="s">
        <v>46</v>
      </c>
      <c r="E82" s="9">
        <f>2075600/5000</f>
        <v>415.12</v>
      </c>
      <c r="F82" s="8" t="s">
        <v>64</v>
      </c>
      <c r="G82" s="56"/>
      <c r="H82" s="9">
        <f>E82*750</f>
        <v>311340</v>
      </c>
      <c r="I82" s="47"/>
      <c r="J82" s="44"/>
      <c r="K82" s="14"/>
      <c r="Q82"/>
    </row>
    <row r="83" spans="1:17" x14ac:dyDescent="0.25">
      <c r="A83" s="49"/>
      <c r="B83" s="50"/>
      <c r="C83" s="8" t="s">
        <v>25</v>
      </c>
      <c r="D83" s="8" t="s">
        <v>49</v>
      </c>
      <c r="E83" s="9">
        <f>485000/1000</f>
        <v>485</v>
      </c>
      <c r="F83" s="8" t="s">
        <v>63</v>
      </c>
      <c r="G83" s="56"/>
      <c r="H83" s="9">
        <f>E83*75</f>
        <v>36375</v>
      </c>
      <c r="I83" s="47"/>
      <c r="J83" s="44"/>
      <c r="K83" s="14"/>
      <c r="Q83"/>
    </row>
    <row r="84" spans="1:17" x14ac:dyDescent="0.25">
      <c r="A84" s="49"/>
      <c r="B84" s="50"/>
      <c r="C84" s="8" t="s">
        <v>26</v>
      </c>
      <c r="D84" s="8" t="s">
        <v>36</v>
      </c>
      <c r="E84" s="9">
        <v>6801</v>
      </c>
      <c r="F84" s="8" t="s">
        <v>65</v>
      </c>
      <c r="G84" s="56"/>
      <c r="H84" s="9">
        <f>E84/1</f>
        <v>6801</v>
      </c>
      <c r="I84" s="47"/>
      <c r="J84" s="44"/>
      <c r="K84" s="14"/>
      <c r="Q84"/>
    </row>
    <row r="85" spans="1:17" x14ac:dyDescent="0.25">
      <c r="A85" s="49"/>
      <c r="B85" s="50"/>
      <c r="C85" s="8" t="s">
        <v>28</v>
      </c>
      <c r="D85" s="8" t="s">
        <v>37</v>
      </c>
      <c r="E85" s="9">
        <f>71900/200</f>
        <v>359.5</v>
      </c>
      <c r="F85" s="8" t="s">
        <v>66</v>
      </c>
      <c r="G85" s="56"/>
      <c r="H85" s="9">
        <f>E85*7</f>
        <v>2516.5</v>
      </c>
      <c r="I85" s="47"/>
      <c r="J85" s="44"/>
      <c r="K85" s="14"/>
      <c r="Q85"/>
    </row>
    <row r="86" spans="1:17" x14ac:dyDescent="0.25">
      <c r="A86" s="49"/>
      <c r="B86" s="50"/>
      <c r="C86" s="8" t="s">
        <v>60</v>
      </c>
      <c r="D86" s="8" t="s">
        <v>59</v>
      </c>
      <c r="E86" s="9">
        <f>1127000/355</f>
        <v>3174.6478873239435</v>
      </c>
      <c r="F86" s="8" t="s">
        <v>73</v>
      </c>
      <c r="G86" s="56"/>
      <c r="H86" s="9">
        <f>E86*40</f>
        <v>126985.91549295773</v>
      </c>
      <c r="I86" s="47"/>
      <c r="J86" s="44"/>
      <c r="K86" s="14"/>
      <c r="Q86"/>
    </row>
    <row r="87" spans="1:17" x14ac:dyDescent="0.25">
      <c r="A87" s="49"/>
      <c r="B87" s="50"/>
      <c r="C87" s="8" t="s">
        <v>32</v>
      </c>
      <c r="D87" s="8" t="s">
        <v>39</v>
      </c>
      <c r="E87" s="9"/>
      <c r="F87" s="8" t="s">
        <v>33</v>
      </c>
      <c r="G87" s="56"/>
      <c r="H87" s="9">
        <f>3000*2</f>
        <v>6000</v>
      </c>
      <c r="I87" s="47"/>
      <c r="J87" s="44"/>
      <c r="K87" s="14"/>
      <c r="Q87"/>
    </row>
    <row r="88" spans="1:17" x14ac:dyDescent="0.25">
      <c r="A88" s="49"/>
      <c r="B88" s="50"/>
      <c r="C88" s="2" t="s">
        <v>67</v>
      </c>
      <c r="D88" s="3">
        <v>389000</v>
      </c>
      <c r="E88" s="2">
        <f>153000+96000+140000</f>
        <v>389000</v>
      </c>
      <c r="F88" s="2">
        <v>4</v>
      </c>
      <c r="G88" s="57"/>
      <c r="H88" s="3">
        <f>E88*4</f>
        <v>1556000</v>
      </c>
      <c r="I88" s="47"/>
      <c r="J88" s="44"/>
      <c r="Q88"/>
    </row>
    <row r="89" spans="1:17" ht="30" customHeight="1" x14ac:dyDescent="0.25">
      <c r="A89" s="49"/>
      <c r="B89" s="50"/>
      <c r="C89" s="52" t="s">
        <v>51</v>
      </c>
      <c r="D89" s="53"/>
      <c r="E89" s="53"/>
      <c r="F89" s="53"/>
      <c r="G89" s="54"/>
      <c r="H89" s="23">
        <f>SUM(H72:H88)</f>
        <v>2352382.9154929575</v>
      </c>
      <c r="I89" s="48"/>
      <c r="J89" s="45"/>
      <c r="K89" s="14"/>
      <c r="Q89"/>
    </row>
    <row r="90" spans="1:17" x14ac:dyDescent="0.25">
      <c r="A90" s="12"/>
      <c r="B90" s="51" t="s">
        <v>57</v>
      </c>
      <c r="C90" s="8" t="s">
        <v>6</v>
      </c>
      <c r="D90" s="8"/>
      <c r="E90" s="9"/>
      <c r="F90" s="8"/>
      <c r="G90" s="55" t="s">
        <v>44</v>
      </c>
      <c r="H90" s="9"/>
      <c r="I90" s="46">
        <v>8000000</v>
      </c>
      <c r="J90" s="43">
        <v>9000000</v>
      </c>
      <c r="K90" s="14"/>
      <c r="Q90"/>
    </row>
    <row r="91" spans="1:17" x14ac:dyDescent="0.25">
      <c r="A91" s="12"/>
      <c r="B91" s="51"/>
      <c r="C91" s="8" t="s">
        <v>7</v>
      </c>
      <c r="D91" s="8" t="s">
        <v>34</v>
      </c>
      <c r="E91" s="9">
        <f>45500/5000</f>
        <v>9.1</v>
      </c>
      <c r="F91" s="8" t="s">
        <v>62</v>
      </c>
      <c r="G91" s="56"/>
      <c r="H91" s="9">
        <f>E91*300</f>
        <v>2730</v>
      </c>
      <c r="I91" s="47"/>
      <c r="J91" s="44"/>
      <c r="K91" s="14"/>
      <c r="Q91"/>
    </row>
    <row r="92" spans="1:17" x14ac:dyDescent="0.25">
      <c r="A92" s="12"/>
      <c r="B92" s="51"/>
      <c r="C92" s="8" t="s">
        <v>8</v>
      </c>
      <c r="D92" s="8" t="s">
        <v>35</v>
      </c>
      <c r="E92" s="9">
        <f>173800/5000</f>
        <v>34.76</v>
      </c>
      <c r="F92" s="8" t="s">
        <v>62</v>
      </c>
      <c r="G92" s="56"/>
      <c r="H92" s="9">
        <f>E92*300</f>
        <v>10428</v>
      </c>
      <c r="I92" s="47"/>
      <c r="J92" s="44"/>
      <c r="K92" s="14"/>
      <c r="Q92"/>
    </row>
    <row r="93" spans="1:17" x14ac:dyDescent="0.25">
      <c r="A93" s="12"/>
      <c r="B93" s="51"/>
      <c r="C93" s="8" t="s">
        <v>9</v>
      </c>
      <c r="D93" s="8"/>
      <c r="E93" s="9"/>
      <c r="F93" s="8"/>
      <c r="G93" s="56"/>
      <c r="H93" s="9">
        <f>E93*300</f>
        <v>0</v>
      </c>
      <c r="I93" s="47"/>
      <c r="J93" s="44"/>
      <c r="K93" s="14"/>
      <c r="Q93"/>
    </row>
    <row r="94" spans="1:17" x14ac:dyDescent="0.25">
      <c r="A94" s="12"/>
      <c r="B94" s="51"/>
      <c r="C94" s="8" t="s">
        <v>10</v>
      </c>
      <c r="D94" s="8"/>
      <c r="E94" s="9"/>
      <c r="F94" s="8"/>
      <c r="G94" s="56"/>
      <c r="H94" s="9"/>
      <c r="I94" s="47"/>
      <c r="J94" s="44"/>
      <c r="K94" s="14"/>
      <c r="Q94"/>
    </row>
    <row r="95" spans="1:17" x14ac:dyDescent="0.25">
      <c r="A95" s="12"/>
      <c r="B95" s="51"/>
      <c r="C95" s="8" t="s">
        <v>15</v>
      </c>
      <c r="D95" s="8" t="s">
        <v>40</v>
      </c>
      <c r="E95" s="9"/>
      <c r="F95" s="8"/>
      <c r="G95" s="56"/>
      <c r="H95" s="9">
        <f>2250000/30</f>
        <v>75000</v>
      </c>
      <c r="I95" s="47"/>
      <c r="J95" s="44"/>
      <c r="K95" s="14"/>
      <c r="Q95"/>
    </row>
    <row r="96" spans="1:17" x14ac:dyDescent="0.25">
      <c r="A96" s="12"/>
      <c r="B96" s="51"/>
      <c r="C96" s="8" t="s">
        <v>17</v>
      </c>
      <c r="D96" s="8" t="s">
        <v>38</v>
      </c>
      <c r="E96" s="9">
        <f>673500/1000</f>
        <v>673.5</v>
      </c>
      <c r="F96" s="8" t="s">
        <v>63</v>
      </c>
      <c r="G96" s="56"/>
      <c r="H96" s="9">
        <f>E96*75</f>
        <v>50512.5</v>
      </c>
      <c r="I96" s="47"/>
      <c r="J96" s="44"/>
      <c r="K96" s="14"/>
      <c r="Q96"/>
    </row>
    <row r="97" spans="1:17" x14ac:dyDescent="0.25">
      <c r="A97" s="12"/>
      <c r="B97" s="51"/>
      <c r="C97" s="8" t="s">
        <v>19</v>
      </c>
      <c r="D97" s="8" t="s">
        <v>41</v>
      </c>
      <c r="E97" s="9">
        <f>587500/1000</f>
        <v>587.5</v>
      </c>
      <c r="F97" s="8" t="s">
        <v>63</v>
      </c>
      <c r="G97" s="56"/>
      <c r="H97" s="9">
        <f>E97*75</f>
        <v>44062.5</v>
      </c>
      <c r="I97" s="47"/>
      <c r="J97" s="44"/>
      <c r="K97" s="14"/>
      <c r="Q97"/>
    </row>
    <row r="98" spans="1:17" x14ac:dyDescent="0.25">
      <c r="A98" s="12"/>
      <c r="B98" s="51"/>
      <c r="C98" s="8" t="s">
        <v>20</v>
      </c>
      <c r="D98" s="8" t="s">
        <v>42</v>
      </c>
      <c r="E98" s="9">
        <f>476500/1000</f>
        <v>476.5</v>
      </c>
      <c r="F98" s="8" t="s">
        <v>63</v>
      </c>
      <c r="G98" s="56"/>
      <c r="H98" s="9">
        <f>E98*75</f>
        <v>35737.5</v>
      </c>
      <c r="I98" s="47"/>
      <c r="J98" s="44"/>
      <c r="K98" s="14"/>
      <c r="Q98"/>
    </row>
    <row r="99" spans="1:17" x14ac:dyDescent="0.25">
      <c r="A99" s="12"/>
      <c r="B99" s="51"/>
      <c r="C99" s="8" t="s">
        <v>21</v>
      </c>
      <c r="D99" s="8" t="s">
        <v>48</v>
      </c>
      <c r="E99" s="9">
        <f>201900/5000</f>
        <v>40.380000000000003</v>
      </c>
      <c r="F99" s="8" t="s">
        <v>62</v>
      </c>
      <c r="G99" s="56"/>
      <c r="H99" s="9">
        <f>E99*300</f>
        <v>12114</v>
      </c>
      <c r="I99" s="47"/>
      <c r="J99" s="44"/>
      <c r="K99" s="14"/>
      <c r="Q99"/>
    </row>
    <row r="100" spans="1:17" x14ac:dyDescent="0.25">
      <c r="A100" s="12"/>
      <c r="B100" s="51"/>
      <c r="C100" s="8" t="s">
        <v>22</v>
      </c>
      <c r="D100" s="8" t="s">
        <v>45</v>
      </c>
      <c r="E100" s="9">
        <f>1010400/10000</f>
        <v>101.04</v>
      </c>
      <c r="F100" s="8" t="s">
        <v>64</v>
      </c>
      <c r="G100" s="56"/>
      <c r="H100" s="9">
        <f>E100*750</f>
        <v>75780</v>
      </c>
      <c r="I100" s="47"/>
      <c r="J100" s="44"/>
      <c r="K100" s="14"/>
      <c r="Q100"/>
    </row>
    <row r="101" spans="1:17" x14ac:dyDescent="0.25">
      <c r="A101" s="12"/>
      <c r="B101" s="51"/>
      <c r="C101" s="8" t="s">
        <v>24</v>
      </c>
      <c r="D101" s="8" t="s">
        <v>46</v>
      </c>
      <c r="E101" s="9">
        <f>2075600/5000</f>
        <v>415.12</v>
      </c>
      <c r="F101" s="8" t="s">
        <v>64</v>
      </c>
      <c r="G101" s="56"/>
      <c r="H101" s="9">
        <f>E101*750</f>
        <v>311340</v>
      </c>
      <c r="I101" s="47"/>
      <c r="J101" s="44"/>
      <c r="K101" s="14"/>
      <c r="Q101"/>
    </row>
    <row r="102" spans="1:17" x14ac:dyDescent="0.25">
      <c r="A102" s="12"/>
      <c r="B102" s="51"/>
      <c r="C102" s="8" t="s">
        <v>25</v>
      </c>
      <c r="D102" s="8" t="s">
        <v>49</v>
      </c>
      <c r="E102" s="9">
        <f>485000/1000</f>
        <v>485</v>
      </c>
      <c r="F102" s="8" t="s">
        <v>63</v>
      </c>
      <c r="G102" s="56"/>
      <c r="H102" s="9">
        <f>E102*75</f>
        <v>36375</v>
      </c>
      <c r="I102" s="47"/>
      <c r="J102" s="44"/>
      <c r="K102" s="14"/>
      <c r="Q102"/>
    </row>
    <row r="103" spans="1:17" x14ac:dyDescent="0.25">
      <c r="A103" s="12"/>
      <c r="B103" s="51"/>
      <c r="C103" s="8" t="s">
        <v>26</v>
      </c>
      <c r="D103" s="8" t="s">
        <v>36</v>
      </c>
      <c r="E103" s="9">
        <v>6801</v>
      </c>
      <c r="F103" s="8" t="s">
        <v>65</v>
      </c>
      <c r="G103" s="56"/>
      <c r="H103" s="9">
        <f>E103/1</f>
        <v>6801</v>
      </c>
      <c r="I103" s="47"/>
      <c r="J103" s="44"/>
      <c r="K103" s="14"/>
      <c r="Q103"/>
    </row>
    <row r="104" spans="1:17" x14ac:dyDescent="0.25">
      <c r="A104" s="12"/>
      <c r="B104" s="51"/>
      <c r="C104" s="8" t="s">
        <v>28</v>
      </c>
      <c r="D104" s="8" t="s">
        <v>37</v>
      </c>
      <c r="E104" s="9">
        <f>71900/200</f>
        <v>359.5</v>
      </c>
      <c r="F104" s="8" t="s">
        <v>66</v>
      </c>
      <c r="G104" s="56"/>
      <c r="H104" s="9">
        <f>E104*7</f>
        <v>2516.5</v>
      </c>
      <c r="I104" s="47"/>
      <c r="J104" s="44"/>
      <c r="K104" s="14"/>
      <c r="Q104"/>
    </row>
    <row r="105" spans="1:17" x14ac:dyDescent="0.25">
      <c r="A105" s="12"/>
      <c r="B105" s="51"/>
      <c r="C105" s="8" t="s">
        <v>30</v>
      </c>
      <c r="D105" s="8" t="s">
        <v>58</v>
      </c>
      <c r="E105" s="9">
        <f>2724500/473</f>
        <v>5760.0422832980976</v>
      </c>
      <c r="F105" s="8" t="s">
        <v>73</v>
      </c>
      <c r="G105" s="56"/>
      <c r="H105" s="9">
        <f>E105*40</f>
        <v>230401.69133192391</v>
      </c>
      <c r="I105" s="47"/>
      <c r="J105" s="44"/>
      <c r="K105" s="14"/>
      <c r="Q105"/>
    </row>
    <row r="106" spans="1:17" x14ac:dyDescent="0.25">
      <c r="A106" s="12"/>
      <c r="B106" s="51"/>
      <c r="C106" s="8" t="s">
        <v>32</v>
      </c>
      <c r="D106" s="8" t="s">
        <v>39</v>
      </c>
      <c r="E106" s="9"/>
      <c r="F106" s="8" t="s">
        <v>33</v>
      </c>
      <c r="G106" s="56"/>
      <c r="H106" s="9">
        <f>3000*2</f>
        <v>6000</v>
      </c>
      <c r="I106" s="47"/>
      <c r="J106" s="44"/>
      <c r="K106" s="14"/>
      <c r="Q106"/>
    </row>
    <row r="107" spans="1:17" x14ac:dyDescent="0.25">
      <c r="B107" s="51"/>
      <c r="C107" s="2" t="s">
        <v>67</v>
      </c>
      <c r="D107" s="3">
        <v>389000</v>
      </c>
      <c r="E107" s="2">
        <f>153000+96000+140000</f>
        <v>389000</v>
      </c>
      <c r="F107" s="2">
        <v>4</v>
      </c>
      <c r="G107" s="57"/>
      <c r="H107" s="3">
        <f>E107*4</f>
        <v>1556000</v>
      </c>
      <c r="I107" s="47"/>
      <c r="J107" s="44"/>
      <c r="Q107"/>
    </row>
    <row r="108" spans="1:17" x14ac:dyDescent="0.25">
      <c r="A108" s="12"/>
      <c r="B108" s="51"/>
      <c r="C108" s="58" t="s">
        <v>51</v>
      </c>
      <c r="D108" s="59"/>
      <c r="E108" s="59"/>
      <c r="F108" s="59"/>
      <c r="G108" s="60"/>
      <c r="H108" s="25">
        <f>SUM(H90:H107)</f>
        <v>2455798.6913319239</v>
      </c>
      <c r="I108" s="48"/>
      <c r="J108" s="45"/>
      <c r="K108" s="14"/>
      <c r="Q108"/>
    </row>
  </sheetData>
  <mergeCells count="43">
    <mergeCell ref="G4:G10"/>
    <mergeCell ref="C11:G11"/>
    <mergeCell ref="G12:G19"/>
    <mergeCell ref="C20:G20"/>
    <mergeCell ref="G21:G24"/>
    <mergeCell ref="J52:J70"/>
    <mergeCell ref="J71:J89"/>
    <mergeCell ref="J90:J108"/>
    <mergeCell ref="A1:P2"/>
    <mergeCell ref="J4:J11"/>
    <mergeCell ref="J12:J20"/>
    <mergeCell ref="J26:J42"/>
    <mergeCell ref="L43:L51"/>
    <mergeCell ref="J21:J25"/>
    <mergeCell ref="A4:A11"/>
    <mergeCell ref="B4:B11"/>
    <mergeCell ref="I4:I11"/>
    <mergeCell ref="A12:A20"/>
    <mergeCell ref="B12:B20"/>
    <mergeCell ref="I12:I20"/>
    <mergeCell ref="B52:B70"/>
    <mergeCell ref="I52:I70"/>
    <mergeCell ref="B21:B25"/>
    <mergeCell ref="A26:A42"/>
    <mergeCell ref="B26:B42"/>
    <mergeCell ref="I21:I25"/>
    <mergeCell ref="I26:I42"/>
    <mergeCell ref="B43:B51"/>
    <mergeCell ref="A52:A70"/>
    <mergeCell ref="C25:G25"/>
    <mergeCell ref="G26:G41"/>
    <mergeCell ref="C42:G42"/>
    <mergeCell ref="G52:G69"/>
    <mergeCell ref="C70:G70"/>
    <mergeCell ref="I90:I108"/>
    <mergeCell ref="A71:A89"/>
    <mergeCell ref="B71:B89"/>
    <mergeCell ref="I71:I89"/>
    <mergeCell ref="B90:B108"/>
    <mergeCell ref="C89:G89"/>
    <mergeCell ref="G71:G88"/>
    <mergeCell ref="G90:G107"/>
    <mergeCell ref="C108:G108"/>
  </mergeCells>
  <pageMargins left="0.75" right="0.75" top="0.75" bottom="0.75" header="0.55000000000000004" footer="0.3"/>
  <pageSetup scale="43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E8EF-F156-4557-8437-8FABCAD910F2}">
  <sheetPr codeName="Sheet4">
    <pageSetUpPr fitToPage="1"/>
  </sheetPr>
  <dimension ref="A1:P108"/>
  <sheetViews>
    <sheetView tabSelected="1" zoomScaleNormal="100" workbookViewId="0">
      <pane ySplit="3" topLeftCell="A99" activePane="bottomLeft" state="frozen"/>
      <selection pane="bottomLeft" activeCell="G114" sqref="G114"/>
    </sheetView>
  </sheetViews>
  <sheetFormatPr defaultRowHeight="15" x14ac:dyDescent="0.25"/>
  <cols>
    <col min="1" max="1" width="3.5703125" customWidth="1"/>
    <col min="2" max="2" width="31.28515625" customWidth="1"/>
    <col min="3" max="3" width="18.5703125" customWidth="1"/>
    <col min="4" max="4" width="18.28515625" customWidth="1"/>
    <col min="5" max="5" width="15.5703125" bestFit="1" customWidth="1"/>
    <col min="6" max="7" width="18.5703125" customWidth="1"/>
    <col min="8" max="8" width="15.5703125" bestFit="1" customWidth="1"/>
    <col min="9" max="9" width="18.5703125" customWidth="1"/>
    <col min="10" max="10" width="18" customWidth="1"/>
    <col min="11" max="11" width="12" customWidth="1"/>
    <col min="12" max="12" width="18.28515625" customWidth="1"/>
    <col min="13" max="14" width="15.5703125" bestFit="1" customWidth="1"/>
    <col min="15" max="15" width="18.28515625" customWidth="1"/>
    <col min="16" max="16" width="18.140625" customWidth="1"/>
  </cols>
  <sheetData>
    <row r="1" spans="1:16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17"/>
      <c r="L1" s="17"/>
      <c r="M1" s="17"/>
      <c r="N1" s="17"/>
      <c r="O1" s="17"/>
      <c r="P1" s="18"/>
    </row>
    <row r="2" spans="1:16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19"/>
      <c r="L2" s="19"/>
      <c r="M2" s="19"/>
      <c r="N2" s="19"/>
      <c r="O2" s="19"/>
      <c r="P2" s="20"/>
    </row>
    <row r="3" spans="1:16" x14ac:dyDescent="0.25">
      <c r="A3" s="1" t="s">
        <v>1</v>
      </c>
      <c r="B3" s="1" t="s">
        <v>92</v>
      </c>
      <c r="C3" s="1" t="s">
        <v>3</v>
      </c>
      <c r="D3" s="1" t="s">
        <v>82</v>
      </c>
      <c r="E3" s="1" t="s">
        <v>86</v>
      </c>
      <c r="F3" s="1" t="s">
        <v>12</v>
      </c>
      <c r="G3" s="1" t="s">
        <v>83</v>
      </c>
      <c r="H3" s="1" t="s">
        <v>85</v>
      </c>
      <c r="I3" s="1" t="s">
        <v>53</v>
      </c>
      <c r="J3" s="1" t="s">
        <v>52</v>
      </c>
    </row>
    <row r="4" spans="1:16" x14ac:dyDescent="0.25">
      <c r="A4" s="32">
        <v>1</v>
      </c>
      <c r="B4" s="33" t="s">
        <v>5</v>
      </c>
      <c r="C4" s="2" t="s">
        <v>6</v>
      </c>
      <c r="D4" s="2"/>
      <c r="E4" s="3"/>
      <c r="F4" s="2"/>
      <c r="G4" s="32" t="s">
        <v>84</v>
      </c>
      <c r="H4" s="3"/>
      <c r="I4" s="67"/>
      <c r="J4" s="34"/>
    </row>
    <row r="5" spans="1:16" x14ac:dyDescent="0.25">
      <c r="A5" s="32"/>
      <c r="B5" s="33"/>
      <c r="C5" s="2" t="s">
        <v>7</v>
      </c>
      <c r="D5" s="2" t="s">
        <v>34</v>
      </c>
      <c r="E5" s="3">
        <f>45500/5000</f>
        <v>9.1</v>
      </c>
      <c r="F5" s="2" t="s">
        <v>13</v>
      </c>
      <c r="G5" s="32"/>
      <c r="H5" s="3">
        <f>E5*200</f>
        <v>1820</v>
      </c>
      <c r="I5" s="67"/>
      <c r="J5" s="34"/>
    </row>
    <row r="6" spans="1:16" x14ac:dyDescent="0.25">
      <c r="A6" s="32"/>
      <c r="B6" s="33"/>
      <c r="C6" s="2" t="s">
        <v>8</v>
      </c>
      <c r="D6" s="2" t="s">
        <v>35</v>
      </c>
      <c r="E6" s="3">
        <f>173800/5000</f>
        <v>34.76</v>
      </c>
      <c r="F6" s="2" t="s">
        <v>13</v>
      </c>
      <c r="G6" s="32"/>
      <c r="H6" s="3">
        <f>E6*200</f>
        <v>6952</v>
      </c>
      <c r="I6" s="67"/>
      <c r="J6" s="34"/>
    </row>
    <row r="7" spans="1:16" x14ac:dyDescent="0.25">
      <c r="A7" s="32"/>
      <c r="B7" s="33"/>
      <c r="C7" s="2" t="s">
        <v>9</v>
      </c>
      <c r="D7" s="2"/>
      <c r="E7" s="3"/>
      <c r="F7" s="2"/>
      <c r="G7" s="32"/>
      <c r="H7" s="3">
        <f t="shared" ref="H7:H9" si="0">E7*200</f>
        <v>0</v>
      </c>
      <c r="I7" s="67"/>
      <c r="J7" s="34"/>
    </row>
    <row r="8" spans="1:16" x14ac:dyDescent="0.25">
      <c r="A8" s="32"/>
      <c r="B8" s="33"/>
      <c r="C8" s="2" t="s">
        <v>10</v>
      </c>
      <c r="D8" s="2"/>
      <c r="E8" s="3"/>
      <c r="F8" s="2"/>
      <c r="G8" s="32"/>
      <c r="H8" s="3">
        <f t="shared" si="0"/>
        <v>0</v>
      </c>
      <c r="I8" s="67"/>
      <c r="J8" s="34"/>
    </row>
    <row r="9" spans="1:16" x14ac:dyDescent="0.25">
      <c r="A9" s="32"/>
      <c r="B9" s="33"/>
      <c r="C9" s="2" t="s">
        <v>11</v>
      </c>
      <c r="D9" s="2" t="s">
        <v>46</v>
      </c>
      <c r="E9" s="3">
        <f>2075600/5000</f>
        <v>415.12</v>
      </c>
      <c r="F9" s="2" t="s">
        <v>13</v>
      </c>
      <c r="G9" s="32"/>
      <c r="H9" s="3">
        <f t="shared" si="0"/>
        <v>83024</v>
      </c>
      <c r="I9" s="67"/>
      <c r="J9" s="34"/>
    </row>
    <row r="10" spans="1:16" x14ac:dyDescent="0.25">
      <c r="A10" s="32"/>
      <c r="B10" s="33"/>
      <c r="C10" s="2" t="s">
        <v>67</v>
      </c>
      <c r="D10" s="2">
        <f>70000*2</f>
        <v>140000</v>
      </c>
      <c r="E10" s="3">
        <f>140000/24</f>
        <v>5833.333333333333</v>
      </c>
      <c r="F10" s="2">
        <v>2</v>
      </c>
      <c r="G10" s="32"/>
      <c r="H10" s="3">
        <f>E10*0.5</f>
        <v>2916.6666666666665</v>
      </c>
      <c r="I10" s="67"/>
      <c r="J10" s="34"/>
    </row>
    <row r="11" spans="1:16" ht="30" customHeight="1" x14ac:dyDescent="0.25">
      <c r="A11" s="32"/>
      <c r="B11" s="33"/>
      <c r="C11" s="32" t="s">
        <v>51</v>
      </c>
      <c r="D11" s="32"/>
      <c r="E11" s="32"/>
      <c r="F11" s="32"/>
      <c r="G11" s="32"/>
      <c r="H11" s="16">
        <f>SUM(H4:H10)</f>
        <v>94712.666666666672</v>
      </c>
      <c r="I11" s="67"/>
      <c r="J11" s="34"/>
    </row>
    <row r="12" spans="1:16" x14ac:dyDescent="0.25">
      <c r="A12" s="35">
        <v>2</v>
      </c>
      <c r="B12" s="68" t="s">
        <v>14</v>
      </c>
      <c r="C12" s="2" t="s">
        <v>6</v>
      </c>
      <c r="D12" s="2"/>
      <c r="E12" s="3"/>
      <c r="F12" s="2"/>
      <c r="G12" s="35" t="s">
        <v>43</v>
      </c>
      <c r="H12" s="3"/>
      <c r="I12" s="43">
        <v>200000</v>
      </c>
      <c r="J12" s="43">
        <v>250000</v>
      </c>
    </row>
    <row r="13" spans="1:16" x14ac:dyDescent="0.25">
      <c r="A13" s="36"/>
      <c r="B13" s="69"/>
      <c r="C13" s="2" t="s">
        <v>7</v>
      </c>
      <c r="D13" s="2" t="s">
        <v>34</v>
      </c>
      <c r="E13" s="3">
        <f>45500/5000</f>
        <v>9.1</v>
      </c>
      <c r="F13" s="2" t="s">
        <v>13</v>
      </c>
      <c r="G13" s="36"/>
      <c r="H13" s="3">
        <f>E13*200</f>
        <v>1820</v>
      </c>
      <c r="I13" s="44"/>
      <c r="J13" s="44"/>
    </row>
    <row r="14" spans="1:16" x14ac:dyDescent="0.25">
      <c r="A14" s="36"/>
      <c r="B14" s="69"/>
      <c r="C14" s="2" t="s">
        <v>8</v>
      </c>
      <c r="D14" s="2" t="s">
        <v>35</v>
      </c>
      <c r="E14" s="3">
        <f>173800/5000</f>
        <v>34.76</v>
      </c>
      <c r="F14" s="2" t="s">
        <v>13</v>
      </c>
      <c r="G14" s="36"/>
      <c r="H14" s="3">
        <f>E14*200</f>
        <v>6952</v>
      </c>
      <c r="I14" s="44"/>
      <c r="J14" s="44"/>
    </row>
    <row r="15" spans="1:16" x14ac:dyDescent="0.25">
      <c r="A15" s="36"/>
      <c r="B15" s="69"/>
      <c r="C15" s="2" t="s">
        <v>9</v>
      </c>
      <c r="D15" s="2"/>
      <c r="E15" s="3"/>
      <c r="F15" s="2"/>
      <c r="G15" s="36"/>
      <c r="H15" s="3">
        <f t="shared" ref="H15:H16" si="1">E15*200</f>
        <v>0</v>
      </c>
      <c r="I15" s="44"/>
      <c r="J15" s="44"/>
    </row>
    <row r="16" spans="1:16" x14ac:dyDescent="0.25">
      <c r="A16" s="36"/>
      <c r="B16" s="69"/>
      <c r="C16" s="2" t="s">
        <v>10</v>
      </c>
      <c r="D16" s="2"/>
      <c r="E16" s="3"/>
      <c r="F16" s="2"/>
      <c r="G16" s="36"/>
      <c r="H16" s="3">
        <f t="shared" si="1"/>
        <v>0</v>
      </c>
      <c r="I16" s="44"/>
      <c r="J16" s="44"/>
      <c r="L16" s="21"/>
    </row>
    <row r="17" spans="1:10" x14ac:dyDescent="0.25">
      <c r="A17" s="36"/>
      <c r="B17" s="69"/>
      <c r="C17" s="2" t="s">
        <v>11</v>
      </c>
      <c r="D17" s="2" t="s">
        <v>46</v>
      </c>
      <c r="E17" s="3">
        <f>2075600/5000</f>
        <v>415.12</v>
      </c>
      <c r="F17" s="2" t="s">
        <v>13</v>
      </c>
      <c r="G17" s="36"/>
      <c r="H17" s="3">
        <f>E17*200</f>
        <v>83024</v>
      </c>
      <c r="I17" s="44"/>
      <c r="J17" s="44"/>
    </row>
    <row r="18" spans="1:10" x14ac:dyDescent="0.25">
      <c r="A18" s="36"/>
      <c r="B18" s="69"/>
      <c r="C18" s="2" t="s">
        <v>15</v>
      </c>
      <c r="D18" s="2" t="s">
        <v>40</v>
      </c>
      <c r="E18" s="3" t="s">
        <v>87</v>
      </c>
      <c r="F18" s="3" t="s">
        <v>88</v>
      </c>
      <c r="G18" s="36"/>
      <c r="H18" s="3">
        <f>2250000/30</f>
        <v>75000</v>
      </c>
      <c r="I18" s="44"/>
      <c r="J18" s="44"/>
    </row>
    <row r="19" spans="1:10" x14ac:dyDescent="0.25">
      <c r="A19" s="36"/>
      <c r="B19" s="69"/>
      <c r="C19" s="2" t="s">
        <v>67</v>
      </c>
      <c r="D19" s="2">
        <f>153000+70000+70000</f>
        <v>293000</v>
      </c>
      <c r="E19" s="3">
        <f>D19/24</f>
        <v>12208.333333333334</v>
      </c>
      <c r="F19" s="2">
        <v>3</v>
      </c>
      <c r="G19" s="37"/>
      <c r="H19" s="3">
        <f>E19*2</f>
        <v>24416.666666666668</v>
      </c>
      <c r="I19" s="44"/>
      <c r="J19" s="44"/>
    </row>
    <row r="20" spans="1:10" ht="30" customHeight="1" x14ac:dyDescent="0.25">
      <c r="A20" s="37"/>
      <c r="B20" s="70"/>
      <c r="C20" s="38" t="s">
        <v>51</v>
      </c>
      <c r="D20" s="39"/>
      <c r="E20" s="39"/>
      <c r="F20" s="39"/>
      <c r="G20" s="40"/>
      <c r="H20" s="16">
        <f>SUM(H13:H19)</f>
        <v>191212.66666666666</v>
      </c>
      <c r="I20" s="45"/>
      <c r="J20" s="45"/>
    </row>
    <row r="21" spans="1:10" x14ac:dyDescent="0.25">
      <c r="A21" s="4"/>
      <c r="B21" s="35" t="s">
        <v>55</v>
      </c>
      <c r="C21" s="4" t="s">
        <v>6</v>
      </c>
      <c r="D21" s="4"/>
      <c r="E21" s="4"/>
      <c r="F21" s="4"/>
      <c r="G21" s="35" t="s">
        <v>71</v>
      </c>
      <c r="H21" s="3"/>
      <c r="I21" s="43">
        <v>450000</v>
      </c>
      <c r="J21" s="43">
        <v>475000</v>
      </c>
    </row>
    <row r="22" spans="1:10" x14ac:dyDescent="0.25">
      <c r="A22" s="4"/>
      <c r="B22" s="36"/>
      <c r="C22" s="4" t="s">
        <v>68</v>
      </c>
      <c r="D22" s="2" t="s">
        <v>48</v>
      </c>
      <c r="E22" s="3">
        <f>201900/5000</f>
        <v>40.380000000000003</v>
      </c>
      <c r="F22" s="4" t="s">
        <v>18</v>
      </c>
      <c r="G22" s="36"/>
      <c r="H22" s="3">
        <f>E22*50</f>
        <v>2019.0000000000002</v>
      </c>
      <c r="I22" s="44"/>
      <c r="J22" s="44"/>
    </row>
    <row r="23" spans="1:10" x14ac:dyDescent="0.25">
      <c r="A23" s="4"/>
      <c r="B23" s="36"/>
      <c r="C23" s="4" t="s">
        <v>69</v>
      </c>
      <c r="D23" s="6" t="s">
        <v>72</v>
      </c>
      <c r="E23" s="3">
        <f>283500/500</f>
        <v>567</v>
      </c>
      <c r="F23" s="4" t="s">
        <v>70</v>
      </c>
      <c r="G23" s="36"/>
      <c r="H23" s="3">
        <f>E23*30</f>
        <v>17010</v>
      </c>
      <c r="I23" s="44"/>
      <c r="J23" s="44"/>
    </row>
    <row r="24" spans="1:10" x14ac:dyDescent="0.25">
      <c r="A24" s="4"/>
      <c r="B24" s="36"/>
      <c r="C24" s="4" t="s">
        <v>67</v>
      </c>
      <c r="D24" s="2">
        <f>70000*2</f>
        <v>140000</v>
      </c>
      <c r="E24" s="3">
        <f>140000/24</f>
        <v>5833.333333333333</v>
      </c>
      <c r="F24" s="4"/>
      <c r="G24" s="37"/>
      <c r="H24" s="3">
        <f>D24*2</f>
        <v>280000</v>
      </c>
      <c r="I24" s="44"/>
      <c r="J24" s="44"/>
    </row>
    <row r="25" spans="1:10" ht="29.25" customHeight="1" x14ac:dyDescent="0.25">
      <c r="A25" s="4"/>
      <c r="B25" s="37"/>
      <c r="C25" s="32" t="s">
        <v>51</v>
      </c>
      <c r="D25" s="32"/>
      <c r="E25" s="32"/>
      <c r="F25" s="32"/>
      <c r="G25" s="32"/>
      <c r="H25" s="22">
        <f>SUM(H22:H24)</f>
        <v>299029</v>
      </c>
      <c r="I25" s="45"/>
      <c r="J25" s="45"/>
    </row>
    <row r="26" spans="1:10" x14ac:dyDescent="0.25">
      <c r="A26" s="32">
        <v>3</v>
      </c>
      <c r="B26" s="33" t="s">
        <v>16</v>
      </c>
      <c r="C26" s="2" t="s">
        <v>6</v>
      </c>
      <c r="D26" s="2"/>
      <c r="E26" s="3"/>
      <c r="F26" s="2"/>
      <c r="G26" s="35" t="s">
        <v>89</v>
      </c>
      <c r="H26" s="3"/>
      <c r="I26" s="43">
        <v>1500000</v>
      </c>
      <c r="J26" s="43">
        <v>1750000</v>
      </c>
    </row>
    <row r="27" spans="1:10" x14ac:dyDescent="0.25">
      <c r="A27" s="32"/>
      <c r="B27" s="33"/>
      <c r="C27" s="2" t="s">
        <v>7</v>
      </c>
      <c r="D27" s="2" t="s">
        <v>34</v>
      </c>
      <c r="E27" s="3">
        <f>45500/5000</f>
        <v>9.1</v>
      </c>
      <c r="F27" s="2" t="s">
        <v>13</v>
      </c>
      <c r="G27" s="36"/>
      <c r="H27" s="3">
        <f>E27*200</f>
        <v>1820</v>
      </c>
      <c r="I27" s="44"/>
      <c r="J27" s="44"/>
    </row>
    <row r="28" spans="1:10" x14ac:dyDescent="0.25">
      <c r="A28" s="32"/>
      <c r="B28" s="33"/>
      <c r="C28" s="2" t="s">
        <v>8</v>
      </c>
      <c r="D28" s="2" t="s">
        <v>35</v>
      </c>
      <c r="E28" s="3">
        <f>173800/5000</f>
        <v>34.76</v>
      </c>
      <c r="F28" s="2" t="s">
        <v>13</v>
      </c>
      <c r="G28" s="36"/>
      <c r="H28" s="3">
        <f>E28*200</f>
        <v>6952</v>
      </c>
      <c r="I28" s="44"/>
      <c r="J28" s="44"/>
    </row>
    <row r="29" spans="1:10" x14ac:dyDescent="0.25">
      <c r="A29" s="32"/>
      <c r="B29" s="33"/>
      <c r="C29" s="2" t="s">
        <v>9</v>
      </c>
      <c r="D29" s="2"/>
      <c r="E29" s="3"/>
      <c r="F29" s="2"/>
      <c r="G29" s="36"/>
      <c r="H29" s="3"/>
      <c r="I29" s="44"/>
      <c r="J29" s="44"/>
    </row>
    <row r="30" spans="1:10" x14ac:dyDescent="0.25">
      <c r="A30" s="32"/>
      <c r="B30" s="33"/>
      <c r="C30" s="2" t="s">
        <v>10</v>
      </c>
      <c r="D30" s="2"/>
      <c r="E30" s="3"/>
      <c r="F30" s="2"/>
      <c r="G30" s="36"/>
      <c r="H30" s="3"/>
      <c r="I30" s="44"/>
      <c r="J30" s="44"/>
    </row>
    <row r="31" spans="1:10" x14ac:dyDescent="0.25">
      <c r="A31" s="32"/>
      <c r="B31" s="33"/>
      <c r="C31" s="2" t="s">
        <v>15</v>
      </c>
      <c r="D31" s="2" t="s">
        <v>40</v>
      </c>
      <c r="E31" s="3" t="s">
        <v>87</v>
      </c>
      <c r="F31" s="3" t="s">
        <v>88</v>
      </c>
      <c r="G31" s="36"/>
      <c r="H31" s="3">
        <f>2250000/30</f>
        <v>75000</v>
      </c>
      <c r="I31" s="44"/>
      <c r="J31" s="44"/>
    </row>
    <row r="32" spans="1:10" x14ac:dyDescent="0.25">
      <c r="A32" s="32"/>
      <c r="B32" s="33"/>
      <c r="C32" s="2" t="s">
        <v>17</v>
      </c>
      <c r="D32" s="2" t="s">
        <v>38</v>
      </c>
      <c r="E32" s="3">
        <f>673500/1000</f>
        <v>673.5</v>
      </c>
      <c r="F32" s="2" t="s">
        <v>18</v>
      </c>
      <c r="G32" s="36"/>
      <c r="H32" s="3">
        <f>E32*50</f>
        <v>33675</v>
      </c>
      <c r="I32" s="44"/>
      <c r="J32" s="44"/>
    </row>
    <row r="33" spans="1:10" x14ac:dyDescent="0.25">
      <c r="A33" s="32"/>
      <c r="B33" s="33"/>
      <c r="C33" s="2" t="s">
        <v>19</v>
      </c>
      <c r="D33" s="2" t="s">
        <v>41</v>
      </c>
      <c r="E33" s="3">
        <f>587500/1000</f>
        <v>587.5</v>
      </c>
      <c r="F33" s="2" t="s">
        <v>18</v>
      </c>
      <c r="G33" s="36"/>
      <c r="H33" s="3">
        <f>E33*50</f>
        <v>29375</v>
      </c>
      <c r="I33" s="44"/>
      <c r="J33" s="44"/>
    </row>
    <row r="34" spans="1:10" x14ac:dyDescent="0.25">
      <c r="A34" s="32"/>
      <c r="B34" s="33"/>
      <c r="C34" s="2" t="s">
        <v>20</v>
      </c>
      <c r="D34" s="2" t="s">
        <v>42</v>
      </c>
      <c r="E34" s="3">
        <f>476500/1000</f>
        <v>476.5</v>
      </c>
      <c r="F34" s="2" t="s">
        <v>18</v>
      </c>
      <c r="G34" s="36"/>
      <c r="H34" s="3">
        <f>E34*50</f>
        <v>23825</v>
      </c>
      <c r="I34" s="44"/>
      <c r="J34" s="44"/>
    </row>
    <row r="35" spans="1:10" x14ac:dyDescent="0.25">
      <c r="A35" s="32"/>
      <c r="B35" s="33"/>
      <c r="C35" s="2" t="s">
        <v>21</v>
      </c>
      <c r="D35" s="2" t="s">
        <v>48</v>
      </c>
      <c r="E35" s="3">
        <f>201900/5000</f>
        <v>40.380000000000003</v>
      </c>
      <c r="F35" s="2" t="s">
        <v>13</v>
      </c>
      <c r="G35" s="36"/>
      <c r="H35" s="3">
        <f>E35*200</f>
        <v>8076.0000000000009</v>
      </c>
      <c r="I35" s="44"/>
      <c r="J35" s="44"/>
    </row>
    <row r="36" spans="1:10" x14ac:dyDescent="0.25">
      <c r="A36" s="32"/>
      <c r="B36" s="33"/>
      <c r="C36" s="2" t="s">
        <v>22</v>
      </c>
      <c r="D36" s="2" t="s">
        <v>45</v>
      </c>
      <c r="E36" s="3">
        <f>1010400/10000</f>
        <v>101.04</v>
      </c>
      <c r="F36" s="2" t="s">
        <v>23</v>
      </c>
      <c r="G36" s="36"/>
      <c r="H36" s="3">
        <f>E36*500</f>
        <v>50520</v>
      </c>
      <c r="I36" s="44"/>
      <c r="J36" s="44"/>
    </row>
    <row r="37" spans="1:10" x14ac:dyDescent="0.25">
      <c r="A37" s="32"/>
      <c r="B37" s="33"/>
      <c r="C37" s="2" t="s">
        <v>24</v>
      </c>
      <c r="D37" s="2" t="s">
        <v>46</v>
      </c>
      <c r="E37" s="3">
        <f>2075600/5000</f>
        <v>415.12</v>
      </c>
      <c r="F37" s="2" t="s">
        <v>23</v>
      </c>
      <c r="G37" s="36"/>
      <c r="H37" s="3">
        <f>E37*500</f>
        <v>207560</v>
      </c>
      <c r="I37" s="44"/>
      <c r="J37" s="44"/>
    </row>
    <row r="38" spans="1:10" x14ac:dyDescent="0.25">
      <c r="A38" s="32"/>
      <c r="B38" s="33"/>
      <c r="C38" s="2" t="s">
        <v>25</v>
      </c>
      <c r="D38" s="2" t="s">
        <v>49</v>
      </c>
      <c r="E38" s="3">
        <f>485000/1000</f>
        <v>485</v>
      </c>
      <c r="F38" s="2" t="s">
        <v>18</v>
      </c>
      <c r="G38" s="36"/>
      <c r="H38" s="3">
        <f>E38*50</f>
        <v>24250</v>
      </c>
      <c r="I38" s="44"/>
      <c r="J38" s="44"/>
    </row>
    <row r="39" spans="1:10" x14ac:dyDescent="0.25">
      <c r="A39" s="32"/>
      <c r="B39" s="33"/>
      <c r="C39" s="2" t="s">
        <v>26</v>
      </c>
      <c r="D39" s="2" t="s">
        <v>36</v>
      </c>
      <c r="E39" s="3">
        <v>6800</v>
      </c>
      <c r="F39" s="2" t="s">
        <v>27</v>
      </c>
      <c r="G39" s="36"/>
      <c r="H39" s="3">
        <f>E39/2</f>
        <v>3400</v>
      </c>
      <c r="I39" s="44"/>
      <c r="J39" s="44"/>
    </row>
    <row r="40" spans="1:10" x14ac:dyDescent="0.25">
      <c r="A40" s="32"/>
      <c r="B40" s="33"/>
      <c r="C40" s="2" t="s">
        <v>28</v>
      </c>
      <c r="D40" s="2" t="s">
        <v>37</v>
      </c>
      <c r="E40" s="3">
        <f>71900/200</f>
        <v>359.5</v>
      </c>
      <c r="F40" s="2" t="s">
        <v>29</v>
      </c>
      <c r="G40" s="36"/>
      <c r="H40" s="3">
        <f>E40*5</f>
        <v>1797.5</v>
      </c>
      <c r="I40" s="44"/>
      <c r="J40" s="44"/>
    </row>
    <row r="41" spans="1:10" x14ac:dyDescent="0.25">
      <c r="A41" s="32"/>
      <c r="B41" s="33"/>
      <c r="C41" s="2" t="s">
        <v>67</v>
      </c>
      <c r="D41" s="3">
        <v>389000</v>
      </c>
      <c r="E41" s="2">
        <f>153000+96000+140000</f>
        <v>389000</v>
      </c>
      <c r="F41" s="2">
        <v>4</v>
      </c>
      <c r="G41" s="37"/>
      <c r="H41" s="3">
        <f>E41*3</f>
        <v>1167000</v>
      </c>
      <c r="I41" s="44"/>
      <c r="J41" s="44"/>
    </row>
    <row r="42" spans="1:10" ht="26.25" customHeight="1" x14ac:dyDescent="0.25">
      <c r="A42" s="32"/>
      <c r="B42" s="33"/>
      <c r="C42" s="38" t="s">
        <v>51</v>
      </c>
      <c r="D42" s="39"/>
      <c r="E42" s="39"/>
      <c r="F42" s="39"/>
      <c r="G42" s="40"/>
      <c r="H42" s="16">
        <f>SUM(H26:H41)</f>
        <v>1633250.5</v>
      </c>
      <c r="I42" s="45"/>
      <c r="J42" s="45"/>
    </row>
    <row r="43" spans="1:10" x14ac:dyDescent="0.25">
      <c r="A43" s="4"/>
      <c r="B43" s="68" t="s">
        <v>56</v>
      </c>
      <c r="C43" s="4"/>
      <c r="D43" s="4"/>
      <c r="E43" s="4"/>
      <c r="F43" s="4"/>
      <c r="G43" s="4"/>
      <c r="H43" s="3"/>
      <c r="I43" s="5"/>
      <c r="J43" s="5"/>
    </row>
    <row r="44" spans="1:10" x14ac:dyDescent="0.25">
      <c r="A44" s="4"/>
      <c r="B44" s="69"/>
      <c r="C44" s="4"/>
      <c r="D44" s="4"/>
      <c r="E44" s="4"/>
      <c r="F44" s="4"/>
      <c r="G44" s="4"/>
      <c r="H44" s="3"/>
      <c r="I44" s="5"/>
      <c r="J44" s="5"/>
    </row>
    <row r="45" spans="1:10" x14ac:dyDescent="0.25">
      <c r="A45" s="4"/>
      <c r="B45" s="69"/>
      <c r="C45" s="4"/>
      <c r="D45" s="4"/>
      <c r="E45" s="4"/>
      <c r="F45" s="4"/>
      <c r="G45" s="4"/>
      <c r="H45" s="3"/>
      <c r="I45" s="5"/>
      <c r="J45" s="5"/>
    </row>
    <row r="46" spans="1:10" x14ac:dyDescent="0.25">
      <c r="A46" s="4"/>
      <c r="B46" s="69"/>
      <c r="C46" s="4"/>
      <c r="D46" s="4"/>
      <c r="E46" s="4"/>
      <c r="F46" s="4"/>
      <c r="G46" s="4"/>
      <c r="H46" s="3"/>
      <c r="I46" s="5"/>
      <c r="J46" s="5"/>
    </row>
    <row r="47" spans="1:10" x14ac:dyDescent="0.25">
      <c r="A47" s="4"/>
      <c r="B47" s="69"/>
      <c r="C47" s="4"/>
      <c r="D47" s="4"/>
      <c r="E47" s="4"/>
      <c r="F47" s="4"/>
      <c r="G47" s="4"/>
      <c r="H47" s="3"/>
      <c r="I47" s="5"/>
      <c r="J47" s="5"/>
    </row>
    <row r="48" spans="1:10" x14ac:dyDescent="0.25">
      <c r="A48" s="4"/>
      <c r="B48" s="69"/>
      <c r="C48" s="4"/>
      <c r="D48" s="4"/>
      <c r="E48" s="4"/>
      <c r="F48" s="4"/>
      <c r="G48" s="4"/>
      <c r="H48" s="3"/>
      <c r="I48" s="5"/>
      <c r="J48" s="5"/>
    </row>
    <row r="49" spans="1:10" x14ac:dyDescent="0.25">
      <c r="A49" s="4"/>
      <c r="B49" s="69"/>
      <c r="C49" s="4"/>
      <c r="D49" s="4"/>
      <c r="E49" s="4"/>
      <c r="F49" s="4"/>
      <c r="G49" s="4"/>
      <c r="H49" s="3"/>
      <c r="I49" s="5"/>
      <c r="J49" s="5"/>
    </row>
    <row r="50" spans="1:10" x14ac:dyDescent="0.25">
      <c r="A50" s="4"/>
      <c r="B50" s="69"/>
      <c r="C50" s="4"/>
      <c r="D50" s="4"/>
      <c r="E50" s="4"/>
      <c r="F50" s="4"/>
      <c r="G50" s="4"/>
      <c r="H50" s="3"/>
      <c r="I50" s="5"/>
      <c r="J50" s="5"/>
    </row>
    <row r="51" spans="1:10" x14ac:dyDescent="0.25">
      <c r="A51" s="4"/>
      <c r="B51" s="70"/>
      <c r="C51" s="4"/>
      <c r="D51" s="4"/>
      <c r="E51" s="4"/>
      <c r="F51" s="4"/>
      <c r="G51" s="4"/>
      <c r="H51" s="3"/>
      <c r="I51" s="5"/>
      <c r="J51" s="5"/>
    </row>
    <row r="52" spans="1:10" x14ac:dyDescent="0.25">
      <c r="A52" s="32">
        <v>4</v>
      </c>
      <c r="B52" s="50" t="s">
        <v>91</v>
      </c>
      <c r="C52" s="8" t="s">
        <v>6</v>
      </c>
      <c r="D52" s="8"/>
      <c r="E52" s="9"/>
      <c r="F52" s="8"/>
      <c r="G52" s="55" t="s">
        <v>90</v>
      </c>
      <c r="H52" s="9"/>
      <c r="I52" s="46">
        <v>3000000</v>
      </c>
      <c r="J52" s="46">
        <v>3500000</v>
      </c>
    </row>
    <row r="53" spans="1:10" x14ac:dyDescent="0.25">
      <c r="A53" s="32"/>
      <c r="B53" s="50"/>
      <c r="C53" s="8" t="s">
        <v>7</v>
      </c>
      <c r="D53" s="8" t="s">
        <v>34</v>
      </c>
      <c r="E53" s="9">
        <f>45500/5000</f>
        <v>9.1</v>
      </c>
      <c r="F53" s="8" t="s">
        <v>13</v>
      </c>
      <c r="G53" s="56"/>
      <c r="H53" s="9">
        <f>E53*200</f>
        <v>1820</v>
      </c>
      <c r="I53" s="47"/>
      <c r="J53" s="47"/>
    </row>
    <row r="54" spans="1:10" x14ac:dyDescent="0.25">
      <c r="A54" s="32"/>
      <c r="B54" s="50"/>
      <c r="C54" s="8" t="s">
        <v>8</v>
      </c>
      <c r="D54" s="8" t="s">
        <v>35</v>
      </c>
      <c r="E54" s="9">
        <f>173800/5000</f>
        <v>34.76</v>
      </c>
      <c r="F54" s="8" t="s">
        <v>13</v>
      </c>
      <c r="G54" s="56"/>
      <c r="H54" s="9">
        <f>E54*200</f>
        <v>6952</v>
      </c>
      <c r="I54" s="47"/>
      <c r="J54" s="47"/>
    </row>
    <row r="55" spans="1:10" x14ac:dyDescent="0.25">
      <c r="A55" s="32"/>
      <c r="B55" s="50"/>
      <c r="C55" s="8" t="s">
        <v>9</v>
      </c>
      <c r="D55" s="8"/>
      <c r="E55" s="9"/>
      <c r="F55" s="8"/>
      <c r="G55" s="56"/>
      <c r="H55" s="9"/>
      <c r="I55" s="47"/>
      <c r="J55" s="47"/>
    </row>
    <row r="56" spans="1:10" x14ac:dyDescent="0.25">
      <c r="A56" s="32"/>
      <c r="B56" s="50"/>
      <c r="C56" s="8" t="s">
        <v>10</v>
      </c>
      <c r="D56" s="8"/>
      <c r="E56" s="9"/>
      <c r="F56" s="8"/>
      <c r="G56" s="56"/>
      <c r="H56" s="9"/>
      <c r="I56" s="47"/>
      <c r="J56" s="47"/>
    </row>
    <row r="57" spans="1:10" x14ac:dyDescent="0.25">
      <c r="A57" s="32"/>
      <c r="B57" s="50"/>
      <c r="C57" s="8" t="s">
        <v>15</v>
      </c>
      <c r="D57" s="8" t="s">
        <v>40</v>
      </c>
      <c r="E57" s="9" t="s">
        <v>87</v>
      </c>
      <c r="F57" s="9" t="s">
        <v>88</v>
      </c>
      <c r="G57" s="56"/>
      <c r="H57" s="9">
        <f>2250000/30</f>
        <v>75000</v>
      </c>
      <c r="I57" s="47"/>
      <c r="J57" s="47"/>
    </row>
    <row r="58" spans="1:10" x14ac:dyDescent="0.25">
      <c r="A58" s="32"/>
      <c r="B58" s="50"/>
      <c r="C58" s="8" t="s">
        <v>17</v>
      </c>
      <c r="D58" s="8" t="s">
        <v>38</v>
      </c>
      <c r="E58" s="9">
        <f>673500/1000</f>
        <v>673.5</v>
      </c>
      <c r="F58" s="8" t="s">
        <v>18</v>
      </c>
      <c r="G58" s="56"/>
      <c r="H58" s="9">
        <f>E58*50</f>
        <v>33675</v>
      </c>
      <c r="I58" s="47"/>
      <c r="J58" s="47"/>
    </row>
    <row r="59" spans="1:10" x14ac:dyDescent="0.25">
      <c r="A59" s="32"/>
      <c r="B59" s="50"/>
      <c r="C59" s="8" t="s">
        <v>19</v>
      </c>
      <c r="D59" s="8" t="s">
        <v>41</v>
      </c>
      <c r="E59" s="9">
        <f>587500/1000</f>
        <v>587.5</v>
      </c>
      <c r="F59" s="8" t="s">
        <v>18</v>
      </c>
      <c r="G59" s="56"/>
      <c r="H59" s="9">
        <f t="shared" ref="H59:H60" si="2">E59*50</f>
        <v>29375</v>
      </c>
      <c r="I59" s="47"/>
      <c r="J59" s="47"/>
    </row>
    <row r="60" spans="1:10" x14ac:dyDescent="0.25">
      <c r="A60" s="32"/>
      <c r="B60" s="50"/>
      <c r="C60" s="8" t="s">
        <v>20</v>
      </c>
      <c r="D60" s="8" t="s">
        <v>42</v>
      </c>
      <c r="E60" s="9">
        <f>476500/1000</f>
        <v>476.5</v>
      </c>
      <c r="F60" s="8" t="s">
        <v>18</v>
      </c>
      <c r="G60" s="56"/>
      <c r="H60" s="9">
        <f t="shared" si="2"/>
        <v>23825</v>
      </c>
      <c r="I60" s="47"/>
      <c r="J60" s="47"/>
    </row>
    <row r="61" spans="1:10" x14ac:dyDescent="0.25">
      <c r="A61" s="32"/>
      <c r="B61" s="50"/>
      <c r="C61" s="8" t="s">
        <v>21</v>
      </c>
      <c r="D61" s="8" t="s">
        <v>48</v>
      </c>
      <c r="E61" s="9">
        <f>201900/5000</f>
        <v>40.380000000000003</v>
      </c>
      <c r="F61" s="8" t="s">
        <v>13</v>
      </c>
      <c r="G61" s="56"/>
      <c r="H61" s="9">
        <f>E61*200</f>
        <v>8076.0000000000009</v>
      </c>
      <c r="I61" s="47"/>
      <c r="J61" s="47"/>
    </row>
    <row r="62" spans="1:10" x14ac:dyDescent="0.25">
      <c r="A62" s="32"/>
      <c r="B62" s="50"/>
      <c r="C62" s="8" t="s">
        <v>22</v>
      </c>
      <c r="D62" s="8" t="s">
        <v>45</v>
      </c>
      <c r="E62" s="9">
        <f>1010400/10000</f>
        <v>101.04</v>
      </c>
      <c r="F62" s="8" t="s">
        <v>23</v>
      </c>
      <c r="G62" s="56"/>
      <c r="H62" s="9">
        <f>E62*500</f>
        <v>50520</v>
      </c>
      <c r="I62" s="47"/>
      <c r="J62" s="47"/>
    </row>
    <row r="63" spans="1:10" x14ac:dyDescent="0.25">
      <c r="A63" s="32"/>
      <c r="B63" s="50"/>
      <c r="C63" s="8" t="s">
        <v>24</v>
      </c>
      <c r="D63" s="8" t="s">
        <v>46</v>
      </c>
      <c r="E63" s="9">
        <f>2075600/5000</f>
        <v>415.12</v>
      </c>
      <c r="F63" s="8" t="s">
        <v>23</v>
      </c>
      <c r="G63" s="56"/>
      <c r="H63" s="9">
        <f>E63*500</f>
        <v>207560</v>
      </c>
      <c r="I63" s="47"/>
      <c r="J63" s="47"/>
    </row>
    <row r="64" spans="1:10" x14ac:dyDescent="0.25">
      <c r="A64" s="32"/>
      <c r="B64" s="50"/>
      <c r="C64" s="8" t="s">
        <v>25</v>
      </c>
      <c r="D64" s="8" t="s">
        <v>49</v>
      </c>
      <c r="E64" s="9">
        <f>485000/1000</f>
        <v>485</v>
      </c>
      <c r="F64" s="8" t="s">
        <v>18</v>
      </c>
      <c r="G64" s="56"/>
      <c r="H64" s="9">
        <f>E64*50</f>
        <v>24250</v>
      </c>
      <c r="I64" s="47"/>
      <c r="J64" s="47"/>
    </row>
    <row r="65" spans="1:10" x14ac:dyDescent="0.25">
      <c r="A65" s="32"/>
      <c r="B65" s="50"/>
      <c r="C65" s="8" t="s">
        <v>26</v>
      </c>
      <c r="D65" s="8" t="s">
        <v>36</v>
      </c>
      <c r="E65" s="9">
        <v>6800</v>
      </c>
      <c r="F65" s="8" t="s">
        <v>27</v>
      </c>
      <c r="G65" s="56"/>
      <c r="H65" s="9">
        <f>E65/2</f>
        <v>3400</v>
      </c>
      <c r="I65" s="47"/>
      <c r="J65" s="47"/>
    </row>
    <row r="66" spans="1:10" x14ac:dyDescent="0.25">
      <c r="A66" s="32"/>
      <c r="B66" s="50"/>
      <c r="C66" s="8" t="s">
        <v>28</v>
      </c>
      <c r="D66" s="8" t="s">
        <v>37</v>
      </c>
      <c r="E66" s="9">
        <f>71900/200</f>
        <v>359.5</v>
      </c>
      <c r="F66" s="8" t="s">
        <v>29</v>
      </c>
      <c r="G66" s="56"/>
      <c r="H66" s="9">
        <f>E66*5</f>
        <v>1797.5</v>
      </c>
      <c r="I66" s="47"/>
      <c r="J66" s="47"/>
    </row>
    <row r="67" spans="1:10" x14ac:dyDescent="0.25">
      <c r="A67" s="32"/>
      <c r="B67" s="50"/>
      <c r="C67" s="8" t="s">
        <v>61</v>
      </c>
      <c r="D67" s="8" t="s">
        <v>50</v>
      </c>
      <c r="E67" s="9">
        <f>1800000/50</f>
        <v>36000</v>
      </c>
      <c r="F67" s="8" t="s">
        <v>31</v>
      </c>
      <c r="G67" s="56"/>
      <c r="H67" s="9">
        <f>E67*25</f>
        <v>900000</v>
      </c>
      <c r="I67" s="47"/>
      <c r="J67" s="47"/>
    </row>
    <row r="68" spans="1:10" x14ac:dyDescent="0.25">
      <c r="A68" s="32"/>
      <c r="B68" s="50"/>
      <c r="C68" s="8" t="s">
        <v>32</v>
      </c>
      <c r="D68" s="8" t="s">
        <v>39</v>
      </c>
      <c r="E68" s="9"/>
      <c r="F68" s="8" t="s">
        <v>33</v>
      </c>
      <c r="G68" s="56"/>
      <c r="H68" s="9">
        <f>3000*2</f>
        <v>6000</v>
      </c>
      <c r="I68" s="47"/>
      <c r="J68" s="47"/>
    </row>
    <row r="69" spans="1:10" x14ac:dyDescent="0.25">
      <c r="A69" s="32"/>
      <c r="B69" s="50"/>
      <c r="C69" s="8" t="s">
        <v>67</v>
      </c>
      <c r="D69" s="9">
        <v>389000</v>
      </c>
      <c r="E69" s="8">
        <f>153000+96000+140000</f>
        <v>389000</v>
      </c>
      <c r="F69" s="8">
        <v>4</v>
      </c>
      <c r="G69" s="57"/>
      <c r="H69" s="9">
        <f>D69*4</f>
        <v>1556000</v>
      </c>
      <c r="I69" s="47"/>
      <c r="J69" s="47"/>
    </row>
    <row r="70" spans="1:10" ht="30" customHeight="1" x14ac:dyDescent="0.25">
      <c r="A70" s="32"/>
      <c r="B70" s="50"/>
      <c r="C70" s="52" t="s">
        <v>51</v>
      </c>
      <c r="D70" s="53"/>
      <c r="E70" s="53"/>
      <c r="F70" s="53"/>
      <c r="G70" s="54"/>
      <c r="H70" s="23">
        <f>SUM(H52:H69)</f>
        <v>2928250.5</v>
      </c>
      <c r="I70" s="48"/>
      <c r="J70" s="48"/>
    </row>
    <row r="71" spans="1:10" x14ac:dyDescent="0.25">
      <c r="A71" s="32">
        <v>5</v>
      </c>
      <c r="B71" s="50" t="s">
        <v>93</v>
      </c>
      <c r="C71" s="8" t="s">
        <v>6</v>
      </c>
      <c r="D71" s="8"/>
      <c r="E71" s="9"/>
      <c r="F71" s="8"/>
      <c r="G71" s="55" t="s">
        <v>44</v>
      </c>
      <c r="H71" s="9"/>
      <c r="I71" s="46">
        <v>3000000</v>
      </c>
      <c r="J71" s="46">
        <v>3500000</v>
      </c>
    </row>
    <row r="72" spans="1:10" x14ac:dyDescent="0.25">
      <c r="A72" s="32"/>
      <c r="B72" s="50"/>
      <c r="C72" s="8" t="s">
        <v>7</v>
      </c>
      <c r="D72" s="8" t="s">
        <v>34</v>
      </c>
      <c r="E72" s="9">
        <f>45500/5000</f>
        <v>9.1</v>
      </c>
      <c r="F72" s="8" t="s">
        <v>13</v>
      </c>
      <c r="G72" s="56"/>
      <c r="H72" s="9">
        <f>E72*200</f>
        <v>1820</v>
      </c>
      <c r="I72" s="47"/>
      <c r="J72" s="47"/>
    </row>
    <row r="73" spans="1:10" x14ac:dyDescent="0.25">
      <c r="A73" s="32"/>
      <c r="B73" s="50"/>
      <c r="C73" s="8" t="s">
        <v>8</v>
      </c>
      <c r="D73" s="8" t="s">
        <v>35</v>
      </c>
      <c r="E73" s="9">
        <f>173800/5000</f>
        <v>34.76</v>
      </c>
      <c r="F73" s="8" t="s">
        <v>13</v>
      </c>
      <c r="G73" s="56"/>
      <c r="H73" s="9">
        <f>E73*200</f>
        <v>6952</v>
      </c>
      <c r="I73" s="47"/>
      <c r="J73" s="47"/>
    </row>
    <row r="74" spans="1:10" x14ac:dyDescent="0.25">
      <c r="A74" s="32"/>
      <c r="B74" s="50"/>
      <c r="C74" s="8" t="s">
        <v>9</v>
      </c>
      <c r="D74" s="8"/>
      <c r="E74" s="9"/>
      <c r="F74" s="8"/>
      <c r="G74" s="56"/>
      <c r="H74" s="9"/>
      <c r="I74" s="47"/>
      <c r="J74" s="47"/>
    </row>
    <row r="75" spans="1:10" x14ac:dyDescent="0.25">
      <c r="A75" s="32"/>
      <c r="B75" s="50"/>
      <c r="C75" s="8" t="s">
        <v>10</v>
      </c>
      <c r="D75" s="8"/>
      <c r="E75" s="9"/>
      <c r="F75" s="8"/>
      <c r="G75" s="56"/>
      <c r="H75" s="9"/>
      <c r="I75" s="47"/>
      <c r="J75" s="47"/>
    </row>
    <row r="76" spans="1:10" x14ac:dyDescent="0.25">
      <c r="A76" s="32"/>
      <c r="B76" s="50"/>
      <c r="C76" s="8" t="s">
        <v>15</v>
      </c>
      <c r="D76" s="8" t="s">
        <v>40</v>
      </c>
      <c r="E76" s="9" t="s">
        <v>87</v>
      </c>
      <c r="F76" s="9" t="s">
        <v>88</v>
      </c>
      <c r="G76" s="56"/>
      <c r="H76" s="9">
        <f>2250000/30</f>
        <v>75000</v>
      </c>
      <c r="I76" s="47"/>
      <c r="J76" s="47"/>
    </row>
    <row r="77" spans="1:10" x14ac:dyDescent="0.25">
      <c r="A77" s="32"/>
      <c r="B77" s="50"/>
      <c r="C77" s="8" t="s">
        <v>17</v>
      </c>
      <c r="D77" s="8" t="s">
        <v>38</v>
      </c>
      <c r="E77" s="9">
        <f>673500/1000</f>
        <v>673.5</v>
      </c>
      <c r="F77" s="8" t="s">
        <v>18</v>
      </c>
      <c r="G77" s="56"/>
      <c r="H77" s="9">
        <f>E77*50</f>
        <v>33675</v>
      </c>
      <c r="I77" s="47"/>
      <c r="J77" s="47"/>
    </row>
    <row r="78" spans="1:10" x14ac:dyDescent="0.25">
      <c r="A78" s="32"/>
      <c r="B78" s="50"/>
      <c r="C78" s="8" t="s">
        <v>19</v>
      </c>
      <c r="D78" s="8" t="s">
        <v>41</v>
      </c>
      <c r="E78" s="9">
        <f>587500/1000</f>
        <v>587.5</v>
      </c>
      <c r="F78" s="8" t="s">
        <v>18</v>
      </c>
      <c r="G78" s="56"/>
      <c r="H78" s="9">
        <f t="shared" ref="H78:H79" si="3">E78*50</f>
        <v>29375</v>
      </c>
      <c r="I78" s="47"/>
      <c r="J78" s="47"/>
    </row>
    <row r="79" spans="1:10" x14ac:dyDescent="0.25">
      <c r="A79" s="32"/>
      <c r="B79" s="50"/>
      <c r="C79" s="8" t="s">
        <v>20</v>
      </c>
      <c r="D79" s="8" t="s">
        <v>42</v>
      </c>
      <c r="E79" s="9">
        <f>476500/1000</f>
        <v>476.5</v>
      </c>
      <c r="F79" s="8" t="s">
        <v>18</v>
      </c>
      <c r="G79" s="56"/>
      <c r="H79" s="9">
        <f t="shared" si="3"/>
        <v>23825</v>
      </c>
      <c r="I79" s="47"/>
      <c r="J79" s="47"/>
    </row>
    <row r="80" spans="1:10" x14ac:dyDescent="0.25">
      <c r="A80" s="32"/>
      <c r="B80" s="50"/>
      <c r="C80" s="8" t="s">
        <v>21</v>
      </c>
      <c r="D80" s="8" t="s">
        <v>48</v>
      </c>
      <c r="E80" s="9">
        <f>201900/5000</f>
        <v>40.380000000000003</v>
      </c>
      <c r="F80" s="8" t="s">
        <v>13</v>
      </c>
      <c r="G80" s="56"/>
      <c r="H80" s="9">
        <f>E80*200</f>
        <v>8076.0000000000009</v>
      </c>
      <c r="I80" s="47"/>
      <c r="J80" s="47"/>
    </row>
    <row r="81" spans="1:10" x14ac:dyDescent="0.25">
      <c r="A81" s="32"/>
      <c r="B81" s="50"/>
      <c r="C81" s="8" t="s">
        <v>22</v>
      </c>
      <c r="D81" s="8" t="s">
        <v>45</v>
      </c>
      <c r="E81" s="9">
        <f>1010400/10000</f>
        <v>101.04</v>
      </c>
      <c r="F81" s="8" t="s">
        <v>23</v>
      </c>
      <c r="G81" s="56"/>
      <c r="H81" s="9">
        <f>E81*500</f>
        <v>50520</v>
      </c>
      <c r="I81" s="47"/>
      <c r="J81" s="47"/>
    </row>
    <row r="82" spans="1:10" x14ac:dyDescent="0.25">
      <c r="A82" s="32"/>
      <c r="B82" s="50"/>
      <c r="C82" s="8" t="s">
        <v>24</v>
      </c>
      <c r="D82" s="8" t="s">
        <v>46</v>
      </c>
      <c r="E82" s="9">
        <f>2075600/5000</f>
        <v>415.12</v>
      </c>
      <c r="F82" s="8" t="s">
        <v>23</v>
      </c>
      <c r="G82" s="56"/>
      <c r="H82" s="9">
        <f>E82*500</f>
        <v>207560</v>
      </c>
      <c r="I82" s="47"/>
      <c r="J82" s="47"/>
    </row>
    <row r="83" spans="1:10" x14ac:dyDescent="0.25">
      <c r="A83" s="32"/>
      <c r="B83" s="50"/>
      <c r="C83" s="8" t="s">
        <v>25</v>
      </c>
      <c r="D83" s="8" t="s">
        <v>49</v>
      </c>
      <c r="E83" s="9">
        <f>485000/1000</f>
        <v>485</v>
      </c>
      <c r="F83" s="8" t="s">
        <v>18</v>
      </c>
      <c r="G83" s="56"/>
      <c r="H83" s="9">
        <f>E83*50</f>
        <v>24250</v>
      </c>
      <c r="I83" s="47"/>
      <c r="J83" s="47"/>
    </row>
    <row r="84" spans="1:10" x14ac:dyDescent="0.25">
      <c r="A84" s="32"/>
      <c r="B84" s="50"/>
      <c r="C84" s="8" t="s">
        <v>26</v>
      </c>
      <c r="D84" s="8" t="s">
        <v>36</v>
      </c>
      <c r="E84" s="9">
        <v>6801</v>
      </c>
      <c r="F84" s="8" t="s">
        <v>27</v>
      </c>
      <c r="G84" s="56"/>
      <c r="H84" s="9">
        <f>E84/2</f>
        <v>3400.5</v>
      </c>
      <c r="I84" s="47"/>
      <c r="J84" s="47"/>
    </row>
    <row r="85" spans="1:10" x14ac:dyDescent="0.25">
      <c r="A85" s="32"/>
      <c r="B85" s="50"/>
      <c r="C85" s="8" t="s">
        <v>28</v>
      </c>
      <c r="D85" s="8" t="s">
        <v>37</v>
      </c>
      <c r="E85" s="9">
        <f>71900/200</f>
        <v>359.5</v>
      </c>
      <c r="F85" s="8" t="s">
        <v>29</v>
      </c>
      <c r="G85" s="56"/>
      <c r="H85" s="9">
        <f>E85*5</f>
        <v>1797.5</v>
      </c>
      <c r="I85" s="47"/>
      <c r="J85" s="47"/>
    </row>
    <row r="86" spans="1:10" x14ac:dyDescent="0.25">
      <c r="A86" s="32"/>
      <c r="B86" s="50"/>
      <c r="C86" s="8" t="s">
        <v>60</v>
      </c>
      <c r="D86" s="8" t="s">
        <v>59</v>
      </c>
      <c r="E86" s="9">
        <f>1127000/355</f>
        <v>3174.6478873239435</v>
      </c>
      <c r="F86" s="8" t="s">
        <v>31</v>
      </c>
      <c r="G86" s="56"/>
      <c r="H86" s="9">
        <f>E86*25</f>
        <v>79366.197183098586</v>
      </c>
      <c r="I86" s="47"/>
      <c r="J86" s="47"/>
    </row>
    <row r="87" spans="1:10" x14ac:dyDescent="0.25">
      <c r="A87" s="32"/>
      <c r="B87" s="50"/>
      <c r="C87" s="8" t="s">
        <v>32</v>
      </c>
      <c r="D87" s="8" t="s">
        <v>39</v>
      </c>
      <c r="E87" s="9"/>
      <c r="F87" s="8" t="s">
        <v>33</v>
      </c>
      <c r="G87" s="56"/>
      <c r="H87" s="9">
        <f>3000*2</f>
        <v>6000</v>
      </c>
      <c r="I87" s="47"/>
      <c r="J87" s="47"/>
    </row>
    <row r="88" spans="1:10" x14ac:dyDescent="0.25">
      <c r="A88" s="32"/>
      <c r="B88" s="50"/>
      <c r="C88" s="8" t="s">
        <v>67</v>
      </c>
      <c r="D88" s="9">
        <v>389000</v>
      </c>
      <c r="E88" s="8">
        <f>153000+96000+140000</f>
        <v>389000</v>
      </c>
      <c r="F88" s="8">
        <v>4</v>
      </c>
      <c r="G88" s="57"/>
      <c r="H88" s="9">
        <f>E88*4</f>
        <v>1556000</v>
      </c>
      <c r="I88" s="47"/>
      <c r="J88" s="47"/>
    </row>
    <row r="89" spans="1:10" ht="29.25" customHeight="1" x14ac:dyDescent="0.25">
      <c r="A89" s="32"/>
      <c r="B89" s="50"/>
      <c r="C89" s="52" t="s">
        <v>51</v>
      </c>
      <c r="D89" s="53"/>
      <c r="E89" s="53"/>
      <c r="F89" s="53"/>
      <c r="G89" s="54"/>
      <c r="H89" s="23">
        <f>SUM(H71:H88)</f>
        <v>2107617.1971830986</v>
      </c>
      <c r="I89" s="48"/>
      <c r="J89" s="48"/>
    </row>
    <row r="90" spans="1:10" x14ac:dyDescent="0.25">
      <c r="B90" s="51" t="s">
        <v>57</v>
      </c>
      <c r="C90" s="8" t="s">
        <v>6</v>
      </c>
      <c r="D90" s="8"/>
      <c r="E90" s="9"/>
      <c r="F90" s="8"/>
      <c r="G90" s="55" t="s">
        <v>44</v>
      </c>
      <c r="H90" s="9"/>
      <c r="I90" s="46">
        <v>6000000</v>
      </c>
      <c r="J90" s="46">
        <v>7000000</v>
      </c>
    </row>
    <row r="91" spans="1:10" x14ac:dyDescent="0.25">
      <c r="B91" s="51"/>
      <c r="C91" s="8" t="s">
        <v>7</v>
      </c>
      <c r="D91" s="8" t="s">
        <v>34</v>
      </c>
      <c r="E91" s="9">
        <f>45500/5000</f>
        <v>9.1</v>
      </c>
      <c r="F91" s="8" t="s">
        <v>13</v>
      </c>
      <c r="G91" s="56"/>
      <c r="H91" s="9">
        <f>E91*200</f>
        <v>1820</v>
      </c>
      <c r="I91" s="47"/>
      <c r="J91" s="47"/>
    </row>
    <row r="92" spans="1:10" x14ac:dyDescent="0.25">
      <c r="B92" s="51"/>
      <c r="C92" s="8" t="s">
        <v>8</v>
      </c>
      <c r="D92" s="8" t="s">
        <v>35</v>
      </c>
      <c r="E92" s="9">
        <f>173800/5000</f>
        <v>34.76</v>
      </c>
      <c r="F92" s="8" t="s">
        <v>13</v>
      </c>
      <c r="G92" s="56"/>
      <c r="H92" s="9">
        <f>E92*200</f>
        <v>6952</v>
      </c>
      <c r="I92" s="47"/>
      <c r="J92" s="47"/>
    </row>
    <row r="93" spans="1:10" x14ac:dyDescent="0.25">
      <c r="B93" s="51"/>
      <c r="C93" s="8" t="s">
        <v>9</v>
      </c>
      <c r="D93" s="8"/>
      <c r="E93" s="9"/>
      <c r="F93" s="8"/>
      <c r="G93" s="56"/>
      <c r="H93" s="9"/>
      <c r="I93" s="47"/>
      <c r="J93" s="47"/>
    </row>
    <row r="94" spans="1:10" x14ac:dyDescent="0.25">
      <c r="B94" s="51"/>
      <c r="C94" s="8" t="s">
        <v>10</v>
      </c>
      <c r="D94" s="8"/>
      <c r="E94" s="9"/>
      <c r="F94" s="8"/>
      <c r="G94" s="56"/>
      <c r="H94" s="9"/>
      <c r="I94" s="47"/>
      <c r="J94" s="47"/>
    </row>
    <row r="95" spans="1:10" x14ac:dyDescent="0.25">
      <c r="B95" s="51"/>
      <c r="C95" s="8" t="s">
        <v>15</v>
      </c>
      <c r="D95" s="8" t="s">
        <v>40</v>
      </c>
      <c r="E95" s="9" t="s">
        <v>87</v>
      </c>
      <c r="F95" s="9" t="s">
        <v>88</v>
      </c>
      <c r="G95" s="56"/>
      <c r="H95" s="9">
        <f>2250000/30</f>
        <v>75000</v>
      </c>
      <c r="I95" s="47"/>
      <c r="J95" s="47"/>
    </row>
    <row r="96" spans="1:10" x14ac:dyDescent="0.25">
      <c r="B96" s="51"/>
      <c r="C96" s="8" t="s">
        <v>17</v>
      </c>
      <c r="D96" s="8" t="s">
        <v>38</v>
      </c>
      <c r="E96" s="9">
        <f>673500/1000</f>
        <v>673.5</v>
      </c>
      <c r="F96" s="8" t="s">
        <v>18</v>
      </c>
      <c r="G96" s="56"/>
      <c r="H96" s="9">
        <f>E96*50</f>
        <v>33675</v>
      </c>
      <c r="I96" s="47"/>
      <c r="J96" s="47"/>
    </row>
    <row r="97" spans="2:10" x14ac:dyDescent="0.25">
      <c r="B97" s="51"/>
      <c r="C97" s="8" t="s">
        <v>19</v>
      </c>
      <c r="D97" s="8" t="s">
        <v>41</v>
      </c>
      <c r="E97" s="9">
        <f>587500/1000</f>
        <v>587.5</v>
      </c>
      <c r="F97" s="8" t="s">
        <v>18</v>
      </c>
      <c r="G97" s="56"/>
      <c r="H97" s="9">
        <f t="shared" ref="H97" si="4">E97*50</f>
        <v>29375</v>
      </c>
      <c r="I97" s="47"/>
      <c r="J97" s="47"/>
    </row>
    <row r="98" spans="2:10" x14ac:dyDescent="0.25">
      <c r="B98" s="51"/>
      <c r="C98" s="8" t="s">
        <v>20</v>
      </c>
      <c r="D98" s="8" t="s">
        <v>42</v>
      </c>
      <c r="E98" s="9">
        <f>476500/1000</f>
        <v>476.5</v>
      </c>
      <c r="F98" s="8" t="s">
        <v>18</v>
      </c>
      <c r="G98" s="56"/>
      <c r="H98" s="9">
        <f>E98*50</f>
        <v>23825</v>
      </c>
      <c r="I98" s="47"/>
      <c r="J98" s="47"/>
    </row>
    <row r="99" spans="2:10" x14ac:dyDescent="0.25">
      <c r="B99" s="51"/>
      <c r="C99" s="8" t="s">
        <v>21</v>
      </c>
      <c r="D99" s="8" t="s">
        <v>48</v>
      </c>
      <c r="E99" s="9">
        <f>201900/5000</f>
        <v>40.380000000000003</v>
      </c>
      <c r="F99" s="8" t="s">
        <v>13</v>
      </c>
      <c r="G99" s="56"/>
      <c r="H99" s="9">
        <f>E99*200</f>
        <v>8076.0000000000009</v>
      </c>
      <c r="I99" s="47"/>
      <c r="J99" s="47"/>
    </row>
    <row r="100" spans="2:10" x14ac:dyDescent="0.25">
      <c r="B100" s="51"/>
      <c r="C100" s="8" t="s">
        <v>22</v>
      </c>
      <c r="D100" s="8" t="s">
        <v>45</v>
      </c>
      <c r="E100" s="9">
        <f>1010400/10000</f>
        <v>101.04</v>
      </c>
      <c r="F100" s="8" t="s">
        <v>23</v>
      </c>
      <c r="G100" s="56"/>
      <c r="H100" s="9">
        <f>E100*500</f>
        <v>50520</v>
      </c>
      <c r="I100" s="47"/>
      <c r="J100" s="47"/>
    </row>
    <row r="101" spans="2:10" x14ac:dyDescent="0.25">
      <c r="B101" s="51"/>
      <c r="C101" s="8" t="s">
        <v>24</v>
      </c>
      <c r="D101" s="8" t="s">
        <v>46</v>
      </c>
      <c r="E101" s="9">
        <f>2075600/5000</f>
        <v>415.12</v>
      </c>
      <c r="F101" s="8" t="s">
        <v>23</v>
      </c>
      <c r="G101" s="56"/>
      <c r="H101" s="9">
        <f>E101*500</f>
        <v>207560</v>
      </c>
      <c r="I101" s="47"/>
      <c r="J101" s="47"/>
    </row>
    <row r="102" spans="2:10" x14ac:dyDescent="0.25">
      <c r="B102" s="51"/>
      <c r="C102" s="8" t="s">
        <v>25</v>
      </c>
      <c r="D102" s="8" t="s">
        <v>49</v>
      </c>
      <c r="E102" s="9">
        <f>485000/1000</f>
        <v>485</v>
      </c>
      <c r="F102" s="8" t="s">
        <v>18</v>
      </c>
      <c r="G102" s="56"/>
      <c r="H102" s="9">
        <f>E102*50</f>
        <v>24250</v>
      </c>
      <c r="I102" s="47"/>
      <c r="J102" s="47"/>
    </row>
    <row r="103" spans="2:10" x14ac:dyDescent="0.25">
      <c r="B103" s="51"/>
      <c r="C103" s="8" t="s">
        <v>26</v>
      </c>
      <c r="D103" s="8" t="s">
        <v>36</v>
      </c>
      <c r="E103" s="9">
        <v>6801</v>
      </c>
      <c r="F103" s="8" t="s">
        <v>27</v>
      </c>
      <c r="G103" s="56"/>
      <c r="H103" s="9">
        <f>E103/2</f>
        <v>3400.5</v>
      </c>
      <c r="I103" s="47"/>
      <c r="J103" s="47"/>
    </row>
    <row r="104" spans="2:10" x14ac:dyDescent="0.25">
      <c r="B104" s="51"/>
      <c r="C104" s="8" t="s">
        <v>28</v>
      </c>
      <c r="D104" s="8" t="s">
        <v>37</v>
      </c>
      <c r="E104" s="9">
        <f>71900/200</f>
        <v>359.5</v>
      </c>
      <c r="F104" s="8" t="s">
        <v>29</v>
      </c>
      <c r="G104" s="56"/>
      <c r="H104" s="9">
        <f>E104*5</f>
        <v>1797.5</v>
      </c>
      <c r="I104" s="47"/>
      <c r="J104" s="47"/>
    </row>
    <row r="105" spans="2:10" x14ac:dyDescent="0.25">
      <c r="B105" s="51"/>
      <c r="C105" s="8" t="s">
        <v>30</v>
      </c>
      <c r="D105" s="8" t="s">
        <v>98</v>
      </c>
      <c r="E105" s="9">
        <f>2700000/60</f>
        <v>45000</v>
      </c>
      <c r="F105" s="8" t="s">
        <v>31</v>
      </c>
      <c r="G105" s="56"/>
      <c r="H105" s="9">
        <f>E105*25</f>
        <v>1125000</v>
      </c>
      <c r="I105" s="47"/>
      <c r="J105" s="47"/>
    </row>
    <row r="106" spans="2:10" x14ac:dyDescent="0.25">
      <c r="B106" s="51"/>
      <c r="C106" s="8" t="s">
        <v>32</v>
      </c>
      <c r="D106" s="8" t="s">
        <v>39</v>
      </c>
      <c r="E106" s="9"/>
      <c r="F106" s="8" t="s">
        <v>33</v>
      </c>
      <c r="G106" s="56"/>
      <c r="H106" s="9">
        <f>3000*2</f>
        <v>6000</v>
      </c>
      <c r="I106" s="47"/>
      <c r="J106" s="47"/>
    </row>
    <row r="107" spans="2:10" x14ac:dyDescent="0.25">
      <c r="B107" s="51"/>
      <c r="C107" s="8" t="s">
        <v>67</v>
      </c>
      <c r="D107" s="9">
        <v>389000</v>
      </c>
      <c r="E107" s="8">
        <f>153000+96000+140000</f>
        <v>389000</v>
      </c>
      <c r="F107" s="8">
        <v>4</v>
      </c>
      <c r="G107" s="57"/>
      <c r="H107" s="9">
        <f>E107*4</f>
        <v>1556000</v>
      </c>
      <c r="I107" s="47"/>
      <c r="J107" s="47"/>
    </row>
    <row r="108" spans="2:10" ht="30" customHeight="1" x14ac:dyDescent="0.25">
      <c r="B108" s="51"/>
      <c r="C108" s="52" t="s">
        <v>51</v>
      </c>
      <c r="D108" s="53"/>
      <c r="E108" s="53"/>
      <c r="F108" s="53"/>
      <c r="G108" s="54"/>
      <c r="H108" s="23">
        <f>SUM(H91:H107)</f>
        <v>3153251</v>
      </c>
      <c r="I108" s="48"/>
      <c r="J108" s="48"/>
    </row>
  </sheetData>
  <mergeCells count="42">
    <mergeCell ref="J52:J70"/>
    <mergeCell ref="I26:I42"/>
    <mergeCell ref="I52:I70"/>
    <mergeCell ref="B43:B51"/>
    <mergeCell ref="G26:G41"/>
    <mergeCell ref="C42:G42"/>
    <mergeCell ref="J26:J42"/>
    <mergeCell ref="A1:J2"/>
    <mergeCell ref="C20:G20"/>
    <mergeCell ref="G12:G19"/>
    <mergeCell ref="C25:G25"/>
    <mergeCell ref="G21:G24"/>
    <mergeCell ref="I21:I25"/>
    <mergeCell ref="J21:J25"/>
    <mergeCell ref="B21:B25"/>
    <mergeCell ref="G52:G69"/>
    <mergeCell ref="C70:G70"/>
    <mergeCell ref="J4:J11"/>
    <mergeCell ref="J12:J20"/>
    <mergeCell ref="A52:A70"/>
    <mergeCell ref="B52:B70"/>
    <mergeCell ref="B26:B42"/>
    <mergeCell ref="A26:A42"/>
    <mergeCell ref="A4:A11"/>
    <mergeCell ref="A12:A20"/>
    <mergeCell ref="B4:B11"/>
    <mergeCell ref="I4:I11"/>
    <mergeCell ref="I12:I20"/>
    <mergeCell ref="B12:B20"/>
    <mergeCell ref="G4:G10"/>
    <mergeCell ref="C11:G11"/>
    <mergeCell ref="J90:J108"/>
    <mergeCell ref="A71:A89"/>
    <mergeCell ref="B71:B89"/>
    <mergeCell ref="I71:I89"/>
    <mergeCell ref="J71:J89"/>
    <mergeCell ref="B90:B108"/>
    <mergeCell ref="I90:I108"/>
    <mergeCell ref="G71:G88"/>
    <mergeCell ref="C89:G89"/>
    <mergeCell ref="G90:G107"/>
    <mergeCell ref="C108:G108"/>
  </mergeCell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extra large Motor</vt:lpstr>
      <vt:lpstr>small &amp; medium Motor</vt:lpstr>
      <vt:lpstr>large &amp; extra large MOBIL</vt:lpstr>
      <vt:lpstr>small &amp; medium 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Celebrity Car</dc:creator>
  <cp:lastModifiedBy>Celebrity Car</cp:lastModifiedBy>
  <cp:lastPrinted>2024-05-24T10:57:28Z</cp:lastPrinted>
  <dcterms:created xsi:type="dcterms:W3CDTF">2024-04-21T05:46:46Z</dcterms:created>
  <dcterms:modified xsi:type="dcterms:W3CDTF">2024-07-23T08:32:08Z</dcterms:modified>
</cp:coreProperties>
</file>