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8fb776a17450a4a/Documents/My Lucky/Gaya Steam/2024/"/>
    </mc:Choice>
  </mc:AlternateContent>
  <xr:revisionPtr revIDLastSave="258" documentId="13_ncr:1_{8227074C-B7AD-449C-8808-CC7AE74EDDA1}" xr6:coauthVersionLast="47" xr6:coauthVersionMax="47" xr10:uidLastSave="{0362BDC3-C909-4BD5-8F35-8D270A6699C2}"/>
  <bookViews>
    <workbookView xWindow="0" yWindow="390" windowWidth="20490" windowHeight="10920" tabRatio="599" firstSheet="1" activeTab="3" xr2:uid="{00000000-000D-0000-FFFF-FFFF00000000}"/>
  </bookViews>
  <sheets>
    <sheet name="COA" sheetId="7" state="hidden" r:id="rId1"/>
    <sheet name="Daftar Akun" sheetId="10" r:id="rId2"/>
    <sheet name="Jurnal" sheetId="12" r:id="rId3"/>
    <sheet name="BB" sheetId="13" r:id="rId4"/>
    <sheet name="NL" sheetId="6" r:id="rId5"/>
    <sheet name="Peny" sheetId="4" r:id="rId6"/>
    <sheet name="LR" sheetId="1" r:id="rId7"/>
    <sheet name="Neraca" sheetId="14" r:id="rId8"/>
    <sheet name="simulasi penyusutan" sheetId="16" r:id="rId9"/>
  </sheets>
  <definedNames>
    <definedName name="_xlnm._FilterDatabase" localSheetId="3" hidden="1">BB!$B$6:$J$205</definedName>
    <definedName name="_xlnm._FilterDatabase" localSheetId="2" hidden="1">Jurnal!$G$5:$M$423</definedName>
    <definedName name="DaftarAkun" localSheetId="7">Table42[#All]</definedName>
    <definedName name="DaftarAkun">Table42[#All]</definedName>
    <definedName name="Filter">BB!$L$2</definedName>
    <definedName name="FilterBBPC">#REF!</definedName>
    <definedName name="JurnalDebet">Jurnal!$L:$L</definedName>
    <definedName name="JurnalKredit">Jurnal!$M:$M</definedName>
    <definedName name="KBNS">Jurnal!$B:$B</definedName>
    <definedName name="KBPNY">Jurnal!$C:$C</definedName>
    <definedName name="KodeAkun" localSheetId="2">Table42[[#All],[KODE AKUN]]</definedName>
    <definedName name="KodeAkun" localSheetId="7">Table42[[#All],[KODE AKUN]]</definedName>
    <definedName name="KodeAkun">Table42[[#All],[KODE AKUN]]</definedName>
    <definedName name="NamaAkun">'Daftar Akun'!$B$1:$B$61</definedName>
    <definedName name="NeracaLajur">NL!$B:$S</definedName>
    <definedName name="_xlnm.Print_Area" localSheetId="3">BB!$D$1:$J$217</definedName>
    <definedName name="_xlnm.Print_Area" localSheetId="0">Table4[]</definedName>
    <definedName name="_xlnm.Print_Area" localSheetId="1">Table42[]</definedName>
    <definedName name="_xlnm.Print_Area" localSheetId="2">Jurnal!$G$1:$M$423</definedName>
    <definedName name="_xlnm.Print_Area" localSheetId="6">LR!$A$1:$H$42</definedName>
    <definedName name="_xlnm.Print_Area" localSheetId="7">Neraca!$A$2:$F$75</definedName>
    <definedName name="_xlnm.Print_Titles" localSheetId="0">COA!$1:$1</definedName>
    <definedName name="_xlnm.Print_Titles" localSheetId="1">'Daftar Akun'!$1:$1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" i="12" l="1"/>
  <c r="E56" i="12"/>
  <c r="D56" i="12" s="1"/>
  <c r="C56" i="12"/>
  <c r="B56" i="12" s="1"/>
  <c r="K55" i="12"/>
  <c r="E55" i="12"/>
  <c r="D55" i="12"/>
  <c r="C55" i="12"/>
  <c r="B55" i="12" s="1"/>
  <c r="K54" i="12"/>
  <c r="E54" i="12"/>
  <c r="D54" i="12" s="1"/>
  <c r="C54" i="12"/>
  <c r="B54" i="12" s="1"/>
  <c r="K53" i="12"/>
  <c r="E53" i="12"/>
  <c r="D53" i="12" s="1"/>
  <c r="C53" i="12"/>
  <c r="B53" i="12"/>
  <c r="K52" i="12"/>
  <c r="E52" i="12"/>
  <c r="D52" i="12" s="1"/>
  <c r="C52" i="12"/>
  <c r="B52" i="12" s="1"/>
  <c r="K51" i="12"/>
  <c r="E51" i="12"/>
  <c r="D51" i="12"/>
  <c r="C51" i="12"/>
  <c r="B51" i="12" s="1"/>
  <c r="K50" i="12"/>
  <c r="E50" i="12"/>
  <c r="D50" i="12" s="1"/>
  <c r="C50" i="12"/>
  <c r="B50" i="12" s="1"/>
  <c r="K49" i="12"/>
  <c r="E49" i="12"/>
  <c r="D49" i="12" s="1"/>
  <c r="C49" i="12"/>
  <c r="B49" i="12"/>
  <c r="K48" i="12"/>
  <c r="E48" i="12"/>
  <c r="D48" i="12" s="1"/>
  <c r="C48" i="12"/>
  <c r="B48" i="12" s="1"/>
  <c r="K47" i="12"/>
  <c r="E47" i="12"/>
  <c r="D47" i="12"/>
  <c r="C47" i="12"/>
  <c r="B47" i="12" s="1"/>
  <c r="K46" i="12"/>
  <c r="E46" i="12"/>
  <c r="D46" i="12" s="1"/>
  <c r="C46" i="12"/>
  <c r="B46" i="12" s="1"/>
  <c r="K45" i="12"/>
  <c r="E45" i="12"/>
  <c r="D45" i="12" s="1"/>
  <c r="C45" i="12"/>
  <c r="B45" i="12"/>
  <c r="K44" i="12"/>
  <c r="E44" i="12"/>
  <c r="D44" i="12" s="1"/>
  <c r="C44" i="12"/>
  <c r="B44" i="12" s="1"/>
  <c r="K43" i="12"/>
  <c r="E43" i="12"/>
  <c r="D43" i="12"/>
  <c r="C43" i="12"/>
  <c r="B43" i="12" s="1"/>
  <c r="K42" i="12"/>
  <c r="E42" i="12"/>
  <c r="D42" i="12" s="1"/>
  <c r="C42" i="12"/>
  <c r="B42" i="12" s="1"/>
  <c r="K41" i="12"/>
  <c r="E41" i="12"/>
  <c r="D41" i="12" s="1"/>
  <c r="C41" i="12"/>
  <c r="B41" i="12"/>
  <c r="K40" i="12"/>
  <c r="E40" i="12"/>
  <c r="D40" i="12"/>
  <c r="C40" i="12"/>
  <c r="B40" i="12" s="1"/>
  <c r="K39" i="12"/>
  <c r="E39" i="12"/>
  <c r="D39" i="12"/>
  <c r="C39" i="12"/>
  <c r="B39" i="12" s="1"/>
  <c r="K38" i="12"/>
  <c r="E38" i="12"/>
  <c r="D38" i="12" s="1"/>
  <c r="C38" i="12"/>
  <c r="B38" i="12"/>
  <c r="K37" i="12"/>
  <c r="E37" i="12"/>
  <c r="D37" i="12" s="1"/>
  <c r="C37" i="12"/>
  <c r="B37" i="12"/>
  <c r="K36" i="12"/>
  <c r="E36" i="12"/>
  <c r="D36" i="12"/>
  <c r="C36" i="12"/>
  <c r="B36" i="12" s="1"/>
  <c r="K35" i="12"/>
  <c r="E35" i="12"/>
  <c r="D35" i="12"/>
  <c r="C35" i="12"/>
  <c r="B35" i="12" s="1"/>
  <c r="K34" i="12"/>
  <c r="E34" i="12"/>
  <c r="D34" i="12" s="1"/>
  <c r="C34" i="12"/>
  <c r="B34" i="12"/>
  <c r="K33" i="12"/>
  <c r="E33" i="12"/>
  <c r="D33" i="12" s="1"/>
  <c r="C33" i="12"/>
  <c r="B33" i="12"/>
  <c r="K32" i="12"/>
  <c r="E32" i="12"/>
  <c r="D32" i="12"/>
  <c r="C32" i="12"/>
  <c r="B32" i="12" s="1"/>
  <c r="K31" i="12"/>
  <c r="E31" i="12"/>
  <c r="D31" i="12"/>
  <c r="C31" i="12"/>
  <c r="B31" i="12" s="1"/>
  <c r="K30" i="12"/>
  <c r="E30" i="12"/>
  <c r="D30" i="12" s="1"/>
  <c r="C30" i="12"/>
  <c r="B30" i="12"/>
  <c r="K29" i="12"/>
  <c r="E29" i="12"/>
  <c r="D29" i="12" s="1"/>
  <c r="C29" i="12"/>
  <c r="B29" i="12"/>
  <c r="K28" i="12"/>
  <c r="E28" i="12"/>
  <c r="D28" i="12"/>
  <c r="C28" i="12"/>
  <c r="B28" i="12" s="1"/>
  <c r="K27" i="12"/>
  <c r="E27" i="12"/>
  <c r="D27" i="12"/>
  <c r="C27" i="12"/>
  <c r="B27" i="12" s="1"/>
  <c r="K26" i="12"/>
  <c r="E26" i="12"/>
  <c r="D26" i="12" s="1"/>
  <c r="C26" i="12"/>
  <c r="B26" i="12"/>
  <c r="K25" i="12"/>
  <c r="E25" i="12"/>
  <c r="D25" i="12" s="1"/>
  <c r="C25" i="12"/>
  <c r="B25" i="12"/>
  <c r="K24" i="12"/>
  <c r="E24" i="12"/>
  <c r="D24" i="12"/>
  <c r="C24" i="12"/>
  <c r="B24" i="12" s="1"/>
  <c r="K23" i="12"/>
  <c r="E23" i="12"/>
  <c r="D23" i="12"/>
  <c r="C23" i="12"/>
  <c r="B23" i="12" s="1"/>
  <c r="K22" i="12"/>
  <c r="E22" i="12"/>
  <c r="D22" i="12" s="1"/>
  <c r="C22" i="12"/>
  <c r="B22" i="12"/>
  <c r="K21" i="12"/>
  <c r="E21" i="12"/>
  <c r="D21" i="12" s="1"/>
  <c r="C21" i="12"/>
  <c r="B21" i="12"/>
  <c r="K20" i="12"/>
  <c r="E20" i="12"/>
  <c r="D20" i="12"/>
  <c r="C20" i="12"/>
  <c r="B20" i="12" s="1"/>
  <c r="K19" i="12"/>
  <c r="E19" i="12"/>
  <c r="D19" i="12"/>
  <c r="C19" i="12"/>
  <c r="B19" i="12" s="1"/>
  <c r="K18" i="12"/>
  <c r="E18" i="12"/>
  <c r="D18" i="12" s="1"/>
  <c r="C18" i="12"/>
  <c r="B18" i="12" s="1"/>
  <c r="K17" i="12"/>
  <c r="E17" i="12"/>
  <c r="D17" i="12" s="1"/>
  <c r="C17" i="12"/>
  <c r="B17" i="12" s="1"/>
  <c r="K16" i="12"/>
  <c r="E16" i="12"/>
  <c r="D16" i="12" s="1"/>
  <c r="C16" i="12"/>
  <c r="B16" i="12" s="1"/>
  <c r="K15" i="12"/>
  <c r="E15" i="12"/>
  <c r="D15" i="12"/>
  <c r="C15" i="12"/>
  <c r="B15" i="12" s="1"/>
  <c r="K14" i="12"/>
  <c r="E14" i="12"/>
  <c r="D14" i="12" s="1"/>
  <c r="C14" i="12"/>
  <c r="B14" i="12"/>
  <c r="K13" i="12"/>
  <c r="E13" i="12"/>
  <c r="D13" i="12" s="1"/>
  <c r="C13" i="12"/>
  <c r="B13" i="12" s="1"/>
  <c r="K12" i="12"/>
  <c r="E12" i="12"/>
  <c r="D12" i="12" s="1"/>
  <c r="C12" i="12"/>
  <c r="B12" i="12" s="1"/>
  <c r="K11" i="12"/>
  <c r="E11" i="12"/>
  <c r="D11" i="12"/>
  <c r="C11" i="12"/>
  <c r="B11" i="12" s="1"/>
  <c r="K10" i="12"/>
  <c r="E10" i="12"/>
  <c r="D10" i="12" s="1"/>
  <c r="C10" i="12"/>
  <c r="B10" i="12" s="1"/>
  <c r="K9" i="12"/>
  <c r="E9" i="12"/>
  <c r="D9" i="12" s="1"/>
  <c r="C9" i="12"/>
  <c r="B9" i="12" s="1"/>
  <c r="E8" i="12"/>
  <c r="D8" i="12" s="1"/>
  <c r="C8" i="12"/>
  <c r="B8" i="12" s="1"/>
  <c r="K7" i="12"/>
  <c r="E7" i="12"/>
  <c r="C7" i="12"/>
  <c r="B7" i="12" s="1"/>
  <c r="K65" i="12"/>
  <c r="E65" i="12"/>
  <c r="D65" i="12" s="1"/>
  <c r="C65" i="12"/>
  <c r="B65" i="12" s="1"/>
  <c r="K64" i="12"/>
  <c r="E64" i="12"/>
  <c r="D64" i="12" s="1"/>
  <c r="C64" i="12"/>
  <c r="B64" i="12" s="1"/>
  <c r="K63" i="12"/>
  <c r="E63" i="12"/>
  <c r="D63" i="12" s="1"/>
  <c r="C63" i="12"/>
  <c r="B63" i="12" s="1"/>
  <c r="K62" i="12"/>
  <c r="E62" i="12"/>
  <c r="D62" i="12" s="1"/>
  <c r="C62" i="12"/>
  <c r="B62" i="12" s="1"/>
  <c r="K61" i="12"/>
  <c r="E61" i="12"/>
  <c r="D61" i="12" s="1"/>
  <c r="C61" i="12"/>
  <c r="B61" i="12" s="1"/>
  <c r="K60" i="12"/>
  <c r="E60" i="12"/>
  <c r="D60" i="12" s="1"/>
  <c r="C60" i="12"/>
  <c r="B60" i="12" s="1"/>
  <c r="K59" i="12"/>
  <c r="E59" i="12"/>
  <c r="D59" i="12" s="1"/>
  <c r="C59" i="12"/>
  <c r="B59" i="12" s="1"/>
  <c r="K58" i="12"/>
  <c r="E58" i="12"/>
  <c r="D58" i="12" s="1"/>
  <c r="C58" i="12"/>
  <c r="B58" i="12" s="1"/>
  <c r="K57" i="12"/>
  <c r="E57" i="12"/>
  <c r="D57" i="12" s="1"/>
  <c r="C57" i="12"/>
  <c r="B57" i="12" s="1"/>
  <c r="K238" i="12"/>
  <c r="E238" i="12"/>
  <c r="D238" i="12" s="1"/>
  <c r="C238" i="12"/>
  <c r="B238" i="12" s="1"/>
  <c r="K237" i="12"/>
  <c r="E237" i="12"/>
  <c r="D237" i="12" s="1"/>
  <c r="C237" i="12"/>
  <c r="B237" i="12" s="1"/>
  <c r="K236" i="12"/>
  <c r="E236" i="12"/>
  <c r="D236" i="12" s="1"/>
  <c r="C236" i="12"/>
  <c r="B236" i="12" s="1"/>
  <c r="K235" i="12"/>
  <c r="E235" i="12"/>
  <c r="D235" i="12" s="1"/>
  <c r="C235" i="12"/>
  <c r="B235" i="12" s="1"/>
  <c r="K234" i="12"/>
  <c r="E234" i="12"/>
  <c r="D234" i="12" s="1"/>
  <c r="C234" i="12"/>
  <c r="B234" i="12" s="1"/>
  <c r="K233" i="12"/>
  <c r="E233" i="12"/>
  <c r="D233" i="12" s="1"/>
  <c r="C233" i="12"/>
  <c r="B233" i="12" s="1"/>
  <c r="K232" i="12"/>
  <c r="E232" i="12"/>
  <c r="D232" i="12" s="1"/>
  <c r="C232" i="12"/>
  <c r="B232" i="12" s="1"/>
  <c r="K231" i="12"/>
  <c r="E231" i="12"/>
  <c r="D231" i="12" s="1"/>
  <c r="C231" i="12"/>
  <c r="B231" i="12" s="1"/>
  <c r="K230" i="12"/>
  <c r="E230" i="12"/>
  <c r="D230" i="12" s="1"/>
  <c r="C230" i="12"/>
  <c r="B230" i="12" s="1"/>
  <c r="K229" i="12"/>
  <c r="E229" i="12"/>
  <c r="D229" i="12" s="1"/>
  <c r="C229" i="12"/>
  <c r="B229" i="12" s="1"/>
  <c r="K228" i="12"/>
  <c r="E228" i="12"/>
  <c r="D228" i="12" s="1"/>
  <c r="C228" i="12"/>
  <c r="B228" i="12" s="1"/>
  <c r="K227" i="12"/>
  <c r="E227" i="12"/>
  <c r="D227" i="12" s="1"/>
  <c r="C227" i="12"/>
  <c r="B227" i="12" s="1"/>
  <c r="K226" i="12"/>
  <c r="E226" i="12"/>
  <c r="D226" i="12" s="1"/>
  <c r="C226" i="12"/>
  <c r="B226" i="12" s="1"/>
  <c r="K225" i="12"/>
  <c r="E225" i="12"/>
  <c r="D225" i="12" s="1"/>
  <c r="C225" i="12"/>
  <c r="B225" i="12" s="1"/>
  <c r="K224" i="12"/>
  <c r="E224" i="12"/>
  <c r="D224" i="12" s="1"/>
  <c r="C224" i="12"/>
  <c r="B224" i="12" s="1"/>
  <c r="K223" i="12"/>
  <c r="E223" i="12"/>
  <c r="D223" i="12" s="1"/>
  <c r="C223" i="12"/>
  <c r="B223" i="12" s="1"/>
  <c r="K222" i="12"/>
  <c r="E222" i="12"/>
  <c r="D222" i="12" s="1"/>
  <c r="C222" i="12"/>
  <c r="B222" i="12" s="1"/>
  <c r="K221" i="12"/>
  <c r="E221" i="12"/>
  <c r="D221" i="12" s="1"/>
  <c r="C221" i="12"/>
  <c r="B221" i="12" s="1"/>
  <c r="K220" i="12"/>
  <c r="E220" i="12"/>
  <c r="D220" i="12" s="1"/>
  <c r="C220" i="12"/>
  <c r="B220" i="12" s="1"/>
  <c r="K219" i="12"/>
  <c r="E219" i="12"/>
  <c r="D219" i="12" s="1"/>
  <c r="C219" i="12"/>
  <c r="B219" i="12" s="1"/>
  <c r="K218" i="12"/>
  <c r="E218" i="12"/>
  <c r="D218" i="12" s="1"/>
  <c r="C218" i="12"/>
  <c r="B218" i="12" s="1"/>
  <c r="K217" i="12"/>
  <c r="E217" i="12"/>
  <c r="D217" i="12" s="1"/>
  <c r="C217" i="12"/>
  <c r="B217" i="12" s="1"/>
  <c r="K216" i="12"/>
  <c r="E216" i="12"/>
  <c r="D216" i="12" s="1"/>
  <c r="C216" i="12"/>
  <c r="B216" i="12" s="1"/>
  <c r="K215" i="12"/>
  <c r="E215" i="12"/>
  <c r="D215" i="12" s="1"/>
  <c r="C215" i="12"/>
  <c r="B215" i="12" s="1"/>
  <c r="K214" i="12"/>
  <c r="E214" i="12"/>
  <c r="D214" i="12" s="1"/>
  <c r="C214" i="12"/>
  <c r="B214" i="12" s="1"/>
  <c r="K213" i="12"/>
  <c r="E213" i="12"/>
  <c r="D213" i="12" s="1"/>
  <c r="C213" i="12"/>
  <c r="B213" i="12" s="1"/>
  <c r="K212" i="12"/>
  <c r="E212" i="12"/>
  <c r="D212" i="12" s="1"/>
  <c r="C212" i="12"/>
  <c r="B212" i="12" s="1"/>
  <c r="K211" i="12"/>
  <c r="E211" i="12"/>
  <c r="D211" i="12" s="1"/>
  <c r="C211" i="12"/>
  <c r="B211" i="12" s="1"/>
  <c r="K210" i="12"/>
  <c r="E210" i="12"/>
  <c r="D210" i="12" s="1"/>
  <c r="C210" i="12"/>
  <c r="B210" i="12" s="1"/>
  <c r="K209" i="12"/>
  <c r="E209" i="12"/>
  <c r="D209" i="12" s="1"/>
  <c r="C209" i="12"/>
  <c r="B209" i="12" s="1"/>
  <c r="K208" i="12"/>
  <c r="E208" i="12"/>
  <c r="D208" i="12" s="1"/>
  <c r="C208" i="12"/>
  <c r="B208" i="12" s="1"/>
  <c r="K207" i="12"/>
  <c r="E207" i="12"/>
  <c r="D207" i="12" s="1"/>
  <c r="C207" i="12"/>
  <c r="B207" i="12" s="1"/>
  <c r="K206" i="12"/>
  <c r="E206" i="12"/>
  <c r="D206" i="12" s="1"/>
  <c r="C206" i="12"/>
  <c r="B206" i="12" s="1"/>
  <c r="K205" i="12"/>
  <c r="E205" i="12"/>
  <c r="D205" i="12" s="1"/>
  <c r="C205" i="12"/>
  <c r="B205" i="12" s="1"/>
  <c r="K204" i="12"/>
  <c r="E204" i="12"/>
  <c r="D204" i="12" s="1"/>
  <c r="C204" i="12"/>
  <c r="B204" i="12" s="1"/>
  <c r="K203" i="12"/>
  <c r="E203" i="12"/>
  <c r="D203" i="12" s="1"/>
  <c r="C203" i="12"/>
  <c r="B203" i="12" s="1"/>
  <c r="K202" i="12"/>
  <c r="E202" i="12"/>
  <c r="D202" i="12" s="1"/>
  <c r="C202" i="12"/>
  <c r="B202" i="12" s="1"/>
  <c r="K201" i="12"/>
  <c r="E201" i="12"/>
  <c r="D201" i="12" s="1"/>
  <c r="C201" i="12"/>
  <c r="B201" i="12" s="1"/>
  <c r="K200" i="12"/>
  <c r="E200" i="12"/>
  <c r="D200" i="12" s="1"/>
  <c r="C200" i="12"/>
  <c r="B200" i="12" s="1"/>
  <c r="K199" i="12"/>
  <c r="E199" i="12"/>
  <c r="D199" i="12" s="1"/>
  <c r="C199" i="12"/>
  <c r="B199" i="12" s="1"/>
  <c r="K198" i="12"/>
  <c r="E198" i="12"/>
  <c r="D198" i="12" s="1"/>
  <c r="C198" i="12"/>
  <c r="B198" i="12" s="1"/>
  <c r="K197" i="12"/>
  <c r="E197" i="12"/>
  <c r="D197" i="12" s="1"/>
  <c r="C197" i="12"/>
  <c r="B197" i="12" s="1"/>
  <c r="K196" i="12"/>
  <c r="E196" i="12"/>
  <c r="D196" i="12" s="1"/>
  <c r="C196" i="12"/>
  <c r="B196" i="12" s="1"/>
  <c r="K195" i="12"/>
  <c r="E195" i="12"/>
  <c r="D195" i="12" s="1"/>
  <c r="C195" i="12"/>
  <c r="B195" i="12" s="1"/>
  <c r="K194" i="12"/>
  <c r="E194" i="12"/>
  <c r="D194" i="12" s="1"/>
  <c r="C194" i="12"/>
  <c r="B194" i="12" s="1"/>
  <c r="K193" i="12"/>
  <c r="E193" i="12"/>
  <c r="D193" i="12" s="1"/>
  <c r="C193" i="12"/>
  <c r="B193" i="12" s="1"/>
  <c r="K192" i="12"/>
  <c r="E192" i="12"/>
  <c r="D192" i="12" s="1"/>
  <c r="C192" i="12"/>
  <c r="B192" i="12" s="1"/>
  <c r="K191" i="12"/>
  <c r="E191" i="12"/>
  <c r="D191" i="12" s="1"/>
  <c r="C191" i="12"/>
  <c r="B191" i="12" s="1"/>
  <c r="K190" i="12"/>
  <c r="E190" i="12"/>
  <c r="D190" i="12" s="1"/>
  <c r="C190" i="12"/>
  <c r="B190" i="12" s="1"/>
  <c r="K189" i="12"/>
  <c r="E189" i="12"/>
  <c r="D189" i="12" s="1"/>
  <c r="C189" i="12"/>
  <c r="B189" i="12" s="1"/>
  <c r="K188" i="12"/>
  <c r="E188" i="12"/>
  <c r="D188" i="12" s="1"/>
  <c r="C188" i="12"/>
  <c r="B188" i="12" s="1"/>
  <c r="K187" i="12"/>
  <c r="E187" i="12"/>
  <c r="D187" i="12" s="1"/>
  <c r="C187" i="12"/>
  <c r="B187" i="12" s="1"/>
  <c r="K186" i="12"/>
  <c r="E186" i="12"/>
  <c r="D186" i="12" s="1"/>
  <c r="C186" i="12"/>
  <c r="B186" i="12" s="1"/>
  <c r="K185" i="12"/>
  <c r="E185" i="12"/>
  <c r="D185" i="12" s="1"/>
  <c r="C185" i="12"/>
  <c r="B185" i="12" s="1"/>
  <c r="K184" i="12"/>
  <c r="E184" i="12"/>
  <c r="D184" i="12" s="1"/>
  <c r="C184" i="12"/>
  <c r="B184" i="12" s="1"/>
  <c r="K183" i="12"/>
  <c r="E183" i="12"/>
  <c r="D183" i="12" s="1"/>
  <c r="C183" i="12"/>
  <c r="B183" i="12" s="1"/>
  <c r="K182" i="12"/>
  <c r="E182" i="12"/>
  <c r="D182" i="12" s="1"/>
  <c r="C182" i="12"/>
  <c r="B182" i="12" s="1"/>
  <c r="K181" i="12"/>
  <c r="E181" i="12"/>
  <c r="D181" i="12" s="1"/>
  <c r="C181" i="12"/>
  <c r="B181" i="12" s="1"/>
  <c r="K180" i="12"/>
  <c r="E180" i="12"/>
  <c r="D180" i="12" s="1"/>
  <c r="C180" i="12"/>
  <c r="B180" i="12" s="1"/>
  <c r="K179" i="12"/>
  <c r="E179" i="12"/>
  <c r="D179" i="12" s="1"/>
  <c r="C179" i="12"/>
  <c r="B179" i="12" s="1"/>
  <c r="K178" i="12"/>
  <c r="E178" i="12"/>
  <c r="D178" i="12" s="1"/>
  <c r="C178" i="12"/>
  <c r="B178" i="12" s="1"/>
  <c r="K177" i="12"/>
  <c r="E177" i="12"/>
  <c r="D177" i="12" s="1"/>
  <c r="C177" i="12"/>
  <c r="B177" i="12" s="1"/>
  <c r="K176" i="12"/>
  <c r="E176" i="12"/>
  <c r="D176" i="12" s="1"/>
  <c r="C176" i="12"/>
  <c r="B176" i="12" s="1"/>
  <c r="K175" i="12"/>
  <c r="E175" i="12"/>
  <c r="D175" i="12" s="1"/>
  <c r="C175" i="12"/>
  <c r="B175" i="12" s="1"/>
  <c r="K174" i="12"/>
  <c r="E174" i="12"/>
  <c r="D174" i="12" s="1"/>
  <c r="C174" i="12"/>
  <c r="B174" i="12" s="1"/>
  <c r="K173" i="12"/>
  <c r="E173" i="12"/>
  <c r="D173" i="12" s="1"/>
  <c r="C173" i="12"/>
  <c r="B173" i="12" s="1"/>
  <c r="K172" i="12"/>
  <c r="E172" i="12"/>
  <c r="D172" i="12" s="1"/>
  <c r="C172" i="12"/>
  <c r="B172" i="12" s="1"/>
  <c r="K171" i="12"/>
  <c r="E171" i="12"/>
  <c r="D171" i="12" s="1"/>
  <c r="C171" i="12"/>
  <c r="B171" i="12" s="1"/>
  <c r="K170" i="12"/>
  <c r="E170" i="12"/>
  <c r="D170" i="12" s="1"/>
  <c r="C170" i="12"/>
  <c r="B170" i="12" s="1"/>
  <c r="K169" i="12"/>
  <c r="E169" i="12"/>
  <c r="D169" i="12" s="1"/>
  <c r="C169" i="12"/>
  <c r="B169" i="12" s="1"/>
  <c r="K168" i="12"/>
  <c r="E168" i="12"/>
  <c r="D168" i="12" s="1"/>
  <c r="C168" i="12"/>
  <c r="B168" i="12" s="1"/>
  <c r="K167" i="12"/>
  <c r="E167" i="12"/>
  <c r="D167" i="12" s="1"/>
  <c r="C167" i="12"/>
  <c r="B167" i="12" s="1"/>
  <c r="K166" i="12"/>
  <c r="E166" i="12"/>
  <c r="D166" i="12" s="1"/>
  <c r="C166" i="12"/>
  <c r="B166" i="12" s="1"/>
  <c r="K165" i="12"/>
  <c r="E165" i="12"/>
  <c r="D165" i="12" s="1"/>
  <c r="C165" i="12"/>
  <c r="B165" i="12" s="1"/>
  <c r="K164" i="12"/>
  <c r="E164" i="12"/>
  <c r="D164" i="12" s="1"/>
  <c r="C164" i="12"/>
  <c r="B164" i="12" s="1"/>
  <c r="K163" i="12"/>
  <c r="E163" i="12"/>
  <c r="D163" i="12" s="1"/>
  <c r="C163" i="12"/>
  <c r="B163" i="12" s="1"/>
  <c r="K162" i="12"/>
  <c r="E162" i="12"/>
  <c r="D162" i="12" s="1"/>
  <c r="C162" i="12"/>
  <c r="B162" i="12" s="1"/>
  <c r="K161" i="12"/>
  <c r="E161" i="12"/>
  <c r="D161" i="12" s="1"/>
  <c r="C161" i="12"/>
  <c r="B161" i="12" s="1"/>
  <c r="K160" i="12"/>
  <c r="E160" i="12"/>
  <c r="D160" i="12" s="1"/>
  <c r="C160" i="12"/>
  <c r="B160" i="12" s="1"/>
  <c r="K159" i="12"/>
  <c r="E159" i="12"/>
  <c r="D159" i="12" s="1"/>
  <c r="C159" i="12"/>
  <c r="B159" i="12" s="1"/>
  <c r="K158" i="12"/>
  <c r="E158" i="12"/>
  <c r="D158" i="12" s="1"/>
  <c r="C158" i="12"/>
  <c r="B158" i="12" s="1"/>
  <c r="K157" i="12"/>
  <c r="E157" i="12"/>
  <c r="D157" i="12" s="1"/>
  <c r="C157" i="12"/>
  <c r="B157" i="12" s="1"/>
  <c r="K156" i="12"/>
  <c r="E156" i="12"/>
  <c r="D156" i="12" s="1"/>
  <c r="C156" i="12"/>
  <c r="B156" i="12" s="1"/>
  <c r="K155" i="12"/>
  <c r="E155" i="12"/>
  <c r="D155" i="12" s="1"/>
  <c r="C155" i="12"/>
  <c r="B155" i="12" s="1"/>
  <c r="K154" i="12"/>
  <c r="E154" i="12"/>
  <c r="D154" i="12" s="1"/>
  <c r="C154" i="12"/>
  <c r="B154" i="12" s="1"/>
  <c r="K153" i="12"/>
  <c r="E153" i="12"/>
  <c r="D153" i="12" s="1"/>
  <c r="C153" i="12"/>
  <c r="B153" i="12" s="1"/>
  <c r="K152" i="12"/>
  <c r="E152" i="12"/>
  <c r="D152" i="12" s="1"/>
  <c r="C152" i="12"/>
  <c r="B152" i="12" s="1"/>
  <c r="K151" i="12"/>
  <c r="E151" i="12"/>
  <c r="D151" i="12" s="1"/>
  <c r="C151" i="12"/>
  <c r="B151" i="12" s="1"/>
  <c r="K150" i="12"/>
  <c r="E150" i="12"/>
  <c r="D150" i="12" s="1"/>
  <c r="C150" i="12"/>
  <c r="B150" i="12" s="1"/>
  <c r="K149" i="12"/>
  <c r="E149" i="12"/>
  <c r="D149" i="12" s="1"/>
  <c r="C149" i="12"/>
  <c r="B149" i="12" s="1"/>
  <c r="K148" i="12"/>
  <c r="E148" i="12"/>
  <c r="D148" i="12" s="1"/>
  <c r="C148" i="12"/>
  <c r="B148" i="12" s="1"/>
  <c r="K147" i="12"/>
  <c r="E147" i="12"/>
  <c r="D147" i="12" s="1"/>
  <c r="C147" i="12"/>
  <c r="B147" i="12" s="1"/>
  <c r="K146" i="12"/>
  <c r="E146" i="12"/>
  <c r="D146" i="12" s="1"/>
  <c r="C146" i="12"/>
  <c r="B146" i="12" s="1"/>
  <c r="K145" i="12"/>
  <c r="E145" i="12"/>
  <c r="D145" i="12" s="1"/>
  <c r="C145" i="12"/>
  <c r="B145" i="12" s="1"/>
  <c r="K144" i="12"/>
  <c r="E144" i="12"/>
  <c r="D144" i="12" s="1"/>
  <c r="C144" i="12"/>
  <c r="B144" i="12" s="1"/>
  <c r="K143" i="12"/>
  <c r="E143" i="12"/>
  <c r="D143" i="12" s="1"/>
  <c r="C143" i="12"/>
  <c r="B143" i="12" s="1"/>
  <c r="K142" i="12"/>
  <c r="E142" i="12"/>
  <c r="D142" i="12" s="1"/>
  <c r="C142" i="12"/>
  <c r="B142" i="12" s="1"/>
  <c r="K141" i="12"/>
  <c r="E141" i="12"/>
  <c r="D141" i="12" s="1"/>
  <c r="C141" i="12"/>
  <c r="B141" i="12" s="1"/>
  <c r="K140" i="12"/>
  <c r="E140" i="12"/>
  <c r="D140" i="12" s="1"/>
  <c r="C140" i="12"/>
  <c r="B140" i="12" s="1"/>
  <c r="K139" i="12"/>
  <c r="E139" i="12"/>
  <c r="D139" i="12" s="1"/>
  <c r="C139" i="12"/>
  <c r="B139" i="12" s="1"/>
  <c r="K138" i="12"/>
  <c r="E138" i="12"/>
  <c r="D138" i="12" s="1"/>
  <c r="C138" i="12"/>
  <c r="B138" i="12" s="1"/>
  <c r="K137" i="12"/>
  <c r="E137" i="12"/>
  <c r="D137" i="12" s="1"/>
  <c r="C137" i="12"/>
  <c r="B137" i="12" s="1"/>
  <c r="K136" i="12"/>
  <c r="E136" i="12"/>
  <c r="D136" i="12" s="1"/>
  <c r="C136" i="12"/>
  <c r="B136" i="12" s="1"/>
  <c r="K135" i="12"/>
  <c r="E135" i="12"/>
  <c r="D135" i="12" s="1"/>
  <c r="C135" i="12"/>
  <c r="B135" i="12" s="1"/>
  <c r="K134" i="12"/>
  <c r="E134" i="12"/>
  <c r="D134" i="12" s="1"/>
  <c r="C134" i="12"/>
  <c r="B134" i="12" s="1"/>
  <c r="K133" i="12"/>
  <c r="E133" i="12"/>
  <c r="D133" i="12" s="1"/>
  <c r="C133" i="12"/>
  <c r="B133" i="12" s="1"/>
  <c r="K132" i="12"/>
  <c r="E132" i="12"/>
  <c r="D132" i="12" s="1"/>
  <c r="C132" i="12"/>
  <c r="B132" i="12" s="1"/>
  <c r="K131" i="12"/>
  <c r="E131" i="12"/>
  <c r="D131" i="12" s="1"/>
  <c r="C131" i="12"/>
  <c r="B131" i="12" s="1"/>
  <c r="K130" i="12"/>
  <c r="E130" i="12"/>
  <c r="D130" i="12" s="1"/>
  <c r="C130" i="12"/>
  <c r="B130" i="12" s="1"/>
  <c r="K129" i="12"/>
  <c r="E129" i="12"/>
  <c r="D129" i="12" s="1"/>
  <c r="C129" i="12"/>
  <c r="B129" i="12" s="1"/>
  <c r="K128" i="12"/>
  <c r="E128" i="12"/>
  <c r="D128" i="12" s="1"/>
  <c r="C128" i="12"/>
  <c r="B128" i="12" s="1"/>
  <c r="K127" i="12"/>
  <c r="E127" i="12"/>
  <c r="D127" i="12" s="1"/>
  <c r="C127" i="12"/>
  <c r="B127" i="12" s="1"/>
  <c r="K126" i="12"/>
  <c r="E126" i="12"/>
  <c r="D126" i="12" s="1"/>
  <c r="C126" i="12"/>
  <c r="B126" i="12" s="1"/>
  <c r="K125" i="12"/>
  <c r="E125" i="12"/>
  <c r="D125" i="12" s="1"/>
  <c r="C125" i="12"/>
  <c r="B125" i="12" s="1"/>
  <c r="K124" i="12"/>
  <c r="E124" i="12"/>
  <c r="D124" i="12" s="1"/>
  <c r="C124" i="12"/>
  <c r="B124" i="12" s="1"/>
  <c r="K123" i="12"/>
  <c r="E123" i="12"/>
  <c r="D123" i="12" s="1"/>
  <c r="C123" i="12"/>
  <c r="B123" i="12" s="1"/>
  <c r="K122" i="12"/>
  <c r="E122" i="12"/>
  <c r="D122" i="12" s="1"/>
  <c r="C122" i="12"/>
  <c r="B122" i="12" s="1"/>
  <c r="K121" i="12"/>
  <c r="E121" i="12"/>
  <c r="D121" i="12" s="1"/>
  <c r="C121" i="12"/>
  <c r="B121" i="12" s="1"/>
  <c r="K120" i="12"/>
  <c r="E120" i="12"/>
  <c r="D120" i="12" s="1"/>
  <c r="C120" i="12"/>
  <c r="B120" i="12" s="1"/>
  <c r="K119" i="12"/>
  <c r="E119" i="12"/>
  <c r="D119" i="12" s="1"/>
  <c r="C119" i="12"/>
  <c r="B119" i="12" s="1"/>
  <c r="K118" i="12"/>
  <c r="E118" i="12"/>
  <c r="D118" i="12" s="1"/>
  <c r="C118" i="12"/>
  <c r="B118" i="12" s="1"/>
  <c r="K117" i="12"/>
  <c r="E117" i="12"/>
  <c r="D117" i="12" s="1"/>
  <c r="C117" i="12"/>
  <c r="B117" i="12" s="1"/>
  <c r="K116" i="12"/>
  <c r="E116" i="12"/>
  <c r="D116" i="12" s="1"/>
  <c r="C116" i="12"/>
  <c r="B116" i="12" s="1"/>
  <c r="K115" i="12"/>
  <c r="E115" i="12"/>
  <c r="D115" i="12" s="1"/>
  <c r="C115" i="12"/>
  <c r="B115" i="12" s="1"/>
  <c r="K114" i="12"/>
  <c r="E114" i="12"/>
  <c r="D114" i="12" s="1"/>
  <c r="C114" i="12"/>
  <c r="B114" i="12" s="1"/>
  <c r="K113" i="12"/>
  <c r="E113" i="12"/>
  <c r="D113" i="12" s="1"/>
  <c r="C113" i="12"/>
  <c r="B113" i="12" s="1"/>
  <c r="K112" i="12"/>
  <c r="E112" i="12"/>
  <c r="D112" i="12" s="1"/>
  <c r="C112" i="12"/>
  <c r="B112" i="12" s="1"/>
  <c r="K111" i="12"/>
  <c r="E111" i="12"/>
  <c r="D111" i="12" s="1"/>
  <c r="C111" i="12"/>
  <c r="B111" i="12" s="1"/>
  <c r="K110" i="12"/>
  <c r="E110" i="12"/>
  <c r="D110" i="12" s="1"/>
  <c r="C110" i="12"/>
  <c r="B110" i="12" s="1"/>
  <c r="K109" i="12"/>
  <c r="E109" i="12"/>
  <c r="D109" i="12" s="1"/>
  <c r="C109" i="12"/>
  <c r="B109" i="12" s="1"/>
  <c r="K108" i="12"/>
  <c r="E108" i="12"/>
  <c r="D108" i="12" s="1"/>
  <c r="C108" i="12"/>
  <c r="B108" i="12" s="1"/>
  <c r="K107" i="12"/>
  <c r="E107" i="12"/>
  <c r="D107" i="12" s="1"/>
  <c r="C107" i="12"/>
  <c r="B107" i="12" s="1"/>
  <c r="K106" i="12"/>
  <c r="E106" i="12"/>
  <c r="D106" i="12" s="1"/>
  <c r="C106" i="12"/>
  <c r="B106" i="12" s="1"/>
  <c r="K105" i="12"/>
  <c r="E105" i="12"/>
  <c r="D105" i="12" s="1"/>
  <c r="C105" i="12"/>
  <c r="B105" i="12" s="1"/>
  <c r="K104" i="12"/>
  <c r="E104" i="12"/>
  <c r="D104" i="12" s="1"/>
  <c r="C104" i="12"/>
  <c r="B104" i="12" s="1"/>
  <c r="K103" i="12"/>
  <c r="E103" i="12"/>
  <c r="D103" i="12" s="1"/>
  <c r="C103" i="12"/>
  <c r="B103" i="12" s="1"/>
  <c r="K102" i="12"/>
  <c r="E102" i="12"/>
  <c r="D102" i="12" s="1"/>
  <c r="C102" i="12"/>
  <c r="B102" i="12" s="1"/>
  <c r="K101" i="12"/>
  <c r="E101" i="12"/>
  <c r="D101" i="12" s="1"/>
  <c r="C101" i="12"/>
  <c r="B101" i="12" s="1"/>
  <c r="K100" i="12"/>
  <c r="E100" i="12"/>
  <c r="D100" i="12" s="1"/>
  <c r="C100" i="12"/>
  <c r="B100" i="12" s="1"/>
  <c r="K99" i="12"/>
  <c r="E99" i="12"/>
  <c r="D99" i="12" s="1"/>
  <c r="C99" i="12"/>
  <c r="B99" i="12" s="1"/>
  <c r="K98" i="12"/>
  <c r="E98" i="12"/>
  <c r="D98" i="12" s="1"/>
  <c r="C98" i="12"/>
  <c r="B98" i="12" s="1"/>
  <c r="K97" i="12"/>
  <c r="E97" i="12"/>
  <c r="D97" i="12" s="1"/>
  <c r="C97" i="12"/>
  <c r="B97" i="12" s="1"/>
  <c r="K96" i="12"/>
  <c r="E96" i="12"/>
  <c r="D96" i="12" s="1"/>
  <c r="C96" i="12"/>
  <c r="B96" i="12" s="1"/>
  <c r="K95" i="12"/>
  <c r="E95" i="12"/>
  <c r="D95" i="12" s="1"/>
  <c r="C95" i="12"/>
  <c r="B95" i="12" s="1"/>
  <c r="K94" i="12"/>
  <c r="E94" i="12"/>
  <c r="D94" i="12" s="1"/>
  <c r="C94" i="12"/>
  <c r="B94" i="12" s="1"/>
  <c r="K93" i="12"/>
  <c r="E93" i="12"/>
  <c r="D93" i="12" s="1"/>
  <c r="C93" i="12"/>
  <c r="B93" i="12" s="1"/>
  <c r="K92" i="12"/>
  <c r="E92" i="12"/>
  <c r="D92" i="12" s="1"/>
  <c r="C92" i="12"/>
  <c r="B92" i="12" s="1"/>
  <c r="K91" i="12"/>
  <c r="E91" i="12"/>
  <c r="D91" i="12" s="1"/>
  <c r="C91" i="12"/>
  <c r="B91" i="12" s="1"/>
  <c r="K90" i="12"/>
  <c r="E90" i="12"/>
  <c r="D90" i="12" s="1"/>
  <c r="C90" i="12"/>
  <c r="B90" i="12" s="1"/>
  <c r="K89" i="12"/>
  <c r="E89" i="12"/>
  <c r="D89" i="12" s="1"/>
  <c r="C89" i="12"/>
  <c r="B89" i="12" s="1"/>
  <c r="K88" i="12"/>
  <c r="E88" i="12"/>
  <c r="D88" i="12" s="1"/>
  <c r="C88" i="12"/>
  <c r="B88" i="12" s="1"/>
  <c r="K87" i="12"/>
  <c r="E87" i="12"/>
  <c r="D87" i="12" s="1"/>
  <c r="C87" i="12"/>
  <c r="B87" i="12" s="1"/>
  <c r="K86" i="12"/>
  <c r="E86" i="12"/>
  <c r="D86" i="12" s="1"/>
  <c r="C86" i="12"/>
  <c r="B86" i="12" s="1"/>
  <c r="K85" i="12"/>
  <c r="E85" i="12"/>
  <c r="D85" i="12" s="1"/>
  <c r="C85" i="12"/>
  <c r="B85" i="12" s="1"/>
  <c r="K84" i="12"/>
  <c r="E84" i="12"/>
  <c r="D84" i="12" s="1"/>
  <c r="C84" i="12"/>
  <c r="B84" i="12" s="1"/>
  <c r="K83" i="12"/>
  <c r="E83" i="12"/>
  <c r="D83" i="12" s="1"/>
  <c r="C83" i="12"/>
  <c r="B83" i="12" s="1"/>
  <c r="K82" i="12"/>
  <c r="E82" i="12"/>
  <c r="D82" i="12" s="1"/>
  <c r="C82" i="12"/>
  <c r="B82" i="12" s="1"/>
  <c r="K81" i="12"/>
  <c r="E81" i="12"/>
  <c r="D81" i="12" s="1"/>
  <c r="C81" i="12"/>
  <c r="B81" i="12" s="1"/>
  <c r="K80" i="12"/>
  <c r="E80" i="12"/>
  <c r="D80" i="12" s="1"/>
  <c r="C80" i="12"/>
  <c r="B80" i="12" s="1"/>
  <c r="K79" i="12"/>
  <c r="E79" i="12"/>
  <c r="D79" i="12" s="1"/>
  <c r="C79" i="12"/>
  <c r="B79" i="12" s="1"/>
  <c r="K78" i="12"/>
  <c r="E78" i="12"/>
  <c r="D78" i="12" s="1"/>
  <c r="C78" i="12"/>
  <c r="B78" i="12" s="1"/>
  <c r="K77" i="12"/>
  <c r="E77" i="12"/>
  <c r="D77" i="12" s="1"/>
  <c r="C77" i="12"/>
  <c r="B77" i="12" s="1"/>
  <c r="K76" i="12"/>
  <c r="E76" i="12"/>
  <c r="D76" i="12" s="1"/>
  <c r="C76" i="12"/>
  <c r="B76" i="12" s="1"/>
  <c r="K75" i="12"/>
  <c r="E75" i="12"/>
  <c r="D75" i="12" s="1"/>
  <c r="C75" i="12"/>
  <c r="B75" i="12" s="1"/>
  <c r="K74" i="12"/>
  <c r="E74" i="12"/>
  <c r="D74" i="12" s="1"/>
  <c r="C74" i="12"/>
  <c r="B74" i="12" s="1"/>
  <c r="K73" i="12"/>
  <c r="E73" i="12"/>
  <c r="D73" i="12" s="1"/>
  <c r="C73" i="12"/>
  <c r="B73" i="12" s="1"/>
  <c r="K72" i="12"/>
  <c r="E72" i="12"/>
  <c r="D72" i="12" s="1"/>
  <c r="C72" i="12"/>
  <c r="B72" i="12" s="1"/>
  <c r="K71" i="12"/>
  <c r="E71" i="12"/>
  <c r="D71" i="12" s="1"/>
  <c r="C71" i="12"/>
  <c r="B71" i="12" s="1"/>
  <c r="K70" i="12"/>
  <c r="E70" i="12"/>
  <c r="D70" i="12" s="1"/>
  <c r="C70" i="12"/>
  <c r="B70" i="12" s="1"/>
  <c r="K69" i="12"/>
  <c r="E69" i="12"/>
  <c r="D69" i="12" s="1"/>
  <c r="C69" i="12"/>
  <c r="B69" i="12" s="1"/>
  <c r="K68" i="12"/>
  <c r="E68" i="12"/>
  <c r="D68" i="12" s="1"/>
  <c r="C68" i="12"/>
  <c r="B68" i="12" s="1"/>
  <c r="K67" i="12"/>
  <c r="E67" i="12"/>
  <c r="D67" i="12" s="1"/>
  <c r="C67" i="12"/>
  <c r="B67" i="12" s="1"/>
  <c r="K66" i="12"/>
  <c r="E66" i="12"/>
  <c r="D66" i="12" s="1"/>
  <c r="C66" i="12"/>
  <c r="B66" i="12" s="1"/>
  <c r="K6" i="12"/>
  <c r="E6" i="12"/>
  <c r="D6" i="12" s="1"/>
  <c r="C6" i="12"/>
  <c r="B6" i="12" s="1"/>
  <c r="L29" i="16"/>
  <c r="D7" i="12" l="1"/>
  <c r="K240" i="12"/>
  <c r="E240" i="12"/>
  <c r="D240" i="12" s="1"/>
  <c r="C240" i="12"/>
  <c r="B240" i="12" s="1"/>
  <c r="K239" i="12"/>
  <c r="E239" i="12"/>
  <c r="D239" i="12" s="1"/>
  <c r="C239" i="12"/>
  <c r="B239" i="12" s="1"/>
  <c r="F206" i="13"/>
  <c r="L206" i="13"/>
  <c r="F207" i="13"/>
  <c r="K6" i="16"/>
  <c r="K243" i="12" l="1"/>
  <c r="E243" i="12"/>
  <c r="D243" i="12" s="1"/>
  <c r="C243" i="12"/>
  <c r="B243" i="12" s="1"/>
  <c r="K242" i="12"/>
  <c r="E242" i="12"/>
  <c r="D242" i="12" s="1"/>
  <c r="C242" i="12"/>
  <c r="B242" i="12" s="1"/>
  <c r="K241" i="12"/>
  <c r="E241" i="12"/>
  <c r="D241" i="12" s="1"/>
  <c r="C241" i="12"/>
  <c r="B241" i="12" s="1"/>
  <c r="M13" i="16" l="1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30" i="16"/>
  <c r="L31" i="16"/>
  <c r="L13" i="16"/>
  <c r="M3" i="13" l="1"/>
  <c r="D4" i="13"/>
  <c r="K355" i="12" l="1"/>
  <c r="E355" i="12"/>
  <c r="D355" i="12" s="1"/>
  <c r="C355" i="12"/>
  <c r="B355" i="12" s="1"/>
  <c r="K354" i="12"/>
  <c r="E354" i="12"/>
  <c r="D354" i="12" s="1"/>
  <c r="C354" i="12"/>
  <c r="B354" i="12" s="1"/>
  <c r="K353" i="12"/>
  <c r="E353" i="12"/>
  <c r="D353" i="12" s="1"/>
  <c r="C353" i="12"/>
  <c r="B353" i="12" s="1"/>
  <c r="K352" i="12"/>
  <c r="E352" i="12"/>
  <c r="D352" i="12" s="1"/>
  <c r="C352" i="12"/>
  <c r="B352" i="12" s="1"/>
  <c r="K351" i="12"/>
  <c r="E351" i="12"/>
  <c r="D351" i="12" s="1"/>
  <c r="C351" i="12"/>
  <c r="B351" i="12" s="1"/>
  <c r="K350" i="12"/>
  <c r="E350" i="12"/>
  <c r="D350" i="12" s="1"/>
  <c r="C350" i="12"/>
  <c r="B350" i="12" s="1"/>
  <c r="K349" i="12"/>
  <c r="E349" i="12"/>
  <c r="D349" i="12" s="1"/>
  <c r="C349" i="12"/>
  <c r="B349" i="12" s="1"/>
  <c r="K348" i="12"/>
  <c r="E348" i="12"/>
  <c r="D348" i="12" s="1"/>
  <c r="C348" i="12"/>
  <c r="B348" i="12" s="1"/>
  <c r="K347" i="12"/>
  <c r="E347" i="12"/>
  <c r="D347" i="12" s="1"/>
  <c r="C347" i="12"/>
  <c r="B347" i="12" s="1"/>
  <c r="K346" i="12"/>
  <c r="E346" i="12"/>
  <c r="D346" i="12" s="1"/>
  <c r="C346" i="12"/>
  <c r="B346" i="12" s="1"/>
  <c r="K345" i="12"/>
  <c r="E345" i="12"/>
  <c r="D345" i="12" s="1"/>
  <c r="C345" i="12"/>
  <c r="B345" i="12" s="1"/>
  <c r="K344" i="12"/>
  <c r="E344" i="12"/>
  <c r="D344" i="12" s="1"/>
  <c r="C344" i="12"/>
  <c r="B344" i="12" s="1"/>
  <c r="K343" i="12"/>
  <c r="E343" i="12"/>
  <c r="D343" i="12" s="1"/>
  <c r="C343" i="12"/>
  <c r="B343" i="12" s="1"/>
  <c r="K342" i="12"/>
  <c r="E342" i="12"/>
  <c r="D342" i="12" s="1"/>
  <c r="C342" i="12"/>
  <c r="B342" i="12" s="1"/>
  <c r="K341" i="12"/>
  <c r="E341" i="12"/>
  <c r="D341" i="12" s="1"/>
  <c r="C341" i="12"/>
  <c r="B341" i="12" s="1"/>
  <c r="K340" i="12"/>
  <c r="E340" i="12"/>
  <c r="D340" i="12" s="1"/>
  <c r="C340" i="12"/>
  <c r="B340" i="12" s="1"/>
  <c r="K339" i="12"/>
  <c r="E339" i="12"/>
  <c r="D339" i="12" s="1"/>
  <c r="C339" i="12"/>
  <c r="B339" i="12" s="1"/>
  <c r="K338" i="12"/>
  <c r="E338" i="12"/>
  <c r="D338" i="12" s="1"/>
  <c r="C338" i="12"/>
  <c r="B338" i="12" s="1"/>
  <c r="K337" i="12"/>
  <c r="E337" i="12"/>
  <c r="D337" i="12" s="1"/>
  <c r="C337" i="12"/>
  <c r="B337" i="12" s="1"/>
  <c r="K336" i="12"/>
  <c r="E336" i="12"/>
  <c r="D336" i="12" s="1"/>
  <c r="C336" i="12"/>
  <c r="B336" i="12" s="1"/>
  <c r="K335" i="12"/>
  <c r="E335" i="12"/>
  <c r="D335" i="12" s="1"/>
  <c r="C335" i="12"/>
  <c r="B335" i="12" s="1"/>
  <c r="K334" i="12"/>
  <c r="E334" i="12"/>
  <c r="D334" i="12" s="1"/>
  <c r="C334" i="12"/>
  <c r="B334" i="12" s="1"/>
  <c r="K333" i="12"/>
  <c r="E333" i="12"/>
  <c r="D333" i="12" s="1"/>
  <c r="C333" i="12"/>
  <c r="B333" i="12" s="1"/>
  <c r="K332" i="12"/>
  <c r="E332" i="12"/>
  <c r="D332" i="12" s="1"/>
  <c r="C332" i="12"/>
  <c r="B332" i="12" s="1"/>
  <c r="K331" i="12"/>
  <c r="E331" i="12"/>
  <c r="D331" i="12" s="1"/>
  <c r="C331" i="12"/>
  <c r="B331" i="12" s="1"/>
  <c r="K330" i="12"/>
  <c r="E330" i="12"/>
  <c r="D330" i="12" s="1"/>
  <c r="C330" i="12"/>
  <c r="B330" i="12" s="1"/>
  <c r="K329" i="12"/>
  <c r="E329" i="12"/>
  <c r="D329" i="12" s="1"/>
  <c r="C329" i="12"/>
  <c r="B329" i="12" s="1"/>
  <c r="K328" i="12"/>
  <c r="E328" i="12"/>
  <c r="D328" i="12" s="1"/>
  <c r="C328" i="12"/>
  <c r="B328" i="12" s="1"/>
  <c r="K327" i="12"/>
  <c r="E327" i="12"/>
  <c r="D327" i="12" s="1"/>
  <c r="C327" i="12"/>
  <c r="B327" i="12" s="1"/>
  <c r="K326" i="12"/>
  <c r="E326" i="12"/>
  <c r="D326" i="12" s="1"/>
  <c r="C326" i="12"/>
  <c r="B326" i="12" s="1"/>
  <c r="K325" i="12"/>
  <c r="E325" i="12"/>
  <c r="D325" i="12" s="1"/>
  <c r="C325" i="12"/>
  <c r="B325" i="12" s="1"/>
  <c r="K324" i="12"/>
  <c r="E324" i="12"/>
  <c r="D324" i="12" s="1"/>
  <c r="C324" i="12"/>
  <c r="B324" i="12" s="1"/>
  <c r="K323" i="12"/>
  <c r="E323" i="12"/>
  <c r="D323" i="12" s="1"/>
  <c r="C323" i="12"/>
  <c r="B323" i="12" s="1"/>
  <c r="K322" i="12"/>
  <c r="E322" i="12"/>
  <c r="D322" i="12" s="1"/>
  <c r="C322" i="12"/>
  <c r="B322" i="12" s="1"/>
  <c r="K321" i="12"/>
  <c r="E321" i="12"/>
  <c r="D321" i="12" s="1"/>
  <c r="C321" i="12"/>
  <c r="B321" i="12" s="1"/>
  <c r="K320" i="12"/>
  <c r="E320" i="12"/>
  <c r="D320" i="12" s="1"/>
  <c r="C320" i="12"/>
  <c r="B320" i="12" s="1"/>
  <c r="K319" i="12"/>
  <c r="E319" i="12"/>
  <c r="D319" i="12" s="1"/>
  <c r="C319" i="12"/>
  <c r="B319" i="12" s="1"/>
  <c r="K318" i="12"/>
  <c r="E318" i="12"/>
  <c r="D318" i="12" s="1"/>
  <c r="C318" i="12"/>
  <c r="B318" i="12" s="1"/>
  <c r="K317" i="12"/>
  <c r="E317" i="12"/>
  <c r="D317" i="12" s="1"/>
  <c r="C317" i="12"/>
  <c r="B317" i="12" s="1"/>
  <c r="K316" i="12"/>
  <c r="E316" i="12"/>
  <c r="D316" i="12" s="1"/>
  <c r="C316" i="12"/>
  <c r="B316" i="12" s="1"/>
  <c r="K315" i="12"/>
  <c r="E315" i="12"/>
  <c r="D315" i="12" s="1"/>
  <c r="C315" i="12"/>
  <c r="B315" i="12" s="1"/>
  <c r="K314" i="12"/>
  <c r="E314" i="12"/>
  <c r="D314" i="12" s="1"/>
  <c r="C314" i="12"/>
  <c r="B314" i="12" s="1"/>
  <c r="K313" i="12"/>
  <c r="E313" i="12"/>
  <c r="D313" i="12" s="1"/>
  <c r="C313" i="12"/>
  <c r="B313" i="12" s="1"/>
  <c r="K312" i="12"/>
  <c r="E312" i="12"/>
  <c r="D312" i="12" s="1"/>
  <c r="C312" i="12"/>
  <c r="B312" i="12" s="1"/>
  <c r="K311" i="12"/>
  <c r="E311" i="12"/>
  <c r="D311" i="12" s="1"/>
  <c r="C311" i="12"/>
  <c r="B311" i="12" s="1"/>
  <c r="K310" i="12"/>
  <c r="E310" i="12"/>
  <c r="D310" i="12" s="1"/>
  <c r="C310" i="12"/>
  <c r="B310" i="12" s="1"/>
  <c r="K309" i="12"/>
  <c r="E309" i="12"/>
  <c r="D309" i="12" s="1"/>
  <c r="C309" i="12"/>
  <c r="B309" i="12" s="1"/>
  <c r="K308" i="12"/>
  <c r="E308" i="12"/>
  <c r="D308" i="12" s="1"/>
  <c r="C308" i="12"/>
  <c r="B308" i="12" s="1"/>
  <c r="K307" i="12"/>
  <c r="E307" i="12"/>
  <c r="D307" i="12" s="1"/>
  <c r="C307" i="12"/>
  <c r="B307" i="12" s="1"/>
  <c r="K306" i="12"/>
  <c r="E306" i="12"/>
  <c r="D306" i="12" s="1"/>
  <c r="C306" i="12"/>
  <c r="B306" i="12" s="1"/>
  <c r="K305" i="12"/>
  <c r="E305" i="12"/>
  <c r="D305" i="12" s="1"/>
  <c r="C305" i="12"/>
  <c r="B305" i="12" s="1"/>
  <c r="K304" i="12"/>
  <c r="E304" i="12"/>
  <c r="D304" i="12" s="1"/>
  <c r="C304" i="12"/>
  <c r="B304" i="12" s="1"/>
  <c r="K303" i="12"/>
  <c r="E303" i="12"/>
  <c r="D303" i="12" s="1"/>
  <c r="C303" i="12"/>
  <c r="B303" i="12" s="1"/>
  <c r="K302" i="12"/>
  <c r="E302" i="12"/>
  <c r="D302" i="12" s="1"/>
  <c r="C302" i="12"/>
  <c r="B302" i="12" s="1"/>
  <c r="K301" i="12"/>
  <c r="E301" i="12"/>
  <c r="D301" i="12" s="1"/>
  <c r="C301" i="12"/>
  <c r="B301" i="12" s="1"/>
  <c r="K300" i="12"/>
  <c r="E300" i="12"/>
  <c r="D300" i="12" s="1"/>
  <c r="C300" i="12"/>
  <c r="B300" i="12" s="1"/>
  <c r="K299" i="12"/>
  <c r="E299" i="12"/>
  <c r="D299" i="12" s="1"/>
  <c r="C299" i="12"/>
  <c r="B299" i="12" s="1"/>
  <c r="K298" i="12"/>
  <c r="E298" i="12"/>
  <c r="D298" i="12" s="1"/>
  <c r="C298" i="12"/>
  <c r="B298" i="12" s="1"/>
  <c r="K297" i="12"/>
  <c r="E297" i="12"/>
  <c r="D297" i="12" s="1"/>
  <c r="C297" i="12"/>
  <c r="B297" i="12" s="1"/>
  <c r="K296" i="12"/>
  <c r="E296" i="12"/>
  <c r="D296" i="12" s="1"/>
  <c r="C296" i="12"/>
  <c r="B296" i="12" s="1"/>
  <c r="K295" i="12"/>
  <c r="E295" i="12"/>
  <c r="D295" i="12" s="1"/>
  <c r="C295" i="12"/>
  <c r="B295" i="12" s="1"/>
  <c r="K294" i="12"/>
  <c r="E294" i="12"/>
  <c r="D294" i="12" s="1"/>
  <c r="C294" i="12"/>
  <c r="B294" i="12" s="1"/>
  <c r="K293" i="12"/>
  <c r="E293" i="12"/>
  <c r="D293" i="12" s="1"/>
  <c r="C293" i="12"/>
  <c r="B293" i="12" s="1"/>
  <c r="K292" i="12"/>
  <c r="E292" i="12"/>
  <c r="D292" i="12" s="1"/>
  <c r="C292" i="12"/>
  <c r="B292" i="12" s="1"/>
  <c r="K291" i="12"/>
  <c r="E291" i="12"/>
  <c r="D291" i="12" s="1"/>
  <c r="C291" i="12"/>
  <c r="B291" i="12" s="1"/>
  <c r="K290" i="12"/>
  <c r="E290" i="12"/>
  <c r="D290" i="12" s="1"/>
  <c r="C290" i="12"/>
  <c r="B290" i="12" s="1"/>
  <c r="K289" i="12"/>
  <c r="E289" i="12"/>
  <c r="D289" i="12" s="1"/>
  <c r="C289" i="12"/>
  <c r="B289" i="12" s="1"/>
  <c r="K288" i="12"/>
  <c r="E288" i="12"/>
  <c r="D288" i="12" s="1"/>
  <c r="C288" i="12"/>
  <c r="B288" i="12" s="1"/>
  <c r="K287" i="12"/>
  <c r="E287" i="12"/>
  <c r="D287" i="12" s="1"/>
  <c r="C287" i="12"/>
  <c r="B287" i="12" s="1"/>
  <c r="K286" i="12"/>
  <c r="E286" i="12"/>
  <c r="D286" i="12" s="1"/>
  <c r="C286" i="12"/>
  <c r="B286" i="12" s="1"/>
  <c r="K285" i="12"/>
  <c r="E285" i="12"/>
  <c r="D285" i="12" s="1"/>
  <c r="C285" i="12"/>
  <c r="B285" i="12" s="1"/>
  <c r="K284" i="12"/>
  <c r="E284" i="12"/>
  <c r="D284" i="12" s="1"/>
  <c r="C284" i="12"/>
  <c r="B284" i="12" s="1"/>
  <c r="K283" i="12"/>
  <c r="E283" i="12"/>
  <c r="D283" i="12" s="1"/>
  <c r="C283" i="12"/>
  <c r="B283" i="12" s="1"/>
  <c r="K282" i="12"/>
  <c r="E282" i="12"/>
  <c r="D282" i="12" s="1"/>
  <c r="C282" i="12"/>
  <c r="B282" i="12" s="1"/>
  <c r="K281" i="12"/>
  <c r="E281" i="12"/>
  <c r="D281" i="12" s="1"/>
  <c r="C281" i="12"/>
  <c r="B281" i="12" s="1"/>
  <c r="K280" i="12"/>
  <c r="E280" i="12"/>
  <c r="D280" i="12" s="1"/>
  <c r="C280" i="12"/>
  <c r="B280" i="12" s="1"/>
  <c r="K279" i="12"/>
  <c r="E279" i="12"/>
  <c r="D279" i="12" s="1"/>
  <c r="C279" i="12"/>
  <c r="B279" i="12" s="1"/>
  <c r="K278" i="12"/>
  <c r="E278" i="12"/>
  <c r="D278" i="12" s="1"/>
  <c r="C278" i="12"/>
  <c r="B278" i="12" s="1"/>
  <c r="K277" i="12"/>
  <c r="E277" i="12"/>
  <c r="D277" i="12" s="1"/>
  <c r="C277" i="12"/>
  <c r="B277" i="12" s="1"/>
  <c r="K276" i="12"/>
  <c r="E276" i="12"/>
  <c r="D276" i="12" s="1"/>
  <c r="C276" i="12"/>
  <c r="B276" i="12" s="1"/>
  <c r="K275" i="12"/>
  <c r="E275" i="12"/>
  <c r="D275" i="12" s="1"/>
  <c r="C275" i="12"/>
  <c r="B275" i="12" s="1"/>
  <c r="K274" i="12"/>
  <c r="E274" i="12"/>
  <c r="D274" i="12" s="1"/>
  <c r="C274" i="12"/>
  <c r="B274" i="12" s="1"/>
  <c r="K273" i="12"/>
  <c r="E273" i="12"/>
  <c r="D273" i="12" s="1"/>
  <c r="C273" i="12"/>
  <c r="B273" i="12" s="1"/>
  <c r="K272" i="12"/>
  <c r="E272" i="12"/>
  <c r="D272" i="12" s="1"/>
  <c r="C272" i="12"/>
  <c r="B272" i="12" s="1"/>
  <c r="K271" i="12"/>
  <c r="E271" i="12"/>
  <c r="D271" i="12" s="1"/>
  <c r="C271" i="12"/>
  <c r="B271" i="12" s="1"/>
  <c r="K270" i="12"/>
  <c r="E270" i="12"/>
  <c r="D270" i="12" s="1"/>
  <c r="C270" i="12"/>
  <c r="B270" i="12" s="1"/>
  <c r="K269" i="12"/>
  <c r="E269" i="12"/>
  <c r="D269" i="12" s="1"/>
  <c r="C269" i="12"/>
  <c r="B269" i="12" s="1"/>
  <c r="K268" i="12"/>
  <c r="E268" i="12"/>
  <c r="D268" i="12" s="1"/>
  <c r="C268" i="12"/>
  <c r="B268" i="12" s="1"/>
  <c r="K267" i="12"/>
  <c r="E267" i="12"/>
  <c r="D267" i="12" s="1"/>
  <c r="C267" i="12"/>
  <c r="B267" i="12" s="1"/>
  <c r="K266" i="12"/>
  <c r="E266" i="12"/>
  <c r="D266" i="12" s="1"/>
  <c r="C266" i="12"/>
  <c r="B266" i="12" s="1"/>
  <c r="K265" i="12"/>
  <c r="E265" i="12"/>
  <c r="D265" i="12" s="1"/>
  <c r="C265" i="12"/>
  <c r="B265" i="12" s="1"/>
  <c r="K264" i="12"/>
  <c r="E264" i="12"/>
  <c r="D264" i="12" s="1"/>
  <c r="C264" i="12"/>
  <c r="B264" i="12" s="1"/>
  <c r="K263" i="12"/>
  <c r="E263" i="12"/>
  <c r="D263" i="12" s="1"/>
  <c r="C263" i="12"/>
  <c r="B263" i="12" s="1"/>
  <c r="K262" i="12"/>
  <c r="E262" i="12"/>
  <c r="D262" i="12" s="1"/>
  <c r="C262" i="12"/>
  <c r="B262" i="12" s="1"/>
  <c r="K261" i="12"/>
  <c r="E261" i="12"/>
  <c r="D261" i="12" s="1"/>
  <c r="C261" i="12"/>
  <c r="B261" i="12" s="1"/>
  <c r="K260" i="12"/>
  <c r="E260" i="12"/>
  <c r="D260" i="12" s="1"/>
  <c r="C260" i="12"/>
  <c r="B260" i="12" s="1"/>
  <c r="K259" i="12"/>
  <c r="E259" i="12"/>
  <c r="D259" i="12" s="1"/>
  <c r="C259" i="12"/>
  <c r="B259" i="12" s="1"/>
  <c r="K258" i="12"/>
  <c r="E258" i="12"/>
  <c r="D258" i="12" s="1"/>
  <c r="C258" i="12"/>
  <c r="B258" i="12" s="1"/>
  <c r="K257" i="12"/>
  <c r="E257" i="12"/>
  <c r="D257" i="12" s="1"/>
  <c r="C257" i="12"/>
  <c r="B257" i="12" s="1"/>
  <c r="K256" i="12"/>
  <c r="E256" i="12"/>
  <c r="D256" i="12" s="1"/>
  <c r="C256" i="12"/>
  <c r="B256" i="12" s="1"/>
  <c r="K255" i="12"/>
  <c r="E255" i="12"/>
  <c r="D255" i="12" s="1"/>
  <c r="C255" i="12"/>
  <c r="B255" i="12" s="1"/>
  <c r="K254" i="12"/>
  <c r="E254" i="12"/>
  <c r="D254" i="12" s="1"/>
  <c r="C254" i="12"/>
  <c r="B254" i="12" s="1"/>
  <c r="K253" i="12"/>
  <c r="E253" i="12"/>
  <c r="D253" i="12" s="1"/>
  <c r="C253" i="12"/>
  <c r="B253" i="12" s="1"/>
  <c r="K252" i="12"/>
  <c r="E252" i="12"/>
  <c r="D252" i="12" s="1"/>
  <c r="C252" i="12"/>
  <c r="B252" i="12" s="1"/>
  <c r="K251" i="12"/>
  <c r="E251" i="12"/>
  <c r="D251" i="12" s="1"/>
  <c r="C251" i="12"/>
  <c r="B251" i="12" s="1"/>
  <c r="K250" i="12"/>
  <c r="E250" i="12"/>
  <c r="D250" i="12" s="1"/>
  <c r="C250" i="12"/>
  <c r="B250" i="12" s="1"/>
  <c r="K249" i="12"/>
  <c r="E249" i="12"/>
  <c r="D249" i="12" s="1"/>
  <c r="C249" i="12"/>
  <c r="B249" i="12" s="1"/>
  <c r="K248" i="12"/>
  <c r="E248" i="12"/>
  <c r="D248" i="12" s="1"/>
  <c r="C248" i="12"/>
  <c r="B248" i="12" s="1"/>
  <c r="K247" i="12"/>
  <c r="E247" i="12"/>
  <c r="D247" i="12" s="1"/>
  <c r="C247" i="12"/>
  <c r="B247" i="12" s="1"/>
  <c r="K246" i="12"/>
  <c r="E246" i="12"/>
  <c r="D246" i="12" s="1"/>
  <c r="C246" i="12"/>
  <c r="B246" i="12" s="1"/>
  <c r="K245" i="12"/>
  <c r="E245" i="12"/>
  <c r="D245" i="12" s="1"/>
  <c r="C245" i="12"/>
  <c r="B245" i="12" s="1"/>
  <c r="K244" i="12"/>
  <c r="E244" i="12"/>
  <c r="D244" i="12" s="1"/>
  <c r="C244" i="12"/>
  <c r="B244" i="12" s="1"/>
  <c r="M423" i="12" l="1"/>
  <c r="I36" i="16" l="1"/>
  <c r="B32" i="1"/>
  <c r="B60" i="6"/>
  <c r="G60" i="6" s="1"/>
  <c r="B20" i="6"/>
  <c r="G20" i="6" s="1"/>
  <c r="K406" i="12"/>
  <c r="E406" i="12"/>
  <c r="D406" i="12" s="1"/>
  <c r="C406" i="12"/>
  <c r="B406" i="12" s="1"/>
  <c r="K405" i="12"/>
  <c r="E405" i="12"/>
  <c r="D405" i="12" s="1"/>
  <c r="C405" i="12"/>
  <c r="B405" i="12" s="1"/>
  <c r="K404" i="12"/>
  <c r="E404" i="12"/>
  <c r="D404" i="12" s="1"/>
  <c r="C404" i="12"/>
  <c r="B404" i="12" s="1"/>
  <c r="K403" i="12"/>
  <c r="E403" i="12"/>
  <c r="D403" i="12" s="1"/>
  <c r="C403" i="12"/>
  <c r="B403" i="12" s="1"/>
  <c r="K402" i="12"/>
  <c r="E402" i="12"/>
  <c r="D402" i="12" s="1"/>
  <c r="C402" i="12"/>
  <c r="B402" i="12" s="1"/>
  <c r="K401" i="12"/>
  <c r="E401" i="12"/>
  <c r="D401" i="12" s="1"/>
  <c r="C401" i="12"/>
  <c r="B401" i="12" s="1"/>
  <c r="K400" i="12"/>
  <c r="E400" i="12"/>
  <c r="D400" i="12" s="1"/>
  <c r="C400" i="12"/>
  <c r="B400" i="12" s="1"/>
  <c r="K399" i="12"/>
  <c r="E399" i="12"/>
  <c r="D399" i="12" s="1"/>
  <c r="C399" i="12"/>
  <c r="B399" i="12" s="1"/>
  <c r="K398" i="12"/>
  <c r="E398" i="12"/>
  <c r="D398" i="12" s="1"/>
  <c r="C398" i="12"/>
  <c r="B398" i="12" s="1"/>
  <c r="K397" i="12"/>
  <c r="E397" i="12"/>
  <c r="D397" i="12" s="1"/>
  <c r="C397" i="12"/>
  <c r="B397" i="12" s="1"/>
  <c r="K396" i="12"/>
  <c r="E396" i="12"/>
  <c r="C396" i="12"/>
  <c r="B396" i="12" s="1"/>
  <c r="K395" i="12"/>
  <c r="E395" i="12"/>
  <c r="C395" i="12"/>
  <c r="B395" i="12" s="1"/>
  <c r="K394" i="12"/>
  <c r="E394" i="12"/>
  <c r="C394" i="12"/>
  <c r="B394" i="12" s="1"/>
  <c r="K393" i="12"/>
  <c r="E393" i="12"/>
  <c r="D393" i="12" s="1"/>
  <c r="C393" i="12"/>
  <c r="B393" i="12" s="1"/>
  <c r="K392" i="12"/>
  <c r="E392" i="12"/>
  <c r="D392" i="12" s="1"/>
  <c r="C392" i="12"/>
  <c r="B392" i="12" s="1"/>
  <c r="K391" i="12"/>
  <c r="E391" i="12"/>
  <c r="D391" i="12" s="1"/>
  <c r="C391" i="12"/>
  <c r="B391" i="12" s="1"/>
  <c r="K414" i="12"/>
  <c r="E414" i="12"/>
  <c r="D414" i="12" s="1"/>
  <c r="C414" i="12"/>
  <c r="B414" i="12" s="1"/>
  <c r="K413" i="12"/>
  <c r="E413" i="12"/>
  <c r="D413" i="12" s="1"/>
  <c r="C413" i="12"/>
  <c r="B413" i="12" s="1"/>
  <c r="K412" i="12"/>
  <c r="E412" i="12"/>
  <c r="D412" i="12" s="1"/>
  <c r="C412" i="12"/>
  <c r="B412" i="12" s="1"/>
  <c r="K411" i="12"/>
  <c r="E411" i="12"/>
  <c r="D411" i="12" s="1"/>
  <c r="C411" i="12"/>
  <c r="B411" i="12" s="1"/>
  <c r="K410" i="12"/>
  <c r="E410" i="12"/>
  <c r="D410" i="12" s="1"/>
  <c r="C410" i="12"/>
  <c r="B410" i="12" s="1"/>
  <c r="K409" i="12"/>
  <c r="E409" i="12"/>
  <c r="D409" i="12" s="1"/>
  <c r="C409" i="12"/>
  <c r="B409" i="12" s="1"/>
  <c r="K408" i="12"/>
  <c r="E408" i="12"/>
  <c r="D408" i="12" s="1"/>
  <c r="C408" i="12"/>
  <c r="B408" i="12" s="1"/>
  <c r="K407" i="12"/>
  <c r="E407" i="12"/>
  <c r="D407" i="12" s="1"/>
  <c r="C407" i="12"/>
  <c r="B407" i="12" s="1"/>
  <c r="K418" i="12"/>
  <c r="E418" i="12"/>
  <c r="D418" i="12" s="1"/>
  <c r="C418" i="12"/>
  <c r="B418" i="12" s="1"/>
  <c r="K417" i="12"/>
  <c r="E417" i="12"/>
  <c r="D417" i="12" s="1"/>
  <c r="C417" i="12"/>
  <c r="B417" i="12" s="1"/>
  <c r="K416" i="12"/>
  <c r="E416" i="12"/>
  <c r="D416" i="12" s="1"/>
  <c r="C416" i="12"/>
  <c r="B416" i="12" s="1"/>
  <c r="K415" i="12"/>
  <c r="E415" i="12"/>
  <c r="D415" i="12" s="1"/>
  <c r="C415" i="12"/>
  <c r="B415" i="12" s="1"/>
  <c r="K378" i="12"/>
  <c r="E378" i="12"/>
  <c r="C378" i="12"/>
  <c r="B378" i="12" s="1"/>
  <c r="K377" i="12"/>
  <c r="E377" i="12"/>
  <c r="D377" i="12" s="1"/>
  <c r="C377" i="12"/>
  <c r="B377" i="12" s="1"/>
  <c r="K376" i="12"/>
  <c r="E376" i="12"/>
  <c r="D376" i="12" s="1"/>
  <c r="C376" i="12"/>
  <c r="B376" i="12" s="1"/>
  <c r="K375" i="12"/>
  <c r="E375" i="12"/>
  <c r="D375" i="12" s="1"/>
  <c r="C375" i="12"/>
  <c r="B375" i="12" s="1"/>
  <c r="K374" i="12"/>
  <c r="E374" i="12"/>
  <c r="D374" i="12" s="1"/>
  <c r="C374" i="12"/>
  <c r="B374" i="12" s="1"/>
  <c r="K373" i="12"/>
  <c r="E373" i="12"/>
  <c r="D373" i="12" s="1"/>
  <c r="C373" i="12"/>
  <c r="B373" i="12" s="1"/>
  <c r="K372" i="12"/>
  <c r="E372" i="12"/>
  <c r="D372" i="12" s="1"/>
  <c r="C372" i="12"/>
  <c r="B372" i="12" s="1"/>
  <c r="K371" i="12"/>
  <c r="E371" i="12"/>
  <c r="D371" i="12" s="1"/>
  <c r="C371" i="12"/>
  <c r="B371" i="12" s="1"/>
  <c r="K370" i="12"/>
  <c r="E370" i="12"/>
  <c r="D370" i="12" s="1"/>
  <c r="C370" i="12"/>
  <c r="B370" i="12" s="1"/>
  <c r="K369" i="12"/>
  <c r="E369" i="12"/>
  <c r="D369" i="12" s="1"/>
  <c r="C369" i="12"/>
  <c r="B369" i="12" s="1"/>
  <c r="K368" i="12"/>
  <c r="E368" i="12"/>
  <c r="D368" i="12" s="1"/>
  <c r="C368" i="12"/>
  <c r="B368" i="12" s="1"/>
  <c r="K367" i="12"/>
  <c r="E367" i="12"/>
  <c r="D367" i="12" s="1"/>
  <c r="C367" i="12"/>
  <c r="B367" i="12" s="1"/>
  <c r="K366" i="12"/>
  <c r="E366" i="12"/>
  <c r="D366" i="12" s="1"/>
  <c r="C366" i="12"/>
  <c r="B366" i="12" s="1"/>
  <c r="K365" i="12"/>
  <c r="E365" i="12"/>
  <c r="D365" i="12" s="1"/>
  <c r="C365" i="12"/>
  <c r="B365" i="12" s="1"/>
  <c r="K364" i="12"/>
  <c r="E364" i="12"/>
  <c r="C364" i="12"/>
  <c r="B364" i="12" s="1"/>
  <c r="K386" i="12"/>
  <c r="E386" i="12"/>
  <c r="C386" i="12"/>
  <c r="B386" i="12" s="1"/>
  <c r="K385" i="12"/>
  <c r="E385" i="12"/>
  <c r="C385" i="12"/>
  <c r="B385" i="12" s="1"/>
  <c r="K384" i="12"/>
  <c r="E384" i="12"/>
  <c r="C384" i="12"/>
  <c r="B384" i="12" s="1"/>
  <c r="K383" i="12"/>
  <c r="E383" i="12"/>
  <c r="C383" i="12"/>
  <c r="B383" i="12" s="1"/>
  <c r="K382" i="12"/>
  <c r="E382" i="12"/>
  <c r="C382" i="12"/>
  <c r="B382" i="12" s="1"/>
  <c r="K381" i="12"/>
  <c r="E381" i="12"/>
  <c r="C381" i="12"/>
  <c r="B381" i="12" s="1"/>
  <c r="K380" i="12"/>
  <c r="E380" i="12"/>
  <c r="C380" i="12"/>
  <c r="B380" i="12" s="1"/>
  <c r="K379" i="12"/>
  <c r="E379" i="12"/>
  <c r="C379" i="12"/>
  <c r="B379" i="12" s="1"/>
  <c r="K390" i="12"/>
  <c r="E390" i="12"/>
  <c r="D390" i="12" s="1"/>
  <c r="C390" i="12"/>
  <c r="B390" i="12" s="1"/>
  <c r="K389" i="12"/>
  <c r="E389" i="12"/>
  <c r="D389" i="12" s="1"/>
  <c r="C389" i="12"/>
  <c r="B389" i="12" s="1"/>
  <c r="K388" i="12"/>
  <c r="E388" i="12"/>
  <c r="C388" i="12"/>
  <c r="B388" i="12" s="1"/>
  <c r="K387" i="12"/>
  <c r="E387" i="12"/>
  <c r="C387" i="12"/>
  <c r="B387" i="12" s="1"/>
  <c r="K361" i="12"/>
  <c r="E361" i="12"/>
  <c r="D361" i="12" s="1"/>
  <c r="C361" i="12"/>
  <c r="B361" i="12" s="1"/>
  <c r="K360" i="12"/>
  <c r="E360" i="12"/>
  <c r="D360" i="12" s="1"/>
  <c r="C360" i="12"/>
  <c r="B360" i="12" s="1"/>
  <c r="K359" i="12"/>
  <c r="E359" i="12"/>
  <c r="D359" i="12" s="1"/>
  <c r="C359" i="12"/>
  <c r="B359" i="12" s="1"/>
  <c r="K358" i="12"/>
  <c r="E358" i="12"/>
  <c r="D358" i="12" s="1"/>
  <c r="C358" i="12"/>
  <c r="B358" i="12" s="1"/>
  <c r="K357" i="12"/>
  <c r="E357" i="12"/>
  <c r="D357" i="12" s="1"/>
  <c r="C357" i="12"/>
  <c r="B357" i="12" s="1"/>
  <c r="K356" i="12"/>
  <c r="E356" i="12"/>
  <c r="D356" i="12" s="1"/>
  <c r="C356" i="12"/>
  <c r="B356" i="12" s="1"/>
  <c r="K363" i="12"/>
  <c r="E363" i="12"/>
  <c r="D363" i="12" s="1"/>
  <c r="C363" i="12"/>
  <c r="B363" i="12" s="1"/>
  <c r="K362" i="12"/>
  <c r="E362" i="12"/>
  <c r="D362" i="12" s="1"/>
  <c r="C362" i="12"/>
  <c r="B362" i="12" s="1"/>
  <c r="K420" i="12"/>
  <c r="E420" i="12"/>
  <c r="D420" i="12" s="1"/>
  <c r="C420" i="12"/>
  <c r="B420" i="12" s="1"/>
  <c r="K419" i="12"/>
  <c r="E419" i="12"/>
  <c r="D419" i="12" s="1"/>
  <c r="C419" i="12"/>
  <c r="B419" i="12" s="1"/>
  <c r="D60" i="6" l="1"/>
  <c r="S60" i="6" s="1"/>
  <c r="E60" i="6"/>
  <c r="F60" i="6"/>
  <c r="C60" i="6"/>
  <c r="A24" i="14"/>
  <c r="C24" i="14" s="1"/>
  <c r="D20" i="6"/>
  <c r="P20" i="6" s="1"/>
  <c r="E20" i="6"/>
  <c r="F20" i="6"/>
  <c r="C20" i="6"/>
  <c r="B24" i="14" s="1"/>
  <c r="R60" i="6" l="1"/>
  <c r="O60" i="6"/>
  <c r="Q60" i="6" s="1"/>
  <c r="K60" i="6"/>
  <c r="Q20" i="6"/>
  <c r="O20" i="6"/>
  <c r="S20" i="6" s="1"/>
  <c r="K20" i="6"/>
  <c r="H8" i="16" l="1"/>
  <c r="H9" i="16" s="1"/>
  <c r="I5" i="16"/>
  <c r="I9" i="16" l="1"/>
  <c r="H10" i="16"/>
  <c r="I8" i="16"/>
  <c r="I10" i="16" l="1"/>
  <c r="H11" i="16"/>
  <c r="I11" i="16" l="1"/>
  <c r="H12" i="16"/>
  <c r="H13" i="16" l="1"/>
  <c r="I12" i="16"/>
  <c r="H14" i="16" l="1"/>
  <c r="I13" i="16"/>
  <c r="I14" i="16" l="1"/>
  <c r="H15" i="16"/>
  <c r="I15" i="16" l="1"/>
  <c r="H16" i="16"/>
  <c r="H17" i="16" l="1"/>
  <c r="I16" i="16"/>
  <c r="H18" i="16" l="1"/>
  <c r="I17" i="16"/>
  <c r="I18" i="16" l="1"/>
  <c r="H19" i="16"/>
  <c r="I19" i="16" l="1"/>
  <c r="H20" i="16"/>
  <c r="H21" i="16" l="1"/>
  <c r="I20" i="16"/>
  <c r="H22" i="16" l="1"/>
  <c r="I21" i="16"/>
  <c r="I22" i="16" l="1"/>
  <c r="H23" i="16"/>
  <c r="I23" i="16" l="1"/>
  <c r="H24" i="16"/>
  <c r="H25" i="16" l="1"/>
  <c r="I24" i="16"/>
  <c r="H26" i="16" l="1"/>
  <c r="I25" i="16"/>
  <c r="I26" i="16" l="1"/>
  <c r="H27" i="16"/>
  <c r="I27" i="16" l="1"/>
  <c r="H28" i="16"/>
  <c r="H29" i="16" l="1"/>
  <c r="I28" i="16"/>
  <c r="I29" i="16" l="1"/>
  <c r="H30" i="16"/>
  <c r="I30" i="16" l="1"/>
  <c r="H31" i="16"/>
  <c r="I31" i="16" s="1"/>
  <c r="K421" i="12" l="1"/>
  <c r="E421" i="12"/>
  <c r="D421" i="12" s="1"/>
  <c r="C421" i="12"/>
  <c r="B421" i="12" s="1"/>
  <c r="B26" i="6"/>
  <c r="G26" i="6" s="1"/>
  <c r="B31" i="1"/>
  <c r="B59" i="6"/>
  <c r="G59" i="6" s="1"/>
  <c r="L423" i="12"/>
  <c r="D394" i="12" l="1"/>
  <c r="D395" i="12"/>
  <c r="D396" i="12"/>
  <c r="D26" i="6"/>
  <c r="P26" i="6" s="1"/>
  <c r="A31" i="14"/>
  <c r="C31" i="14" s="1"/>
  <c r="D387" i="12"/>
  <c r="D381" i="12"/>
  <c r="D382" i="12"/>
  <c r="D385" i="12"/>
  <c r="D378" i="12"/>
  <c r="D379" i="12"/>
  <c r="D383" i="12"/>
  <c r="D388" i="12"/>
  <c r="D364" i="12"/>
  <c r="D380" i="12"/>
  <c r="D384" i="12"/>
  <c r="D386" i="12"/>
  <c r="F26" i="6"/>
  <c r="E26" i="6"/>
  <c r="C26" i="6"/>
  <c r="B31" i="14" s="1"/>
  <c r="F59" i="6"/>
  <c r="D59" i="6"/>
  <c r="E59" i="6"/>
  <c r="C59" i="6"/>
  <c r="M424" i="12"/>
  <c r="Q26" i="6" l="1"/>
  <c r="K26" i="6"/>
  <c r="O26" i="6" s="1"/>
  <c r="S26" i="6" s="1"/>
  <c r="S59" i="6"/>
  <c r="R59" i="6"/>
  <c r="O59" i="6"/>
  <c r="Q59" i="6" s="1"/>
  <c r="K59" i="6"/>
  <c r="C74" i="16" l="1"/>
  <c r="C75" i="16" s="1"/>
  <c r="D71" i="16"/>
  <c r="C8" i="16"/>
  <c r="C9" i="16" s="1"/>
  <c r="D5" i="16"/>
  <c r="D8" i="16" l="1"/>
  <c r="C10" i="16"/>
  <c r="D9" i="16"/>
  <c r="D75" i="16"/>
  <c r="C76" i="16"/>
  <c r="D74" i="16"/>
  <c r="C77" i="16" l="1"/>
  <c r="D76" i="16"/>
  <c r="C11" i="16"/>
  <c r="D10" i="16"/>
  <c r="C12" i="16" l="1"/>
  <c r="D11" i="16"/>
  <c r="D77" i="16"/>
  <c r="C78" i="16"/>
  <c r="C79" i="16" l="1"/>
  <c r="D78" i="16"/>
  <c r="C13" i="16"/>
  <c r="D12" i="16"/>
  <c r="C14" i="16" l="1"/>
  <c r="D13" i="16"/>
  <c r="D79" i="16"/>
  <c r="C80" i="16"/>
  <c r="C81" i="16" l="1"/>
  <c r="D80" i="16"/>
  <c r="C15" i="16"/>
  <c r="D14" i="16"/>
  <c r="C16" i="16" l="1"/>
  <c r="D15" i="16"/>
  <c r="D81" i="16"/>
  <c r="C82" i="16"/>
  <c r="C83" i="16" l="1"/>
  <c r="D82" i="16"/>
  <c r="D16" i="16"/>
  <c r="C17" i="16"/>
  <c r="B38" i="6"/>
  <c r="F38" i="6" s="1"/>
  <c r="B37" i="6"/>
  <c r="G37" i="6" s="1"/>
  <c r="B36" i="6"/>
  <c r="A45" i="14" s="1"/>
  <c r="B18" i="6"/>
  <c r="G18" i="6" s="1"/>
  <c r="B15" i="6"/>
  <c r="A19" i="14" s="1"/>
  <c r="B14" i="6"/>
  <c r="G14" i="6" s="1"/>
  <c r="B13" i="6"/>
  <c r="A17" i="14" s="1"/>
  <c r="B12" i="6"/>
  <c r="G12" i="6" s="1"/>
  <c r="B11" i="6"/>
  <c r="A15" i="14" s="1"/>
  <c r="C18" i="16" l="1"/>
  <c r="D17" i="16"/>
  <c r="D83" i="16"/>
  <c r="C84" i="16"/>
  <c r="D37" i="6"/>
  <c r="P37" i="6" s="1"/>
  <c r="A22" i="14"/>
  <c r="E37" i="6"/>
  <c r="J37" i="6" s="1"/>
  <c r="A18" i="14"/>
  <c r="C18" i="14" s="1"/>
  <c r="A46" i="14"/>
  <c r="A16" i="14"/>
  <c r="C16" i="14" s="1"/>
  <c r="A47" i="14"/>
  <c r="C47" i="14" s="1"/>
  <c r="D38" i="6"/>
  <c r="Q38" i="6" s="1"/>
  <c r="G38" i="6"/>
  <c r="C38" i="6"/>
  <c r="B47" i="14" s="1"/>
  <c r="E38" i="6"/>
  <c r="C45" i="14"/>
  <c r="C46" i="14"/>
  <c r="C15" i="14"/>
  <c r="C22" i="14"/>
  <c r="C17" i="14"/>
  <c r="C19" i="14"/>
  <c r="F37" i="6"/>
  <c r="F36" i="6"/>
  <c r="C36" i="6"/>
  <c r="B45" i="14" s="1"/>
  <c r="G36" i="6"/>
  <c r="D36" i="6"/>
  <c r="E36" i="6"/>
  <c r="C37" i="6"/>
  <c r="B46" i="14" s="1"/>
  <c r="D18" i="6"/>
  <c r="E18" i="6"/>
  <c r="F18" i="6"/>
  <c r="C18" i="6"/>
  <c r="B22" i="14" s="1"/>
  <c r="D12" i="6"/>
  <c r="Q12" i="6" s="1"/>
  <c r="D14" i="6"/>
  <c r="Q14" i="6" s="1"/>
  <c r="E12" i="6"/>
  <c r="O12" i="6" s="1"/>
  <c r="E14" i="6"/>
  <c r="O14" i="6" s="1"/>
  <c r="F13" i="6"/>
  <c r="F15" i="6"/>
  <c r="C13" i="6"/>
  <c r="B17" i="14" s="1"/>
  <c r="G13" i="6"/>
  <c r="C15" i="6"/>
  <c r="B19" i="14" s="1"/>
  <c r="G15" i="6"/>
  <c r="D11" i="6"/>
  <c r="F11" i="6"/>
  <c r="C11" i="6"/>
  <c r="B15" i="14" s="1"/>
  <c r="G11" i="6"/>
  <c r="F12" i="6"/>
  <c r="D13" i="6"/>
  <c r="F14" i="6"/>
  <c r="D15" i="6"/>
  <c r="E11" i="6"/>
  <c r="C12" i="6"/>
  <c r="B16" i="14" s="1"/>
  <c r="E13" i="6"/>
  <c r="C14" i="6"/>
  <c r="B18" i="14" s="1"/>
  <c r="E15" i="6"/>
  <c r="Q37" i="6" l="1"/>
  <c r="C85" i="16"/>
  <c r="D84" i="16"/>
  <c r="C19" i="16"/>
  <c r="D18" i="16"/>
  <c r="P38" i="6"/>
  <c r="N37" i="6"/>
  <c r="R37" i="6" s="1"/>
  <c r="P12" i="6"/>
  <c r="K38" i="6"/>
  <c r="N36" i="6"/>
  <c r="R36" i="6" s="1"/>
  <c r="J36" i="6"/>
  <c r="Q36" i="6"/>
  <c r="P36" i="6"/>
  <c r="P14" i="6"/>
  <c r="K14" i="6"/>
  <c r="K12" i="6"/>
  <c r="O18" i="6"/>
  <c r="S18" i="6" s="1"/>
  <c r="K18" i="6"/>
  <c r="Q18" i="6"/>
  <c r="P18" i="6"/>
  <c r="S12" i="6"/>
  <c r="S14" i="6"/>
  <c r="Q15" i="6"/>
  <c r="P15" i="6"/>
  <c r="Q13" i="6"/>
  <c r="P13" i="6"/>
  <c r="Q11" i="6"/>
  <c r="P11" i="6"/>
  <c r="O15" i="6"/>
  <c r="S15" i="6" s="1"/>
  <c r="K15" i="6"/>
  <c r="O13" i="6"/>
  <c r="S13" i="6" s="1"/>
  <c r="K13" i="6"/>
  <c r="O11" i="6"/>
  <c r="S11" i="6" s="1"/>
  <c r="K11" i="6"/>
  <c r="C20" i="16" l="1"/>
  <c r="D19" i="16"/>
  <c r="D85" i="16"/>
  <c r="C86" i="16"/>
  <c r="O38" i="6"/>
  <c r="S38" i="6" s="1"/>
  <c r="C87" i="16" l="1"/>
  <c r="D86" i="16"/>
  <c r="D20" i="16"/>
  <c r="C21" i="16"/>
  <c r="C22" i="16" l="1"/>
  <c r="D21" i="16"/>
  <c r="D87" i="16"/>
  <c r="C88" i="16"/>
  <c r="C89" i="16" l="1"/>
  <c r="D88" i="16"/>
  <c r="D22" i="16"/>
  <c r="C23" i="16"/>
  <c r="C24" i="16" l="1"/>
  <c r="D23" i="16"/>
  <c r="D89" i="16"/>
  <c r="C90" i="16"/>
  <c r="C91" i="16" l="1"/>
  <c r="D90" i="16"/>
  <c r="C25" i="16"/>
  <c r="D24" i="16"/>
  <c r="C26" i="16" l="1"/>
  <c r="D25" i="16"/>
  <c r="D91" i="16"/>
  <c r="C92" i="16"/>
  <c r="C93" i="16" l="1"/>
  <c r="D92" i="16"/>
  <c r="D26" i="16"/>
  <c r="C27" i="16"/>
  <c r="C28" i="16" l="1"/>
  <c r="D27" i="16"/>
  <c r="D93" i="16"/>
  <c r="C94" i="16"/>
  <c r="C95" i="16" l="1"/>
  <c r="D94" i="16"/>
  <c r="D28" i="16"/>
  <c r="C29" i="16"/>
  <c r="C30" i="16" l="1"/>
  <c r="D29" i="16"/>
  <c r="D95" i="16"/>
  <c r="C96" i="16"/>
  <c r="B56" i="6"/>
  <c r="A65" i="14" s="1"/>
  <c r="B10" i="6"/>
  <c r="A14" i="14" s="1"/>
  <c r="C14" i="14" s="1"/>
  <c r="C97" i="16" l="1"/>
  <c r="D96" i="16"/>
  <c r="C31" i="16"/>
  <c r="D30" i="16"/>
  <c r="D56" i="6"/>
  <c r="F56" i="6"/>
  <c r="C56" i="6"/>
  <c r="E56" i="6"/>
  <c r="G56" i="6"/>
  <c r="D10" i="6"/>
  <c r="C10" i="6"/>
  <c r="B14" i="14" s="1"/>
  <c r="E10" i="6"/>
  <c r="G10" i="6"/>
  <c r="C32" i="16" l="1"/>
  <c r="D31" i="16"/>
  <c r="D97" i="16"/>
  <c r="C98" i="16"/>
  <c r="O56" i="6"/>
  <c r="Q56" i="6" s="1"/>
  <c r="K56" i="6"/>
  <c r="S56" i="6"/>
  <c r="R56" i="6"/>
  <c r="O10" i="6"/>
  <c r="S10" i="6" s="1"/>
  <c r="K10" i="6"/>
  <c r="Q10" i="6"/>
  <c r="P10" i="6"/>
  <c r="C99" i="16" l="1"/>
  <c r="D98" i="16"/>
  <c r="D32" i="16"/>
  <c r="C33" i="16"/>
  <c r="C34" i="16" l="1"/>
  <c r="D33" i="16"/>
  <c r="D99" i="16"/>
  <c r="C100" i="16"/>
  <c r="C101" i="16" l="1"/>
  <c r="D100" i="16"/>
  <c r="D34" i="16"/>
  <c r="C35" i="16"/>
  <c r="C36" i="16" l="1"/>
  <c r="D35" i="16"/>
  <c r="D101" i="16"/>
  <c r="C102" i="16"/>
  <c r="C103" i="16" l="1"/>
  <c r="D102" i="16"/>
  <c r="C37" i="16"/>
  <c r="D36" i="16"/>
  <c r="C38" i="16" l="1"/>
  <c r="D37" i="16"/>
  <c r="D103" i="16"/>
  <c r="C104" i="16"/>
  <c r="B32" i="6"/>
  <c r="B31" i="6"/>
  <c r="B30" i="6"/>
  <c r="B20" i="1"/>
  <c r="B21" i="1"/>
  <c r="B22" i="1"/>
  <c r="B23" i="1"/>
  <c r="B24" i="1"/>
  <c r="B25" i="1"/>
  <c r="B26" i="1"/>
  <c r="B27" i="1"/>
  <c r="B28" i="1"/>
  <c r="B29" i="1"/>
  <c r="B30" i="1"/>
  <c r="B33" i="1"/>
  <c r="B34" i="1"/>
  <c r="B35" i="1"/>
  <c r="B36" i="1"/>
  <c r="B37" i="1"/>
  <c r="C105" i="16" l="1"/>
  <c r="D104" i="16"/>
  <c r="D38" i="16"/>
  <c r="C39" i="16"/>
  <c r="G30" i="6"/>
  <c r="A37" i="14"/>
  <c r="C37" i="14" s="1"/>
  <c r="F31" i="6"/>
  <c r="A38" i="14"/>
  <c r="C38" i="14" s="1"/>
  <c r="F32" i="6"/>
  <c r="A39" i="14"/>
  <c r="C39" i="14" s="1"/>
  <c r="C31" i="6"/>
  <c r="B38" i="14" s="1"/>
  <c r="C32" i="6"/>
  <c r="B39" i="14" s="1"/>
  <c r="D31" i="6"/>
  <c r="Q31" i="6" s="1"/>
  <c r="E31" i="6"/>
  <c r="N31" i="6" s="1"/>
  <c r="E32" i="6"/>
  <c r="J32" i="6" s="1"/>
  <c r="G31" i="6"/>
  <c r="G32" i="6"/>
  <c r="D30" i="6"/>
  <c r="D32" i="6"/>
  <c r="E30" i="6"/>
  <c r="F30" i="6"/>
  <c r="C30" i="6"/>
  <c r="B37" i="14" s="1"/>
  <c r="C40" i="16" l="1"/>
  <c r="D39" i="16"/>
  <c r="D105" i="16"/>
  <c r="C106" i="16"/>
  <c r="P31" i="6"/>
  <c r="N32" i="6"/>
  <c r="R32" i="6" s="1"/>
  <c r="R31" i="6"/>
  <c r="J31" i="6"/>
  <c r="N30" i="6"/>
  <c r="R30" i="6" s="1"/>
  <c r="J30" i="6"/>
  <c r="Q32" i="6"/>
  <c r="P32" i="6"/>
  <c r="Q30" i="6"/>
  <c r="P30" i="6"/>
  <c r="C107" i="16" l="1"/>
  <c r="D106" i="16"/>
  <c r="D40" i="16"/>
  <c r="C41" i="16"/>
  <c r="C42" i="16" l="1"/>
  <c r="D41" i="16"/>
  <c r="D107" i="16"/>
  <c r="C108" i="16"/>
  <c r="C109" i="16" l="1"/>
  <c r="D108" i="16"/>
  <c r="C43" i="16"/>
  <c r="D42" i="16"/>
  <c r="C44" i="16" l="1"/>
  <c r="D43" i="16"/>
  <c r="D109" i="16"/>
  <c r="C110" i="16"/>
  <c r="B9" i="1"/>
  <c r="B7" i="1"/>
  <c r="B8" i="1"/>
  <c r="B13" i="1"/>
  <c r="B18" i="1"/>
  <c r="B19" i="1"/>
  <c r="B8" i="6"/>
  <c r="B9" i="6"/>
  <c r="B16" i="6"/>
  <c r="B17" i="6"/>
  <c r="B19" i="6"/>
  <c r="B21" i="6"/>
  <c r="B22" i="6"/>
  <c r="B23" i="6"/>
  <c r="B24" i="6"/>
  <c r="B25" i="6"/>
  <c r="B27" i="6"/>
  <c r="B28" i="6"/>
  <c r="B29" i="6"/>
  <c r="A36" i="14" s="1"/>
  <c r="C36" i="14" s="1"/>
  <c r="B33" i="6"/>
  <c r="A41" i="14" s="1"/>
  <c r="B34" i="6"/>
  <c r="A43" i="14" s="1"/>
  <c r="B35" i="6"/>
  <c r="A44" i="14" s="1"/>
  <c r="C44" i="14" s="1"/>
  <c r="B39" i="6"/>
  <c r="A48" i="14" s="1"/>
  <c r="C48" i="14" s="1"/>
  <c r="B40" i="6"/>
  <c r="F40" i="6" s="1"/>
  <c r="B41" i="6"/>
  <c r="E41" i="6" s="1"/>
  <c r="B42" i="6"/>
  <c r="A51" i="14" s="1"/>
  <c r="B43" i="6"/>
  <c r="A52" i="14" s="1"/>
  <c r="B44" i="6"/>
  <c r="A53" i="14" s="1"/>
  <c r="B45" i="6"/>
  <c r="A54" i="14" s="1"/>
  <c r="B46" i="6"/>
  <c r="A55" i="14" s="1"/>
  <c r="B47" i="6"/>
  <c r="A56" i="14" s="1"/>
  <c r="B48" i="6"/>
  <c r="A57" i="14" s="1"/>
  <c r="B49" i="6"/>
  <c r="A58" i="14" s="1"/>
  <c r="B50" i="6"/>
  <c r="A59" i="14" s="1"/>
  <c r="B51" i="6"/>
  <c r="A60" i="14" s="1"/>
  <c r="B52" i="6"/>
  <c r="A61" i="14" s="1"/>
  <c r="B53" i="6"/>
  <c r="A62" i="14" s="1"/>
  <c r="B54" i="6"/>
  <c r="A63" i="14" s="1"/>
  <c r="B55" i="6"/>
  <c r="A64" i="14" s="1"/>
  <c r="B57" i="6"/>
  <c r="A66" i="14" s="1"/>
  <c r="B58" i="6"/>
  <c r="A67" i="14" s="1"/>
  <c r="B61" i="6"/>
  <c r="A68" i="14" s="1"/>
  <c r="B62" i="6"/>
  <c r="A69" i="14" s="1"/>
  <c r="B63" i="6"/>
  <c r="B64" i="6"/>
  <c r="B65" i="6"/>
  <c r="B66" i="6"/>
  <c r="B67" i="6"/>
  <c r="B7" i="6"/>
  <c r="D32" i="1" l="1"/>
  <c r="D31" i="1"/>
  <c r="D44" i="16"/>
  <c r="C45" i="16"/>
  <c r="C111" i="16"/>
  <c r="D110" i="16"/>
  <c r="D7" i="6"/>
  <c r="G42" i="6"/>
  <c r="G40" i="6"/>
  <c r="F7" i="6"/>
  <c r="G41" i="6"/>
  <c r="F42" i="6"/>
  <c r="F41" i="6"/>
  <c r="J41" i="6"/>
  <c r="N41" i="6" s="1"/>
  <c r="C46" i="16" l="1"/>
  <c r="D45" i="16"/>
  <c r="D111" i="16"/>
  <c r="C112" i="16"/>
  <c r="K423" i="12"/>
  <c r="E423" i="12"/>
  <c r="D423" i="12" s="1"/>
  <c r="C423" i="12"/>
  <c r="B423" i="12" s="1"/>
  <c r="K422" i="12"/>
  <c r="E422" i="12"/>
  <c r="D422" i="12" s="1"/>
  <c r="C422" i="12"/>
  <c r="B422" i="12" l="1"/>
  <c r="L60" i="6"/>
  <c r="M20" i="6"/>
  <c r="M60" i="6"/>
  <c r="L20" i="6"/>
  <c r="C113" i="16"/>
  <c r="D112" i="16"/>
  <c r="D46" i="16"/>
  <c r="C47" i="16"/>
  <c r="A3" i="1"/>
  <c r="B3" i="6"/>
  <c r="A9" i="4"/>
  <c r="C32" i="1" l="1"/>
  <c r="F32" i="1"/>
  <c r="I60" i="6"/>
  <c r="H20" i="6"/>
  <c r="I20" i="6"/>
  <c r="H60" i="6"/>
  <c r="E24" i="14"/>
  <c r="C31" i="1"/>
  <c r="F31" i="1"/>
  <c r="E31" i="14"/>
  <c r="C48" i="16"/>
  <c r="D47" i="16"/>
  <c r="D113" i="16"/>
  <c r="C114" i="16"/>
  <c r="D46" i="14"/>
  <c r="E18" i="14"/>
  <c r="E22" i="14"/>
  <c r="E19" i="14"/>
  <c r="E17" i="14"/>
  <c r="E15" i="14"/>
  <c r="D45" i="14"/>
  <c r="E16" i="14"/>
  <c r="E14" i="14"/>
  <c r="D38" i="14"/>
  <c r="D39" i="14"/>
  <c r="D37" i="14"/>
  <c r="D50" i="6"/>
  <c r="D49" i="6"/>
  <c r="D46" i="6"/>
  <c r="E45" i="6"/>
  <c r="E43" i="6"/>
  <c r="D42" i="6"/>
  <c r="C41" i="6"/>
  <c r="C40" i="6"/>
  <c r="C39" i="6"/>
  <c r="B48" i="14" s="1"/>
  <c r="A35" i="14"/>
  <c r="E27" i="6"/>
  <c r="A30" i="14"/>
  <c r="D24" i="6"/>
  <c r="A28" i="14"/>
  <c r="A27" i="14"/>
  <c r="A26" i="14"/>
  <c r="D19" i="6"/>
  <c r="A21" i="14"/>
  <c r="A20" i="14"/>
  <c r="A13" i="14"/>
  <c r="D8" i="6"/>
  <c r="A34" i="14"/>
  <c r="A29" i="14"/>
  <c r="A11" i="14"/>
  <c r="A8" i="14"/>
  <c r="J60" i="6" l="1"/>
  <c r="N60" i="6" s="1"/>
  <c r="P60" i="6" s="1"/>
  <c r="E32" i="1" s="1"/>
  <c r="G32" i="1" s="1"/>
  <c r="J20" i="6"/>
  <c r="N20" i="6" s="1"/>
  <c r="R20" i="6" s="1"/>
  <c r="D24" i="14" s="1"/>
  <c r="C115" i="16"/>
  <c r="D114" i="16"/>
  <c r="C49" i="16"/>
  <c r="D48" i="16"/>
  <c r="S42" i="6"/>
  <c r="R42" i="6"/>
  <c r="D57" i="6"/>
  <c r="R57" i="6" s="1"/>
  <c r="D63" i="6"/>
  <c r="R63" i="6" s="1"/>
  <c r="E62" i="6"/>
  <c r="D66" i="6"/>
  <c r="S66" i="6" s="1"/>
  <c r="E58" i="6"/>
  <c r="D30" i="1" s="1"/>
  <c r="D54" i="6"/>
  <c r="D61" i="6"/>
  <c r="R61" i="6" s="1"/>
  <c r="D33" i="6"/>
  <c r="Q33" i="6" s="1"/>
  <c r="D47" i="6"/>
  <c r="D51" i="6"/>
  <c r="D64" i="6"/>
  <c r="S64" i="6" s="1"/>
  <c r="E34" i="6"/>
  <c r="E52" i="6"/>
  <c r="D25" i="1" s="1"/>
  <c r="E22" i="6"/>
  <c r="K22" i="6" s="1"/>
  <c r="E40" i="6"/>
  <c r="E63" i="6"/>
  <c r="D33" i="1" s="1"/>
  <c r="E16" i="6"/>
  <c r="K16" i="6" s="1"/>
  <c r="E28" i="6"/>
  <c r="D9" i="6"/>
  <c r="P9" i="6" s="1"/>
  <c r="D29" i="6"/>
  <c r="P29" i="6" s="1"/>
  <c r="E46" i="6"/>
  <c r="E54" i="6"/>
  <c r="E24" i="6"/>
  <c r="K24" i="6" s="1"/>
  <c r="E42" i="6"/>
  <c r="E57" i="6"/>
  <c r="D29" i="1" s="1"/>
  <c r="E19" i="6"/>
  <c r="K19" i="6" s="1"/>
  <c r="D25" i="6"/>
  <c r="P25" i="6" s="1"/>
  <c r="D43" i="6"/>
  <c r="E48" i="6"/>
  <c r="D21" i="1" s="1"/>
  <c r="D58" i="6"/>
  <c r="S58" i="6" s="1"/>
  <c r="E65" i="6"/>
  <c r="D35" i="1" s="1"/>
  <c r="E8" i="6"/>
  <c r="O8" i="6" s="1"/>
  <c r="D21" i="6"/>
  <c r="P21" i="6" s="1"/>
  <c r="D39" i="6"/>
  <c r="Q39" i="6" s="1"/>
  <c r="E44" i="6"/>
  <c r="E50" i="6"/>
  <c r="D23" i="1" s="1"/>
  <c r="D53" i="6"/>
  <c r="E61" i="6"/>
  <c r="E67" i="6"/>
  <c r="D37" i="1" s="1"/>
  <c r="D17" i="6"/>
  <c r="Q17" i="6" s="1"/>
  <c r="D27" i="6"/>
  <c r="Q27" i="6" s="1"/>
  <c r="D35" i="6"/>
  <c r="P35" i="6" s="1"/>
  <c r="D45" i="6"/>
  <c r="D62" i="6"/>
  <c r="S62" i="6" s="1"/>
  <c r="C42" i="6"/>
  <c r="A12" i="14"/>
  <c r="E9" i="6"/>
  <c r="E17" i="6"/>
  <c r="O17" i="6" s="1"/>
  <c r="E21" i="6"/>
  <c r="K21" i="6" s="1"/>
  <c r="E23" i="6"/>
  <c r="O23" i="6" s="1"/>
  <c r="E25" i="6"/>
  <c r="K25" i="6" s="1"/>
  <c r="E29" i="6"/>
  <c r="E33" i="6"/>
  <c r="E35" i="6"/>
  <c r="J35" i="6" s="1"/>
  <c r="E39" i="6"/>
  <c r="E47" i="6"/>
  <c r="D20" i="1" s="1"/>
  <c r="E49" i="6"/>
  <c r="D22" i="1" s="1"/>
  <c r="E51" i="6"/>
  <c r="D24" i="1" s="1"/>
  <c r="E53" i="6"/>
  <c r="D26" i="1" s="1"/>
  <c r="E55" i="6"/>
  <c r="E64" i="6"/>
  <c r="E66" i="6"/>
  <c r="D23" i="6"/>
  <c r="Q23" i="6" s="1"/>
  <c r="D41" i="6"/>
  <c r="D55" i="6"/>
  <c r="A23" i="14"/>
  <c r="C23" i="14" s="1"/>
  <c r="D16" i="6"/>
  <c r="P16" i="6" s="1"/>
  <c r="D22" i="6"/>
  <c r="P22" i="6" s="1"/>
  <c r="D28" i="6"/>
  <c r="P28" i="6" s="1"/>
  <c r="D34" i="6"/>
  <c r="P34" i="6" s="1"/>
  <c r="D40" i="6"/>
  <c r="D44" i="6"/>
  <c r="D48" i="6"/>
  <c r="D52" i="6"/>
  <c r="D65" i="6"/>
  <c r="R65" i="6" s="1"/>
  <c r="D67" i="6"/>
  <c r="R67" i="6" s="1"/>
  <c r="C35" i="6"/>
  <c r="B44" i="14" s="1"/>
  <c r="C34" i="6"/>
  <c r="B43" i="14" s="1"/>
  <c r="C33" i="6"/>
  <c r="C20" i="14"/>
  <c r="C27" i="14"/>
  <c r="C13" i="14"/>
  <c r="C30" i="14"/>
  <c r="C21" i="14"/>
  <c r="C28" i="14"/>
  <c r="C26" i="14"/>
  <c r="C29" i="14"/>
  <c r="C35" i="14"/>
  <c r="F8" i="6"/>
  <c r="G8" i="6"/>
  <c r="G9" i="6"/>
  <c r="G16" i="6"/>
  <c r="G17" i="6"/>
  <c r="G19" i="6"/>
  <c r="G21" i="6"/>
  <c r="G22" i="6"/>
  <c r="G23" i="6"/>
  <c r="G24" i="6"/>
  <c r="G25" i="6"/>
  <c r="G27" i="6"/>
  <c r="G28" i="6"/>
  <c r="G29" i="6"/>
  <c r="G33" i="6"/>
  <c r="G34" i="6"/>
  <c r="G39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7" i="6"/>
  <c r="G58" i="6"/>
  <c r="G61" i="6"/>
  <c r="G62" i="6"/>
  <c r="G63" i="6"/>
  <c r="G64" i="6"/>
  <c r="G65" i="6"/>
  <c r="G66" i="6"/>
  <c r="G67" i="6"/>
  <c r="F9" i="6"/>
  <c r="F16" i="6"/>
  <c r="F17" i="6"/>
  <c r="F19" i="6"/>
  <c r="F21" i="6"/>
  <c r="F22" i="6"/>
  <c r="F23" i="6"/>
  <c r="F24" i="6"/>
  <c r="F25" i="6"/>
  <c r="F27" i="6"/>
  <c r="F28" i="6"/>
  <c r="F29" i="6"/>
  <c r="F33" i="6"/>
  <c r="F34" i="6"/>
  <c r="F35" i="6"/>
  <c r="F39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7" i="6"/>
  <c r="F58" i="6"/>
  <c r="F61" i="6"/>
  <c r="F62" i="6"/>
  <c r="F63" i="6"/>
  <c r="F64" i="6"/>
  <c r="F65" i="6"/>
  <c r="F66" i="6"/>
  <c r="F67" i="6"/>
  <c r="G7" i="6"/>
  <c r="O27" i="6"/>
  <c r="E7" i="6"/>
  <c r="O7" i="6" s="1"/>
  <c r="P24" i="6"/>
  <c r="P19" i="6"/>
  <c r="P8" i="6"/>
  <c r="P7" i="6"/>
  <c r="C67" i="6"/>
  <c r="C37" i="1" s="1"/>
  <c r="C66" i="6"/>
  <c r="C36" i="1" s="1"/>
  <c r="C65" i="6"/>
  <c r="C35" i="1" s="1"/>
  <c r="C64" i="6"/>
  <c r="C34" i="1" s="1"/>
  <c r="C63" i="6"/>
  <c r="C33" i="1" s="1"/>
  <c r="C62" i="6"/>
  <c r="C61" i="6"/>
  <c r="C58" i="6"/>
  <c r="C57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29" i="6"/>
  <c r="B36" i="14" s="1"/>
  <c r="C28" i="6"/>
  <c r="C27" i="6"/>
  <c r="B34" i="14" s="1"/>
  <c r="C25" i="6"/>
  <c r="B30" i="14" s="1"/>
  <c r="C24" i="6"/>
  <c r="B29" i="14" s="1"/>
  <c r="C23" i="6"/>
  <c r="B28" i="14" s="1"/>
  <c r="C22" i="6"/>
  <c r="B27" i="14" s="1"/>
  <c r="C21" i="6"/>
  <c r="B26" i="14" s="1"/>
  <c r="C19" i="6"/>
  <c r="B23" i="14" s="1"/>
  <c r="C17" i="6"/>
  <c r="B21" i="14" s="1"/>
  <c r="C16" i="6"/>
  <c r="B20" i="14" s="1"/>
  <c r="C9" i="6"/>
  <c r="B13" i="14" s="1"/>
  <c r="C8" i="6"/>
  <c r="B12" i="14" s="1"/>
  <c r="C7" i="6"/>
  <c r="B11" i="14" s="1"/>
  <c r="D115" i="16" l="1"/>
  <c r="C116" i="16"/>
  <c r="C50" i="16"/>
  <c r="D49" i="16"/>
  <c r="C30" i="1"/>
  <c r="C29" i="1"/>
  <c r="C22" i="1"/>
  <c r="C28" i="1"/>
  <c r="C23" i="1"/>
  <c r="O66" i="6"/>
  <c r="Q66" i="6" s="1"/>
  <c r="F36" i="1" s="1"/>
  <c r="D36" i="1"/>
  <c r="D27" i="1"/>
  <c r="C20" i="1"/>
  <c r="C24" i="1"/>
  <c r="C26" i="1"/>
  <c r="K64" i="6"/>
  <c r="D34" i="1"/>
  <c r="C21" i="1"/>
  <c r="C25" i="1"/>
  <c r="C27" i="1"/>
  <c r="O55" i="6"/>
  <c r="Q55" i="6" s="1"/>
  <c r="D28" i="1"/>
  <c r="J42" i="6"/>
  <c r="N42" i="6" s="1"/>
  <c r="P42" i="6" s="1"/>
  <c r="J40" i="6"/>
  <c r="N40" i="6"/>
  <c r="P40" i="6" s="1"/>
  <c r="R40" i="6"/>
  <c r="S40" i="6"/>
  <c r="R41" i="6"/>
  <c r="S41" i="6"/>
  <c r="P41" i="6"/>
  <c r="O9" i="6"/>
  <c r="S9" i="6" s="1"/>
  <c r="E13" i="14" s="1"/>
  <c r="D8" i="1"/>
  <c r="C8" i="1"/>
  <c r="C9" i="1"/>
  <c r="C7" i="1"/>
  <c r="C19" i="1"/>
  <c r="O63" i="6"/>
  <c r="Q63" i="6" s="1"/>
  <c r="F33" i="1" s="1"/>
  <c r="D13" i="1"/>
  <c r="D9" i="1"/>
  <c r="D7" i="1"/>
  <c r="D19" i="1"/>
  <c r="N62" i="6"/>
  <c r="P62" i="6" s="1"/>
  <c r="O65" i="6"/>
  <c r="Q65" i="6" s="1"/>
  <c r="F35" i="1" s="1"/>
  <c r="S55" i="6"/>
  <c r="S8" i="6"/>
  <c r="S7" i="6"/>
  <c r="S17" i="6"/>
  <c r="E21" i="14" s="1"/>
  <c r="S23" i="6"/>
  <c r="E28" i="14" s="1"/>
  <c r="S27" i="6"/>
  <c r="R46" i="6"/>
  <c r="R50" i="6"/>
  <c r="J62" i="6"/>
  <c r="K7" i="6"/>
  <c r="K17" i="6"/>
  <c r="K23" i="6"/>
  <c r="K27" i="6"/>
  <c r="K55" i="6"/>
  <c r="K65" i="6"/>
  <c r="O19" i="6"/>
  <c r="S19" i="6" s="1"/>
  <c r="E23" i="14" s="1"/>
  <c r="O24" i="6"/>
  <c r="S24" i="6" s="1"/>
  <c r="E29" i="14" s="1"/>
  <c r="O64" i="6"/>
  <c r="Q64" i="6" s="1"/>
  <c r="F34" i="1" s="1"/>
  <c r="Q7" i="6"/>
  <c r="P17" i="6"/>
  <c r="P23" i="6"/>
  <c r="P27" i="6"/>
  <c r="P33" i="6"/>
  <c r="P39" i="6"/>
  <c r="Q8" i="6"/>
  <c r="Q19" i="6"/>
  <c r="Q24" i="6"/>
  <c r="Q28" i="6"/>
  <c r="Q34" i="6"/>
  <c r="S57" i="6"/>
  <c r="S61" i="6"/>
  <c r="S63" i="6"/>
  <c r="S65" i="6"/>
  <c r="S67" i="6"/>
  <c r="K8" i="6"/>
  <c r="K66" i="6"/>
  <c r="O21" i="6"/>
  <c r="S21" i="6" s="1"/>
  <c r="E26" i="14" s="1"/>
  <c r="O25" i="6"/>
  <c r="S25" i="6" s="1"/>
  <c r="E30" i="14" s="1"/>
  <c r="N35" i="6"/>
  <c r="R35" i="6" s="1"/>
  <c r="D44" i="14" s="1"/>
  <c r="Q9" i="6"/>
  <c r="Q21" i="6"/>
  <c r="Q25" i="6"/>
  <c r="Q29" i="6"/>
  <c r="Q35" i="6"/>
  <c r="R58" i="6"/>
  <c r="R62" i="6"/>
  <c r="R64" i="6"/>
  <c r="R66" i="6"/>
  <c r="K9" i="6"/>
  <c r="K63" i="6"/>
  <c r="O16" i="6"/>
  <c r="S16" i="6" s="1"/>
  <c r="E20" i="14" s="1"/>
  <c r="O22" i="6"/>
  <c r="S22" i="6" s="1"/>
  <c r="E27" i="14" s="1"/>
  <c r="Q16" i="6"/>
  <c r="Q22" i="6"/>
  <c r="N3" i="13"/>
  <c r="I7" i="13" s="1"/>
  <c r="H7" i="13"/>
  <c r="M2" i="13"/>
  <c r="D3" i="13"/>
  <c r="J7" i="13" l="1"/>
  <c r="D50" i="16"/>
  <c r="C51" i="16"/>
  <c r="C117" i="16"/>
  <c r="D116" i="16"/>
  <c r="F28" i="1"/>
  <c r="L26" i="6" l="1"/>
  <c r="M26" i="6"/>
  <c r="L59" i="6"/>
  <c r="M59" i="6"/>
  <c r="D117" i="16"/>
  <c r="C118" i="16"/>
  <c r="C52" i="16"/>
  <c r="D51" i="16"/>
  <c r="M38" i="6"/>
  <c r="L14" i="6"/>
  <c r="M18" i="6"/>
  <c r="L36" i="6"/>
  <c r="L15" i="6"/>
  <c r="L12" i="6"/>
  <c r="L11" i="6"/>
  <c r="L38" i="6"/>
  <c r="M36" i="6"/>
  <c r="M12" i="6"/>
  <c r="M13" i="6"/>
  <c r="L18" i="6"/>
  <c r="M15" i="6"/>
  <c r="M14" i="6"/>
  <c r="L37" i="6"/>
  <c r="L13" i="6"/>
  <c r="M37" i="6"/>
  <c r="M11" i="6"/>
  <c r="M56" i="6"/>
  <c r="M10" i="6"/>
  <c r="L10" i="6"/>
  <c r="L56" i="6"/>
  <c r="M32" i="6"/>
  <c r="L30" i="6"/>
  <c r="L32" i="6"/>
  <c r="M31" i="6"/>
  <c r="L31" i="6"/>
  <c r="M30" i="6"/>
  <c r="M42" i="6"/>
  <c r="L40" i="6"/>
  <c r="M40" i="6"/>
  <c r="M41" i="6"/>
  <c r="L42" i="6"/>
  <c r="L41" i="6"/>
  <c r="M64" i="6"/>
  <c r="L57" i="6"/>
  <c r="L50" i="6"/>
  <c r="L39" i="6"/>
  <c r="L27" i="6"/>
  <c r="L17" i="6"/>
  <c r="M55" i="6"/>
  <c r="M49" i="6"/>
  <c r="M16" i="6"/>
  <c r="M65" i="6"/>
  <c r="M7" i="6"/>
  <c r="M33" i="6"/>
  <c r="L28" i="6"/>
  <c r="L51" i="6"/>
  <c r="M25" i="6"/>
  <c r="M48" i="6"/>
  <c r="M62" i="6"/>
  <c r="L67" i="6"/>
  <c r="L54" i="6"/>
  <c r="L48" i="6"/>
  <c r="L35" i="6"/>
  <c r="L25" i="6"/>
  <c r="L9" i="6"/>
  <c r="L66" i="6"/>
  <c r="M53" i="6"/>
  <c r="M47" i="6"/>
  <c r="M34" i="6"/>
  <c r="M24" i="6"/>
  <c r="M8" i="6"/>
  <c r="M17" i="6"/>
  <c r="M39" i="6"/>
  <c r="M57" i="6"/>
  <c r="L8" i="6"/>
  <c r="L34" i="6"/>
  <c r="L53" i="6"/>
  <c r="M29" i="6"/>
  <c r="M52" i="6"/>
  <c r="L16" i="6"/>
  <c r="L55" i="6"/>
  <c r="M58" i="6"/>
  <c r="L64" i="6"/>
  <c r="L46" i="6"/>
  <c r="L33" i="6"/>
  <c r="L23" i="6"/>
  <c r="L7" i="6"/>
  <c r="M63" i="6"/>
  <c r="M45" i="6"/>
  <c r="M22" i="6"/>
  <c r="M23" i="6"/>
  <c r="M46" i="6"/>
  <c r="L65" i="6"/>
  <c r="L19" i="6"/>
  <c r="L43" i="6"/>
  <c r="L58" i="6"/>
  <c r="M9" i="6"/>
  <c r="M35" i="6"/>
  <c r="M54" i="6"/>
  <c r="L22" i="6"/>
  <c r="L45" i="6"/>
  <c r="L63" i="6"/>
  <c r="M66" i="6"/>
  <c r="M61" i="6"/>
  <c r="L52" i="6"/>
  <c r="L44" i="6"/>
  <c r="L29" i="6"/>
  <c r="L21" i="6"/>
  <c r="L61" i="6"/>
  <c r="M51" i="6"/>
  <c r="M43" i="6"/>
  <c r="M28" i="6"/>
  <c r="M19" i="6"/>
  <c r="M27" i="6"/>
  <c r="M50" i="6"/>
  <c r="L24" i="6"/>
  <c r="L47" i="6"/>
  <c r="M67" i="6"/>
  <c r="M21" i="6"/>
  <c r="M44" i="6"/>
  <c r="L62" i="6"/>
  <c r="L49" i="6"/>
  <c r="C119" i="16" l="1"/>
  <c r="D118" i="16"/>
  <c r="D52" i="16"/>
  <c r="C53" i="16"/>
  <c r="M68" i="6"/>
  <c r="L68" i="6"/>
  <c r="C54" i="16" l="1"/>
  <c r="D53" i="16"/>
  <c r="D119" i="16"/>
  <c r="C120" i="16"/>
  <c r="J33" i="6"/>
  <c r="N33" i="6" s="1"/>
  <c r="R33" i="6" s="1"/>
  <c r="K67" i="6"/>
  <c r="O67" i="6" s="1"/>
  <c r="Q67" i="6" s="1"/>
  <c r="F37" i="1" s="1"/>
  <c r="K53" i="6"/>
  <c r="O53" i="6" s="1"/>
  <c r="K51" i="6"/>
  <c r="O51" i="6" s="1"/>
  <c r="K52" i="6"/>
  <c r="O52" i="6" s="1"/>
  <c r="C121" i="16" l="1"/>
  <c r="D120" i="16"/>
  <c r="C55" i="16"/>
  <c r="D54" i="16"/>
  <c r="S52" i="6"/>
  <c r="Q52" i="6"/>
  <c r="F25" i="1" s="1"/>
  <c r="S51" i="6"/>
  <c r="Q51" i="6"/>
  <c r="F24" i="1" s="1"/>
  <c r="S53" i="6"/>
  <c r="Q53" i="6"/>
  <c r="F26" i="1" s="1"/>
  <c r="R54" i="6"/>
  <c r="R55" i="6"/>
  <c r="C56" i="16" l="1"/>
  <c r="D55" i="16"/>
  <c r="D121" i="16"/>
  <c r="C122" i="16"/>
  <c r="R53" i="6"/>
  <c r="S54" i="6"/>
  <c r="C123" i="16" l="1"/>
  <c r="D122" i="16"/>
  <c r="D56" i="16"/>
  <c r="C57" i="16"/>
  <c r="H26" i="6" l="1"/>
  <c r="I26" i="6"/>
  <c r="I59" i="6"/>
  <c r="H59" i="6"/>
  <c r="C58" i="16"/>
  <c r="D57" i="16"/>
  <c r="D123" i="16"/>
  <c r="C124" i="16"/>
  <c r="H37" i="6"/>
  <c r="I11" i="6"/>
  <c r="I18" i="6"/>
  <c r="I14" i="6"/>
  <c r="I37" i="6"/>
  <c r="H15" i="6"/>
  <c r="H11" i="6"/>
  <c r="I15" i="6"/>
  <c r="H13" i="6"/>
  <c r="H12" i="6"/>
  <c r="H38" i="6"/>
  <c r="I36" i="6"/>
  <c r="I13" i="6"/>
  <c r="I12" i="6"/>
  <c r="I38" i="6"/>
  <c r="H18" i="6"/>
  <c r="H36" i="6"/>
  <c r="H14" i="6"/>
  <c r="H56" i="6"/>
  <c r="I56" i="6"/>
  <c r="H10" i="6"/>
  <c r="I10" i="6"/>
  <c r="I32" i="6"/>
  <c r="H32" i="6"/>
  <c r="H30" i="6"/>
  <c r="H31" i="6"/>
  <c r="I30" i="6"/>
  <c r="I31" i="6"/>
  <c r="H50" i="6"/>
  <c r="H42" i="6"/>
  <c r="H7" i="6"/>
  <c r="H40" i="6"/>
  <c r="H41" i="6"/>
  <c r="I40" i="6"/>
  <c r="I42" i="6"/>
  <c r="I41" i="6"/>
  <c r="H65" i="6"/>
  <c r="H67" i="6"/>
  <c r="I54" i="6"/>
  <c r="K54" i="6" s="1"/>
  <c r="O54" i="6" s="1"/>
  <c r="Q54" i="6" s="1"/>
  <c r="I49" i="6"/>
  <c r="H66" i="6"/>
  <c r="H21" i="6"/>
  <c r="H63" i="6"/>
  <c r="I66" i="6"/>
  <c r="I28" i="6"/>
  <c r="I67" i="6"/>
  <c r="H22" i="6"/>
  <c r="I47" i="6"/>
  <c r="I48" i="6"/>
  <c r="I44" i="6"/>
  <c r="H8" i="6"/>
  <c r="I24" i="6"/>
  <c r="I58" i="6"/>
  <c r="H53" i="6"/>
  <c r="H16" i="6"/>
  <c r="H28" i="6"/>
  <c r="I21" i="6"/>
  <c r="H54" i="6"/>
  <c r="H55" i="6"/>
  <c r="I46" i="6"/>
  <c r="I43" i="6"/>
  <c r="H57" i="6"/>
  <c r="H64" i="6"/>
  <c r="H58" i="6"/>
  <c r="I65" i="6"/>
  <c r="I52" i="6"/>
  <c r="I16" i="6"/>
  <c r="I17" i="6"/>
  <c r="I55" i="6"/>
  <c r="H46" i="6"/>
  <c r="I64" i="6"/>
  <c r="H35" i="6"/>
  <c r="I51" i="6"/>
  <c r="H47" i="6"/>
  <c r="H62" i="6"/>
  <c r="I29" i="6"/>
  <c r="H43" i="6"/>
  <c r="I63" i="6"/>
  <c r="H33" i="6"/>
  <c r="I7" i="6"/>
  <c r="H48" i="6"/>
  <c r="I9" i="6"/>
  <c r="I61" i="6"/>
  <c r="I8" i="6"/>
  <c r="H39" i="6"/>
  <c r="I23" i="6"/>
  <c r="H44" i="6"/>
  <c r="I53" i="6"/>
  <c r="H45" i="6"/>
  <c r="H25" i="6"/>
  <c r="I39" i="6"/>
  <c r="H24" i="6"/>
  <c r="I50" i="6"/>
  <c r="K50" i="6" s="1"/>
  <c r="O50" i="6" s="1"/>
  <c r="I25" i="6"/>
  <c r="I57" i="6"/>
  <c r="I22" i="6"/>
  <c r="H49" i="6"/>
  <c r="I34" i="6"/>
  <c r="I62" i="6"/>
  <c r="H19" i="6"/>
  <c r="I35" i="6"/>
  <c r="H34" i="6"/>
  <c r="J34" i="6" s="1"/>
  <c r="N34" i="6" s="1"/>
  <c r="R34" i="6" s="1"/>
  <c r="I45" i="6"/>
  <c r="H51" i="6"/>
  <c r="H27" i="6"/>
  <c r="H9" i="6"/>
  <c r="H52" i="6"/>
  <c r="H23" i="6"/>
  <c r="H29" i="6"/>
  <c r="H61" i="6"/>
  <c r="I33" i="6"/>
  <c r="H17" i="6"/>
  <c r="I19" i="6"/>
  <c r="I27" i="6"/>
  <c r="J9" i="6" l="1"/>
  <c r="N9" i="6" s="1"/>
  <c r="R9" i="6" s="1"/>
  <c r="D13" i="14" s="1"/>
  <c r="J59" i="6"/>
  <c r="N59" i="6" s="1"/>
  <c r="P59" i="6" s="1"/>
  <c r="E31" i="1" s="1"/>
  <c r="G31" i="1" s="1"/>
  <c r="J26" i="6"/>
  <c r="N26" i="6" s="1"/>
  <c r="R26" i="6" s="1"/>
  <c r="D31" i="14" s="1"/>
  <c r="I68" i="6"/>
  <c r="H68" i="6"/>
  <c r="C125" i="16"/>
  <c r="D124" i="16"/>
  <c r="D58" i="16"/>
  <c r="C59" i="16"/>
  <c r="K37" i="6"/>
  <c r="O37" i="6" s="1"/>
  <c r="S37" i="6" s="1"/>
  <c r="E46" i="14" s="1"/>
  <c r="J18" i="6"/>
  <c r="N18" i="6" s="1"/>
  <c r="R18" i="6" s="1"/>
  <c r="D22" i="14" s="1"/>
  <c r="J14" i="6"/>
  <c r="N14" i="6" s="1"/>
  <c r="R14" i="6" s="1"/>
  <c r="D18" i="14" s="1"/>
  <c r="J11" i="6"/>
  <c r="N11" i="6" s="1"/>
  <c r="R11" i="6" s="1"/>
  <c r="D15" i="14" s="1"/>
  <c r="J12" i="6"/>
  <c r="N12" i="6" s="1"/>
  <c r="R12" i="6" s="1"/>
  <c r="D16" i="14" s="1"/>
  <c r="J15" i="6"/>
  <c r="N15" i="6" s="1"/>
  <c r="R15" i="6" s="1"/>
  <c r="D19" i="14" s="1"/>
  <c r="J13" i="6"/>
  <c r="N13" i="6" s="1"/>
  <c r="R13" i="6" s="1"/>
  <c r="D17" i="14" s="1"/>
  <c r="K36" i="6"/>
  <c r="O36" i="6" s="1"/>
  <c r="S36" i="6" s="1"/>
  <c r="J38" i="6"/>
  <c r="N38" i="6" s="1"/>
  <c r="R38" i="6" s="1"/>
  <c r="D47" i="14" s="1"/>
  <c r="J56" i="6"/>
  <c r="N56" i="6" s="1"/>
  <c r="P56" i="6" s="1"/>
  <c r="K31" i="6"/>
  <c r="O31" i="6" s="1"/>
  <c r="S31" i="6" s="1"/>
  <c r="E38" i="14" s="1"/>
  <c r="J67" i="6"/>
  <c r="N67" i="6" s="1"/>
  <c r="P67" i="6" s="1"/>
  <c r="E37" i="1" s="1"/>
  <c r="G37" i="1" s="1"/>
  <c r="K30" i="6"/>
  <c r="O30" i="6" s="1"/>
  <c r="S30" i="6" s="1"/>
  <c r="E37" i="14" s="1"/>
  <c r="K32" i="6"/>
  <c r="O32" i="6" s="1"/>
  <c r="S32" i="6" s="1"/>
  <c r="E39" i="14" s="1"/>
  <c r="F27" i="1"/>
  <c r="J48" i="6"/>
  <c r="K40" i="6"/>
  <c r="O40" i="6" s="1"/>
  <c r="Q40" i="6" s="1"/>
  <c r="J65" i="6"/>
  <c r="N65" i="6" s="1"/>
  <c r="P65" i="6" s="1"/>
  <c r="E35" i="1" s="1"/>
  <c r="G35" i="1" s="1"/>
  <c r="J52" i="6"/>
  <c r="N52" i="6" s="1"/>
  <c r="P52" i="6" s="1"/>
  <c r="E25" i="1" s="1"/>
  <c r="G25" i="1" s="1"/>
  <c r="J54" i="6"/>
  <c r="N54" i="6" s="1"/>
  <c r="P54" i="6" s="1"/>
  <c r="K41" i="6"/>
  <c r="O41" i="6" s="1"/>
  <c r="Q41" i="6" s="1"/>
  <c r="J47" i="6"/>
  <c r="J49" i="6"/>
  <c r="K42" i="6"/>
  <c r="O42" i="6" s="1"/>
  <c r="Q42" i="6" s="1"/>
  <c r="F8" i="1" s="1"/>
  <c r="J43" i="6"/>
  <c r="J46" i="6"/>
  <c r="J66" i="6"/>
  <c r="N66" i="6" s="1"/>
  <c r="P66" i="6" s="1"/>
  <c r="E36" i="1" s="1"/>
  <c r="G36" i="1" s="1"/>
  <c r="J23" i="6"/>
  <c r="N23" i="6" s="1"/>
  <c r="R23" i="6" s="1"/>
  <c r="D28" i="14" s="1"/>
  <c r="J44" i="6"/>
  <c r="K62" i="6"/>
  <c r="O62" i="6" s="1"/>
  <c r="Q62" i="6" s="1"/>
  <c r="F9" i="1" s="1"/>
  <c r="K57" i="6"/>
  <c r="J55" i="6"/>
  <c r="N55" i="6" s="1"/>
  <c r="P55" i="6" s="1"/>
  <c r="J45" i="6"/>
  <c r="J39" i="6"/>
  <c r="K29" i="6"/>
  <c r="K28" i="6"/>
  <c r="S50" i="6"/>
  <c r="Q50" i="6"/>
  <c r="F23" i="1" s="1"/>
  <c r="R52" i="6"/>
  <c r="K34" i="6"/>
  <c r="O34" i="6" s="1"/>
  <c r="S34" i="6" s="1"/>
  <c r="K61" i="6"/>
  <c r="K58" i="6"/>
  <c r="J50" i="6"/>
  <c r="N50" i="6" s="1"/>
  <c r="P50" i="6" s="1"/>
  <c r="E23" i="1" s="1"/>
  <c r="K49" i="6"/>
  <c r="O49" i="6" s="1"/>
  <c r="K44" i="6"/>
  <c r="O44" i="6" s="1"/>
  <c r="J53" i="6"/>
  <c r="N53" i="6" s="1"/>
  <c r="P53" i="6" s="1"/>
  <c r="J24" i="6"/>
  <c r="N24" i="6" s="1"/>
  <c r="R24" i="6" s="1"/>
  <c r="D29" i="14" s="1"/>
  <c r="J22" i="6"/>
  <c r="N22" i="6" s="1"/>
  <c r="R22" i="6" s="1"/>
  <c r="D27" i="14" s="1"/>
  <c r="E9" i="1"/>
  <c r="J28" i="6"/>
  <c r="N28" i="6" s="1"/>
  <c r="R28" i="6" s="1"/>
  <c r="D35" i="14" s="1"/>
  <c r="K48" i="6"/>
  <c r="O48" i="6" s="1"/>
  <c r="J63" i="6"/>
  <c r="N63" i="6" s="1"/>
  <c r="P63" i="6" s="1"/>
  <c r="E33" i="1" s="1"/>
  <c r="G33" i="1" s="1"/>
  <c r="J64" i="6"/>
  <c r="N64" i="6" s="1"/>
  <c r="P64" i="6" s="1"/>
  <c r="E34" i="1" s="1"/>
  <c r="G34" i="1" s="1"/>
  <c r="J58" i="6"/>
  <c r="K46" i="6"/>
  <c r="O46" i="6" s="1"/>
  <c r="K43" i="6"/>
  <c r="O43" i="6" s="1"/>
  <c r="J8" i="6"/>
  <c r="N8" i="6" s="1"/>
  <c r="R8" i="6" s="1"/>
  <c r="J16" i="6"/>
  <c r="N16" i="6" s="1"/>
  <c r="R16" i="6" s="1"/>
  <c r="D20" i="14" s="1"/>
  <c r="J17" i="6"/>
  <c r="N17" i="6" s="1"/>
  <c r="R17" i="6" s="1"/>
  <c r="D21" i="14" s="1"/>
  <c r="K33" i="6"/>
  <c r="O33" i="6" s="1"/>
  <c r="K39" i="6"/>
  <c r="O39" i="6" s="1"/>
  <c r="S39" i="6" s="1"/>
  <c r="E48" i="14" s="1"/>
  <c r="J57" i="6"/>
  <c r="N57" i="6" s="1"/>
  <c r="P57" i="6" s="1"/>
  <c r="E29" i="1" s="1"/>
  <c r="K47" i="6"/>
  <c r="O47" i="6" s="1"/>
  <c r="J21" i="6"/>
  <c r="N21" i="6" s="1"/>
  <c r="R21" i="6" s="1"/>
  <c r="D26" i="14" s="1"/>
  <c r="J61" i="6"/>
  <c r="N61" i="6" s="1"/>
  <c r="P61" i="6" s="1"/>
  <c r="J7" i="6"/>
  <c r="N7" i="6" s="1"/>
  <c r="J29" i="6"/>
  <c r="N29" i="6" s="1"/>
  <c r="R29" i="6" s="1"/>
  <c r="D36" i="14" s="1"/>
  <c r="J51" i="6"/>
  <c r="N51" i="6" s="1"/>
  <c r="J19" i="6"/>
  <c r="N19" i="6" s="1"/>
  <c r="R19" i="6" s="1"/>
  <c r="D23" i="14" s="1"/>
  <c r="E8" i="13"/>
  <c r="I8" i="13" s="1"/>
  <c r="J25" i="6"/>
  <c r="N25" i="6" s="1"/>
  <c r="R25" i="6" s="1"/>
  <c r="D30" i="14" s="1"/>
  <c r="K45" i="6"/>
  <c r="O45" i="6" s="1"/>
  <c r="J27" i="6"/>
  <c r="N27" i="6" s="1"/>
  <c r="R27" i="6" s="1"/>
  <c r="F32" i="14" l="1"/>
  <c r="I70" i="6"/>
  <c r="D125" i="16"/>
  <c r="C126" i="16"/>
  <c r="C60" i="16"/>
  <c r="D59" i="16"/>
  <c r="E47" i="14"/>
  <c r="G23" i="1"/>
  <c r="E8" i="1"/>
  <c r="G8" i="1" s="1"/>
  <c r="E26" i="1"/>
  <c r="G26" i="1" s="1"/>
  <c r="E27" i="1"/>
  <c r="G27" i="1" s="1"/>
  <c r="E28" i="1"/>
  <c r="G28" i="1" s="1"/>
  <c r="G9" i="1"/>
  <c r="N58" i="6"/>
  <c r="P58" i="6" s="1"/>
  <c r="E30" i="1" s="1"/>
  <c r="F7" i="1"/>
  <c r="N46" i="6"/>
  <c r="P46" i="6" s="1"/>
  <c r="E19" i="1" s="1"/>
  <c r="R51" i="6"/>
  <c r="P51" i="6"/>
  <c r="E24" i="1" s="1"/>
  <c r="G24" i="1" s="1"/>
  <c r="S45" i="6"/>
  <c r="Q45" i="6"/>
  <c r="S46" i="6"/>
  <c r="Q46" i="6"/>
  <c r="S48" i="6"/>
  <c r="Q48" i="6"/>
  <c r="F21" i="1" s="1"/>
  <c r="S44" i="6"/>
  <c r="Q44" i="6"/>
  <c r="F13" i="1" s="1"/>
  <c r="O58" i="6"/>
  <c r="Q58" i="6" s="1"/>
  <c r="F30" i="1" s="1"/>
  <c r="O57" i="6"/>
  <c r="Q57" i="6" s="1"/>
  <c r="F29" i="1" s="1"/>
  <c r="G29" i="1" s="1"/>
  <c r="N47" i="6"/>
  <c r="N44" i="6"/>
  <c r="P44" i="6" s="1"/>
  <c r="S49" i="6"/>
  <c r="Q49" i="6"/>
  <c r="F22" i="1" s="1"/>
  <c r="O29" i="6"/>
  <c r="S29" i="6" s="1"/>
  <c r="E36" i="14" s="1"/>
  <c r="N45" i="6"/>
  <c r="S47" i="6"/>
  <c r="Q47" i="6"/>
  <c r="F20" i="1" s="1"/>
  <c r="N48" i="6"/>
  <c r="N39" i="6"/>
  <c r="R39" i="6" s="1"/>
  <c r="D48" i="14" s="1"/>
  <c r="N49" i="6"/>
  <c r="S43" i="6"/>
  <c r="Q43" i="6"/>
  <c r="O61" i="6"/>
  <c r="Q61" i="6" s="1"/>
  <c r="O28" i="6"/>
  <c r="S28" i="6" s="1"/>
  <c r="E35" i="14" s="1"/>
  <c r="N43" i="6"/>
  <c r="H8" i="13"/>
  <c r="J8" i="13" s="1"/>
  <c r="G8" i="13"/>
  <c r="D9" i="13"/>
  <c r="E9" i="13" s="1"/>
  <c r="B9" i="13" s="1"/>
  <c r="F8" i="13"/>
  <c r="B8" i="13"/>
  <c r="R7" i="6"/>
  <c r="S33" i="6"/>
  <c r="E13" i="1" l="1"/>
  <c r="G13" i="1"/>
  <c r="C61" i="16"/>
  <c r="D60" i="16"/>
  <c r="C127" i="16"/>
  <c r="D126" i="16"/>
  <c r="F40" i="14"/>
  <c r="F42" i="14" s="1"/>
  <c r="G30" i="1"/>
  <c r="E7" i="1"/>
  <c r="F19" i="1"/>
  <c r="G19" i="1" s="1"/>
  <c r="R48" i="6"/>
  <c r="P48" i="6"/>
  <c r="E21" i="1" s="1"/>
  <c r="G21" i="1" s="1"/>
  <c r="R44" i="6"/>
  <c r="R43" i="6"/>
  <c r="P43" i="6"/>
  <c r="R47" i="6"/>
  <c r="P47" i="6"/>
  <c r="E20" i="1" s="1"/>
  <c r="G20" i="1" s="1"/>
  <c r="R49" i="6"/>
  <c r="P49" i="6"/>
  <c r="E22" i="1" s="1"/>
  <c r="G22" i="1" s="1"/>
  <c r="R45" i="6"/>
  <c r="P45" i="6"/>
  <c r="Q68" i="6"/>
  <c r="G9" i="13"/>
  <c r="D10" i="13"/>
  <c r="E10" i="13" s="1"/>
  <c r="G10" i="13" s="1"/>
  <c r="I9" i="13"/>
  <c r="F9" i="13"/>
  <c r="H9" i="13"/>
  <c r="H14" i="1" l="1"/>
  <c r="J9" i="13"/>
  <c r="G7" i="1"/>
  <c r="D127" i="16"/>
  <c r="C128" i="16"/>
  <c r="C62" i="16"/>
  <c r="D61" i="16"/>
  <c r="H38" i="1"/>
  <c r="P68" i="6"/>
  <c r="Q69" i="6" s="1"/>
  <c r="S69" i="6" s="1"/>
  <c r="I10" i="13"/>
  <c r="B10" i="13"/>
  <c r="D11" i="13"/>
  <c r="E11" i="13" s="1"/>
  <c r="D12" i="13" s="1"/>
  <c r="E12" i="13" s="1"/>
  <c r="H10" i="13"/>
  <c r="F10" i="13"/>
  <c r="K14" i="1" l="1"/>
  <c r="J8" i="1"/>
  <c r="J9" i="1" s="1"/>
  <c r="J10" i="13"/>
  <c r="H10" i="1"/>
  <c r="H16" i="1" s="1"/>
  <c r="H40" i="1" s="1"/>
  <c r="E45" i="14" s="1"/>
  <c r="D62" i="16"/>
  <c r="C63" i="16"/>
  <c r="C129" i="16"/>
  <c r="D128" i="16"/>
  <c r="P69" i="6"/>
  <c r="P70" i="6" s="1"/>
  <c r="Q70" i="6"/>
  <c r="B11" i="13"/>
  <c r="I11" i="13"/>
  <c r="G11" i="13"/>
  <c r="F11" i="13"/>
  <c r="H11" i="13"/>
  <c r="H12" i="13"/>
  <c r="B12" i="13"/>
  <c r="I12" i="13"/>
  <c r="G12" i="13"/>
  <c r="F12" i="13"/>
  <c r="D13" i="13"/>
  <c r="E13" i="13" s="1"/>
  <c r="J11" i="13" l="1"/>
  <c r="J12" i="13" s="1"/>
  <c r="D129" i="16"/>
  <c r="C130" i="16"/>
  <c r="C64" i="16"/>
  <c r="D63" i="16"/>
  <c r="F46" i="14"/>
  <c r="O69" i="6"/>
  <c r="R69" i="6"/>
  <c r="F13" i="13"/>
  <c r="B13" i="13"/>
  <c r="I13" i="13"/>
  <c r="D14" i="13"/>
  <c r="E14" i="13" s="1"/>
  <c r="G13" i="13"/>
  <c r="H13" i="13"/>
  <c r="J13" i="13" l="1"/>
  <c r="D64" i="16"/>
  <c r="C65" i="16"/>
  <c r="C131" i="16"/>
  <c r="D130" i="16"/>
  <c r="G14" i="13"/>
  <c r="I14" i="13"/>
  <c r="H14" i="13"/>
  <c r="F14" i="13"/>
  <c r="B14" i="13"/>
  <c r="D15" i="13"/>
  <c r="E15" i="13" s="1"/>
  <c r="J14" i="13" l="1"/>
  <c r="C66" i="16"/>
  <c r="D65" i="16"/>
  <c r="D131" i="16"/>
  <c r="C132" i="16"/>
  <c r="F15" i="13"/>
  <c r="H15" i="13"/>
  <c r="B15" i="13"/>
  <c r="G15" i="13"/>
  <c r="D16" i="13"/>
  <c r="E16" i="13" s="1"/>
  <c r="I15" i="13"/>
  <c r="J15" i="13" l="1"/>
  <c r="C133" i="16"/>
  <c r="D133" i="16" s="1"/>
  <c r="D132" i="16"/>
  <c r="C67" i="16"/>
  <c r="D67" i="16" s="1"/>
  <c r="D66" i="16"/>
  <c r="I16" i="13"/>
  <c r="F16" i="13"/>
  <c r="B16" i="13"/>
  <c r="G16" i="13"/>
  <c r="H16" i="13"/>
  <c r="D17" i="13"/>
  <c r="E17" i="13" s="1"/>
  <c r="J16" i="13" l="1"/>
  <c r="I17" i="13"/>
  <c r="F17" i="13"/>
  <c r="B17" i="13"/>
  <c r="D18" i="13"/>
  <c r="E18" i="13" s="1"/>
  <c r="I18" i="13" s="1"/>
  <c r="G17" i="13"/>
  <c r="H17" i="13"/>
  <c r="J17" i="13" l="1"/>
  <c r="F18" i="13"/>
  <c r="H18" i="13"/>
  <c r="B18" i="13"/>
  <c r="G18" i="13"/>
  <c r="D19" i="13"/>
  <c r="E19" i="13" s="1"/>
  <c r="J18" i="13" l="1"/>
  <c r="B19" i="13"/>
  <c r="G19" i="13"/>
  <c r="H19" i="13"/>
  <c r="I19" i="13"/>
  <c r="D20" i="13"/>
  <c r="E20" i="13" s="1"/>
  <c r="F19" i="13"/>
  <c r="J19" i="13" l="1"/>
  <c r="B20" i="13"/>
  <c r="I20" i="13"/>
  <c r="F20" i="13"/>
  <c r="D21" i="13"/>
  <c r="E21" i="13" s="1"/>
  <c r="H20" i="13"/>
  <c r="G20" i="13"/>
  <c r="J20" i="13" l="1"/>
  <c r="H21" i="13"/>
  <c r="G21" i="13"/>
  <c r="B21" i="13"/>
  <c r="F21" i="13"/>
  <c r="I21" i="13"/>
  <c r="D22" i="13"/>
  <c r="E22" i="13" s="1"/>
  <c r="J21" i="13" l="1"/>
  <c r="H22" i="13"/>
  <c r="I22" i="13"/>
  <c r="B22" i="13"/>
  <c r="D23" i="13"/>
  <c r="E23" i="13" s="1"/>
  <c r="G22" i="13"/>
  <c r="F22" i="13"/>
  <c r="J22" i="13" l="1"/>
  <c r="I23" i="13"/>
  <c r="H23" i="13"/>
  <c r="B23" i="13"/>
  <c r="F23" i="13"/>
  <c r="G23" i="13"/>
  <c r="D24" i="13"/>
  <c r="E24" i="13" s="1"/>
  <c r="J23" i="13" l="1"/>
  <c r="B24" i="13"/>
  <c r="F24" i="13"/>
  <c r="H24" i="13"/>
  <c r="D25" i="13"/>
  <c r="E25" i="13" s="1"/>
  <c r="G24" i="13"/>
  <c r="I24" i="13"/>
  <c r="J24" i="13" l="1"/>
  <c r="B25" i="13"/>
  <c r="I25" i="13"/>
  <c r="H25" i="13"/>
  <c r="G25" i="13"/>
  <c r="F25" i="13"/>
  <c r="D26" i="13"/>
  <c r="E26" i="13" s="1"/>
  <c r="G26" i="13" s="1"/>
  <c r="J25" i="13" l="1"/>
  <c r="B26" i="13"/>
  <c r="F26" i="13"/>
  <c r="D27" i="13"/>
  <c r="E27" i="13" s="1"/>
  <c r="I26" i="13"/>
  <c r="H26" i="13"/>
  <c r="J26" i="13" l="1"/>
  <c r="B27" i="13"/>
  <c r="F27" i="13"/>
  <c r="G27" i="13"/>
  <c r="H27" i="13"/>
  <c r="I27" i="13"/>
  <c r="D28" i="13"/>
  <c r="E28" i="13" s="1"/>
  <c r="J27" i="13" l="1"/>
  <c r="I28" i="13"/>
  <c r="G28" i="13"/>
  <c r="H28" i="13"/>
  <c r="D29" i="13"/>
  <c r="E29" i="13" s="1"/>
  <c r="F28" i="13"/>
  <c r="B28" i="13"/>
  <c r="J28" i="13" l="1"/>
  <c r="H29" i="13"/>
  <c r="F29" i="13"/>
  <c r="G29" i="13"/>
  <c r="B29" i="13"/>
  <c r="I29" i="13"/>
  <c r="D30" i="13"/>
  <c r="E30" i="13" s="1"/>
  <c r="J29" i="13" l="1"/>
  <c r="H30" i="13"/>
  <c r="B30" i="13"/>
  <c r="I30" i="13"/>
  <c r="D31" i="13"/>
  <c r="E31" i="13" s="1"/>
  <c r="F30" i="13"/>
  <c r="G30" i="13"/>
  <c r="J30" i="13" l="1"/>
  <c r="G31" i="13"/>
  <c r="B31" i="13"/>
  <c r="H31" i="13"/>
  <c r="I31" i="13"/>
  <c r="F31" i="13"/>
  <c r="D32" i="13"/>
  <c r="E32" i="13" s="1"/>
  <c r="J31" i="13" l="1"/>
  <c r="F32" i="13"/>
  <c r="I32" i="13"/>
  <c r="G32" i="13"/>
  <c r="H32" i="13"/>
  <c r="D33" i="13"/>
  <c r="E33" i="13" s="1"/>
  <c r="B32" i="13"/>
  <c r="J32" i="13" l="1"/>
  <c r="H33" i="13"/>
  <c r="G33" i="13"/>
  <c r="F33" i="13"/>
  <c r="I33" i="13"/>
  <c r="B33" i="13"/>
  <c r="D34" i="13"/>
  <c r="E34" i="13" s="1"/>
  <c r="J33" i="13" l="1"/>
  <c r="F34" i="13"/>
  <c r="I34" i="13"/>
  <c r="H34" i="13"/>
  <c r="G34" i="13"/>
  <c r="B34" i="13"/>
  <c r="D35" i="13"/>
  <c r="J34" i="13" l="1"/>
  <c r="E35" i="13"/>
  <c r="B35" i="13" s="1"/>
  <c r="H35" i="13" l="1"/>
  <c r="I35" i="13"/>
  <c r="G35" i="13"/>
  <c r="F35" i="13"/>
  <c r="D36" i="13"/>
  <c r="E36" i="13" s="1"/>
  <c r="J35" i="13" l="1"/>
  <c r="F36" i="13"/>
  <c r="G36" i="13"/>
  <c r="I36" i="13"/>
  <c r="H36" i="13"/>
  <c r="B36" i="13"/>
  <c r="D37" i="13"/>
  <c r="E37" i="13" s="1"/>
  <c r="J36" i="13" l="1"/>
  <c r="H37" i="13"/>
  <c r="I37" i="13"/>
  <c r="G37" i="13"/>
  <c r="F37" i="13"/>
  <c r="D38" i="13"/>
  <c r="E38" i="13" s="1"/>
  <c r="B37" i="13"/>
  <c r="J37" i="13" l="1"/>
  <c r="F38" i="13"/>
  <c r="G38" i="13"/>
  <c r="I38" i="13"/>
  <c r="H38" i="13"/>
  <c r="B38" i="13"/>
  <c r="D39" i="13"/>
  <c r="E39" i="13" s="1"/>
  <c r="J38" i="13" l="1"/>
  <c r="H39" i="13"/>
  <c r="I39" i="13"/>
  <c r="G39" i="13"/>
  <c r="F39" i="13"/>
  <c r="B39" i="13"/>
  <c r="D40" i="13"/>
  <c r="E40" i="13" s="1"/>
  <c r="J39" i="13" l="1"/>
  <c r="F40" i="13"/>
  <c r="I40" i="13"/>
  <c r="H40" i="13"/>
  <c r="G40" i="13"/>
  <c r="B40" i="13"/>
  <c r="D41" i="13"/>
  <c r="E41" i="13" s="1"/>
  <c r="J40" i="13" l="1"/>
  <c r="F41" i="13"/>
  <c r="I41" i="13"/>
  <c r="B41" i="13"/>
  <c r="D42" i="13"/>
  <c r="E42" i="13" s="1"/>
  <c r="G41" i="13"/>
  <c r="H41" i="13"/>
  <c r="J41" i="13" l="1"/>
  <c r="D43" i="13"/>
  <c r="E43" i="13" s="1"/>
  <c r="F42" i="13"/>
  <c r="B42" i="13"/>
  <c r="H42" i="13"/>
  <c r="G42" i="13"/>
  <c r="I42" i="13"/>
  <c r="J42" i="13" l="1"/>
  <c r="H43" i="13"/>
  <c r="F43" i="13"/>
  <c r="I43" i="13"/>
  <c r="B43" i="13"/>
  <c r="D44" i="13"/>
  <c r="E44" i="13" s="1"/>
  <c r="G43" i="13"/>
  <c r="J43" i="13" l="1"/>
  <c r="D45" i="13"/>
  <c r="E45" i="13" s="1"/>
  <c r="I44" i="13"/>
  <c r="G44" i="13"/>
  <c r="B44" i="13"/>
  <c r="H44" i="13"/>
  <c r="F44" i="13"/>
  <c r="J44" i="13" l="1"/>
  <c r="G45" i="13"/>
  <c r="H45" i="13"/>
  <c r="D46" i="13"/>
  <c r="E46" i="13" s="1"/>
  <c r="I45" i="13"/>
  <c r="F45" i="13"/>
  <c r="B45" i="13"/>
  <c r="J45" i="13" l="1"/>
  <c r="D47" i="13"/>
  <c r="E47" i="13" s="1"/>
  <c r="B46" i="13"/>
  <c r="G46" i="13"/>
  <c r="I46" i="13"/>
  <c r="F46" i="13"/>
  <c r="H46" i="13"/>
  <c r="J46" i="13" l="1"/>
  <c r="D48" i="13"/>
  <c r="E48" i="13" s="1"/>
  <c r="B47" i="13"/>
  <c r="F47" i="13"/>
  <c r="G47" i="13"/>
  <c r="I47" i="13"/>
  <c r="H47" i="13"/>
  <c r="J47" i="13" l="1"/>
  <c r="B48" i="13"/>
  <c r="F48" i="13"/>
  <c r="D49" i="13"/>
  <c r="E49" i="13" s="1"/>
  <c r="I48" i="13"/>
  <c r="H48" i="13"/>
  <c r="G48" i="13"/>
  <c r="J48" i="13" l="1"/>
  <c r="G49" i="13"/>
  <c r="F49" i="13"/>
  <c r="H49" i="13"/>
  <c r="B49" i="13"/>
  <c r="D50" i="13"/>
  <c r="E50" i="13" s="1"/>
  <c r="I49" i="13"/>
  <c r="J49" i="13" l="1"/>
  <c r="H50" i="13"/>
  <c r="D51" i="13"/>
  <c r="E51" i="13" s="1"/>
  <c r="I50" i="13"/>
  <c r="G50" i="13"/>
  <c r="F50" i="13"/>
  <c r="B50" i="13"/>
  <c r="J50" i="13" l="1"/>
  <c r="H51" i="13"/>
  <c r="D52" i="13"/>
  <c r="E52" i="13" s="1"/>
  <c r="G51" i="13"/>
  <c r="F51" i="13"/>
  <c r="B51" i="13"/>
  <c r="I51" i="13"/>
  <c r="J51" i="13" l="1"/>
  <c r="H52" i="13"/>
  <c r="I52" i="13"/>
  <c r="B52" i="13"/>
  <c r="D53" i="13"/>
  <c r="E53" i="13" s="1"/>
  <c r="G52" i="13"/>
  <c r="F52" i="13"/>
  <c r="J52" i="13" l="1"/>
  <c r="G53" i="13"/>
  <c r="B53" i="13"/>
  <c r="D54" i="13"/>
  <c r="E54" i="13" s="1"/>
  <c r="I54" i="13" s="1"/>
  <c r="F53" i="13"/>
  <c r="H53" i="13"/>
  <c r="I53" i="13"/>
  <c r="J53" i="13" l="1"/>
  <c r="G54" i="13"/>
  <c r="B54" i="13"/>
  <c r="F54" i="13"/>
  <c r="D55" i="13"/>
  <c r="E55" i="13" s="1"/>
  <c r="H54" i="13"/>
  <c r="J54" i="13" l="1"/>
  <c r="H55" i="13"/>
  <c r="D56" i="13"/>
  <c r="E56" i="13" s="1"/>
  <c r="G55" i="13"/>
  <c r="I55" i="13"/>
  <c r="F55" i="13"/>
  <c r="B55" i="13"/>
  <c r="J55" i="13" l="1"/>
  <c r="D57" i="13"/>
  <c r="E57" i="13" s="1"/>
  <c r="F56" i="13"/>
  <c r="H56" i="13"/>
  <c r="I56" i="13"/>
  <c r="G56" i="13"/>
  <c r="B56" i="13"/>
  <c r="J56" i="13" l="1"/>
  <c r="H57" i="13"/>
  <c r="I57" i="13"/>
  <c r="G57" i="13"/>
  <c r="D58" i="13"/>
  <c r="E58" i="13" s="1"/>
  <c r="F57" i="13"/>
  <c r="B57" i="13"/>
  <c r="J57" i="13" l="1"/>
  <c r="H58" i="13"/>
  <c r="D59" i="13"/>
  <c r="E59" i="13" s="1"/>
  <c r="I58" i="13"/>
  <c r="F58" i="13"/>
  <c r="B58" i="13"/>
  <c r="G58" i="13"/>
  <c r="J58" i="13" l="1"/>
  <c r="B59" i="13"/>
  <c r="I59" i="13"/>
  <c r="F59" i="13"/>
  <c r="D60" i="13"/>
  <c r="E60" i="13" s="1"/>
  <c r="G59" i="13"/>
  <c r="H59" i="13"/>
  <c r="J59" i="13" l="1"/>
  <c r="H60" i="13"/>
  <c r="D61" i="13"/>
  <c r="E61" i="13" s="1"/>
  <c r="F60" i="13"/>
  <c r="G60" i="13"/>
  <c r="I60" i="13"/>
  <c r="B60" i="13"/>
  <c r="J60" i="13" l="1"/>
  <c r="G61" i="13"/>
  <c r="I61" i="13"/>
  <c r="F61" i="13"/>
  <c r="B61" i="13"/>
  <c r="H61" i="13"/>
  <c r="D62" i="13"/>
  <c r="E62" i="13" s="1"/>
  <c r="J61" i="13" l="1"/>
  <c r="D63" i="13"/>
  <c r="E63" i="13" s="1"/>
  <c r="G62" i="13"/>
  <c r="F62" i="13"/>
  <c r="B62" i="13"/>
  <c r="I62" i="13"/>
  <c r="H62" i="13"/>
  <c r="J62" i="13" l="1"/>
  <c r="H63" i="13"/>
  <c r="D64" i="13"/>
  <c r="E64" i="13" s="1"/>
  <c r="I63" i="13"/>
  <c r="F63" i="13"/>
  <c r="G63" i="13"/>
  <c r="B63" i="13"/>
  <c r="J63" i="13" l="1"/>
  <c r="D65" i="13"/>
  <c r="E65" i="13" s="1"/>
  <c r="B64" i="13"/>
  <c r="F64" i="13"/>
  <c r="G64" i="13"/>
  <c r="H64" i="13"/>
  <c r="I64" i="13"/>
  <c r="J64" i="13" l="1"/>
  <c r="H65" i="13"/>
  <c r="D66" i="13"/>
  <c r="E66" i="13" s="1"/>
  <c r="B65" i="13"/>
  <c r="I65" i="13"/>
  <c r="F65" i="13"/>
  <c r="G65" i="13"/>
  <c r="J65" i="13" l="1"/>
  <c r="I66" i="13"/>
  <c r="H66" i="13"/>
  <c r="B66" i="13"/>
  <c r="G66" i="13"/>
  <c r="D67" i="13"/>
  <c r="E67" i="13" s="1"/>
  <c r="F66" i="13"/>
  <c r="J66" i="13" l="1"/>
  <c r="H67" i="13"/>
  <c r="D68" i="13"/>
  <c r="E68" i="13" s="1"/>
  <c r="I67" i="13"/>
  <c r="F67" i="13"/>
  <c r="B67" i="13"/>
  <c r="G67" i="13"/>
  <c r="J67" i="13" l="1"/>
  <c r="D69" i="13"/>
  <c r="E69" i="13" s="1"/>
  <c r="F68" i="13"/>
  <c r="H68" i="13"/>
  <c r="I68" i="13"/>
  <c r="G68" i="13"/>
  <c r="B68" i="13"/>
  <c r="J68" i="13" l="1"/>
  <c r="D70" i="13"/>
  <c r="E70" i="13" s="1"/>
  <c r="I69" i="13"/>
  <c r="F69" i="13"/>
  <c r="B69" i="13"/>
  <c r="H69" i="13"/>
  <c r="G69" i="13"/>
  <c r="J69" i="13" l="1"/>
  <c r="I70" i="13"/>
  <c r="H70" i="13"/>
  <c r="B70" i="13"/>
  <c r="G70" i="13"/>
  <c r="D71" i="13"/>
  <c r="E71" i="13" s="1"/>
  <c r="F70" i="13"/>
  <c r="J70" i="13" l="1"/>
  <c r="D72" i="13"/>
  <c r="E72" i="13" s="1"/>
  <c r="F71" i="13"/>
  <c r="I71" i="13"/>
  <c r="H71" i="13"/>
  <c r="B71" i="13"/>
  <c r="G71" i="13"/>
  <c r="J71" i="13" l="1"/>
  <c r="D73" i="13"/>
  <c r="E73" i="13" s="1"/>
  <c r="H72" i="13"/>
  <c r="G72" i="13"/>
  <c r="B72" i="13"/>
  <c r="I72" i="13"/>
  <c r="F72" i="13"/>
  <c r="J72" i="13" l="1"/>
  <c r="D74" i="13"/>
  <c r="E74" i="13" s="1"/>
  <c r="H73" i="13"/>
  <c r="B73" i="13"/>
  <c r="G73" i="13"/>
  <c r="F73" i="13"/>
  <c r="I73" i="13"/>
  <c r="J73" i="13" l="1"/>
  <c r="D75" i="13"/>
  <c r="E75" i="13" s="1"/>
  <c r="I74" i="13"/>
  <c r="F74" i="13"/>
  <c r="B74" i="13"/>
  <c r="G74" i="13"/>
  <c r="H74" i="13"/>
  <c r="J74" i="13" l="1"/>
  <c r="I75" i="13"/>
  <c r="H75" i="13"/>
  <c r="B75" i="13"/>
  <c r="G75" i="13"/>
  <c r="D76" i="13"/>
  <c r="E76" i="13" s="1"/>
  <c r="F75" i="13"/>
  <c r="J75" i="13" l="1"/>
  <c r="G76" i="13"/>
  <c r="F76" i="13"/>
  <c r="B76" i="13"/>
  <c r="D77" i="13"/>
  <c r="E77" i="13" s="1"/>
  <c r="I76" i="13"/>
  <c r="H76" i="13"/>
  <c r="J76" i="13" l="1"/>
  <c r="G77" i="13"/>
  <c r="D78" i="13"/>
  <c r="E78" i="13" s="1"/>
  <c r="I77" i="13"/>
  <c r="B77" i="13"/>
  <c r="H77" i="13"/>
  <c r="F77" i="13"/>
  <c r="J77" i="13" l="1"/>
  <c r="I78" i="13"/>
  <c r="B78" i="13"/>
  <c r="D79" i="13"/>
  <c r="E79" i="13" s="1"/>
  <c r="G78" i="13"/>
  <c r="F78" i="13"/>
  <c r="H78" i="13"/>
  <c r="J78" i="13" l="1"/>
  <c r="I79" i="13"/>
  <c r="H79" i="13"/>
  <c r="B79" i="13"/>
  <c r="G79" i="13"/>
  <c r="F79" i="13"/>
  <c r="D80" i="13"/>
  <c r="E80" i="13" s="1"/>
  <c r="J79" i="13" l="1"/>
  <c r="I80" i="13"/>
  <c r="H80" i="13"/>
  <c r="G80" i="13"/>
  <c r="B80" i="13"/>
  <c r="D81" i="13"/>
  <c r="E81" i="13" s="1"/>
  <c r="F80" i="13"/>
  <c r="J80" i="13" l="1"/>
  <c r="G81" i="13"/>
  <c r="F81" i="13"/>
  <c r="H81" i="13"/>
  <c r="I81" i="13"/>
  <c r="D82" i="13"/>
  <c r="E82" i="13" s="1"/>
  <c r="B81" i="13"/>
  <c r="J81" i="13" l="1"/>
  <c r="H82" i="13"/>
  <c r="D83" i="13"/>
  <c r="E83" i="13" s="1"/>
  <c r="G82" i="13"/>
  <c r="F82" i="13"/>
  <c r="I82" i="13"/>
  <c r="B82" i="13"/>
  <c r="J82" i="13" l="1"/>
  <c r="D84" i="13"/>
  <c r="E84" i="13" s="1"/>
  <c r="I83" i="13"/>
  <c r="F83" i="13"/>
  <c r="B83" i="13"/>
  <c r="H83" i="13"/>
  <c r="G83" i="13"/>
  <c r="J83" i="13" l="1"/>
  <c r="I84" i="13"/>
  <c r="D85" i="13"/>
  <c r="E85" i="13" s="1"/>
  <c r="B84" i="13"/>
  <c r="F84" i="13"/>
  <c r="G84" i="13"/>
  <c r="H84" i="13"/>
  <c r="J84" i="13" l="1"/>
  <c r="F85" i="13"/>
  <c r="I85" i="13"/>
  <c r="H85" i="13"/>
  <c r="D86" i="13"/>
  <c r="E86" i="13" s="1"/>
  <c r="G85" i="13"/>
  <c r="B85" i="13"/>
  <c r="J85" i="13" l="1"/>
  <c r="G86" i="13"/>
  <c r="H86" i="13"/>
  <c r="D87" i="13"/>
  <c r="E87" i="13" s="1"/>
  <c r="B86" i="13"/>
  <c r="F86" i="13"/>
  <c r="I86" i="13"/>
  <c r="J86" i="13" l="1"/>
  <c r="B87" i="13"/>
  <c r="H87" i="13"/>
  <c r="I87" i="13"/>
  <c r="D88" i="13"/>
  <c r="E88" i="13" s="1"/>
  <c r="F87" i="13"/>
  <c r="G87" i="13"/>
  <c r="J87" i="13" l="1"/>
  <c r="G88" i="13"/>
  <c r="F88" i="13"/>
  <c r="I88" i="13"/>
  <c r="H88" i="13"/>
  <c r="D89" i="13"/>
  <c r="E89" i="13" s="1"/>
  <c r="B88" i="13"/>
  <c r="J88" i="13" l="1"/>
  <c r="G89" i="13"/>
  <c r="I89" i="13"/>
  <c r="B89" i="13"/>
  <c r="H89" i="13"/>
  <c r="D90" i="13"/>
  <c r="E90" i="13" s="1"/>
  <c r="F89" i="13"/>
  <c r="J89" i="13" l="1"/>
  <c r="G90" i="13"/>
  <c r="F90" i="13"/>
  <c r="B90" i="13"/>
  <c r="D91" i="13"/>
  <c r="E91" i="13" s="1"/>
  <c r="I90" i="13"/>
  <c r="H90" i="13"/>
  <c r="J90" i="13" l="1"/>
  <c r="G91" i="13"/>
  <c r="F91" i="13"/>
  <c r="I91" i="13"/>
  <c r="H91" i="13"/>
  <c r="B91" i="13"/>
  <c r="D92" i="13"/>
  <c r="E92" i="13" s="1"/>
  <c r="J91" i="13" l="1"/>
  <c r="B92" i="13"/>
  <c r="H92" i="13"/>
  <c r="D93" i="13"/>
  <c r="E93" i="13" s="1"/>
  <c r="F92" i="13"/>
  <c r="I92" i="13"/>
  <c r="G92" i="13"/>
  <c r="J92" i="13" l="1"/>
  <c r="D94" i="13"/>
  <c r="E94" i="13" s="1"/>
  <c r="I93" i="13"/>
  <c r="F93" i="13"/>
  <c r="B93" i="13"/>
  <c r="G93" i="13"/>
  <c r="H93" i="13"/>
  <c r="J93" i="13" l="1"/>
  <c r="I94" i="13"/>
  <c r="G94" i="13"/>
  <c r="H94" i="13"/>
  <c r="D95" i="13"/>
  <c r="E95" i="13" s="1"/>
  <c r="B94" i="13"/>
  <c r="F94" i="13"/>
  <c r="J94" i="13" l="1"/>
  <c r="G95" i="13"/>
  <c r="D96" i="13"/>
  <c r="E96" i="13" s="1"/>
  <c r="I95" i="13"/>
  <c r="F95" i="13"/>
  <c r="H95" i="13"/>
  <c r="B95" i="13"/>
  <c r="J95" i="13" l="1"/>
  <c r="B96" i="13"/>
  <c r="G96" i="13"/>
  <c r="D97" i="13"/>
  <c r="E97" i="13" s="1"/>
  <c r="I96" i="13"/>
  <c r="F96" i="13"/>
  <c r="H96" i="13"/>
  <c r="J96" i="13" l="1"/>
  <c r="D98" i="13"/>
  <c r="E98" i="13" s="1"/>
  <c r="F97" i="13"/>
  <c r="G97" i="13"/>
  <c r="H97" i="13"/>
  <c r="I97" i="13"/>
  <c r="B97" i="13"/>
  <c r="J97" i="13" l="1"/>
  <c r="F98" i="13"/>
  <c r="H98" i="13"/>
  <c r="G98" i="13"/>
  <c r="D99" i="13"/>
  <c r="E99" i="13" s="1"/>
  <c r="I98" i="13"/>
  <c r="B98" i="13"/>
  <c r="J98" i="13" l="1"/>
  <c r="H99" i="13"/>
  <c r="B99" i="13"/>
  <c r="G99" i="13"/>
  <c r="F99" i="13"/>
  <c r="I99" i="13"/>
  <c r="D100" i="13"/>
  <c r="E100" i="13" s="1"/>
  <c r="J99" i="13" l="1"/>
  <c r="F100" i="13"/>
  <c r="I100" i="13"/>
  <c r="B100" i="13"/>
  <c r="D101" i="13"/>
  <c r="E101" i="13" s="1"/>
  <c r="G100" i="13"/>
  <c r="H100" i="13"/>
  <c r="J100" i="13" l="1"/>
  <c r="D102" i="13"/>
  <c r="E102" i="13" s="1"/>
  <c r="G101" i="13"/>
  <c r="F101" i="13"/>
  <c r="H101" i="13"/>
  <c r="B101" i="13"/>
  <c r="I101" i="13"/>
  <c r="J101" i="13" l="1"/>
  <c r="G102" i="13"/>
  <c r="F102" i="13"/>
  <c r="B102" i="13"/>
  <c r="I102" i="13"/>
  <c r="D103" i="13"/>
  <c r="E103" i="13" s="1"/>
  <c r="H102" i="13"/>
  <c r="J102" i="13" l="1"/>
  <c r="B103" i="13"/>
  <c r="I103" i="13"/>
  <c r="D104" i="13"/>
  <c r="E104" i="13" s="1"/>
  <c r="G103" i="13"/>
  <c r="F103" i="13"/>
  <c r="H103" i="13"/>
  <c r="J103" i="13" l="1"/>
  <c r="H104" i="13"/>
  <c r="D105" i="13"/>
  <c r="E105" i="13" s="1"/>
  <c r="G104" i="13"/>
  <c r="I104" i="13"/>
  <c r="B104" i="13"/>
  <c r="F104" i="13"/>
  <c r="J104" i="13" l="1"/>
  <c r="B105" i="13"/>
  <c r="F105" i="13"/>
  <c r="D106" i="13"/>
  <c r="E106" i="13" s="1"/>
  <c r="I105" i="13"/>
  <c r="H105" i="13"/>
  <c r="G105" i="13"/>
  <c r="J105" i="13" l="1"/>
  <c r="B106" i="13"/>
  <c r="F106" i="13"/>
  <c r="I106" i="13"/>
  <c r="H106" i="13"/>
  <c r="D107" i="13"/>
  <c r="E107" i="13" s="1"/>
  <c r="G106" i="13"/>
  <c r="J106" i="13" l="1"/>
  <c r="G107" i="13"/>
  <c r="B107" i="13"/>
  <c r="D108" i="13"/>
  <c r="E108" i="13" s="1"/>
  <c r="F107" i="13"/>
  <c r="I107" i="13"/>
  <c r="H107" i="13"/>
  <c r="J107" i="13" l="1"/>
  <c r="G108" i="13"/>
  <c r="H108" i="13"/>
  <c r="B108" i="13"/>
  <c r="D109" i="13"/>
  <c r="E109" i="13" s="1"/>
  <c r="I108" i="13"/>
  <c r="F108" i="13"/>
  <c r="J108" i="13" l="1"/>
  <c r="B109" i="13"/>
  <c r="D110" i="13"/>
  <c r="E110" i="13" s="1"/>
  <c r="G109" i="13"/>
  <c r="F109" i="13"/>
  <c r="I109" i="13"/>
  <c r="H109" i="13"/>
  <c r="J109" i="13" l="1"/>
  <c r="B110" i="13"/>
  <c r="F110" i="13"/>
  <c r="D111" i="13"/>
  <c r="E111" i="13" s="1"/>
  <c r="H110" i="13"/>
  <c r="I110" i="13"/>
  <c r="G110" i="13"/>
  <c r="J110" i="13" l="1"/>
  <c r="B111" i="13"/>
  <c r="F111" i="13"/>
  <c r="H111" i="13"/>
  <c r="D112" i="13"/>
  <c r="E112" i="13" s="1"/>
  <c r="G111" i="13"/>
  <c r="I111" i="13"/>
  <c r="J111" i="13" l="1"/>
  <c r="B112" i="13"/>
  <c r="F112" i="13"/>
  <c r="D113" i="13"/>
  <c r="E113" i="13" s="1"/>
  <c r="G112" i="13"/>
  <c r="I112" i="13"/>
  <c r="H112" i="13"/>
  <c r="J112" i="13" l="1"/>
  <c r="B113" i="13"/>
  <c r="F113" i="13"/>
  <c r="D114" i="13"/>
  <c r="E114" i="13" s="1"/>
  <c r="I113" i="13"/>
  <c r="G113" i="13"/>
  <c r="H113" i="13"/>
  <c r="J113" i="13" l="1"/>
  <c r="B114" i="13"/>
  <c r="F114" i="13"/>
  <c r="D115" i="13"/>
  <c r="E115" i="13" s="1"/>
  <c r="G114" i="13"/>
  <c r="I114" i="13"/>
  <c r="H114" i="13"/>
  <c r="J114" i="13" l="1"/>
  <c r="H115" i="13"/>
  <c r="D116" i="13"/>
  <c r="E116" i="13" s="1"/>
  <c r="I115" i="13"/>
  <c r="F115" i="13"/>
  <c r="G115" i="13"/>
  <c r="B115" i="13"/>
  <c r="J115" i="13" l="1"/>
  <c r="G116" i="13"/>
  <c r="H116" i="13"/>
  <c r="F116" i="13"/>
  <c r="B116" i="13"/>
  <c r="I116" i="13"/>
  <c r="D117" i="13"/>
  <c r="E117" i="13" s="1"/>
  <c r="J116" i="13" l="1"/>
  <c r="B117" i="13"/>
  <c r="I117" i="13"/>
  <c r="D118" i="13"/>
  <c r="E118" i="13" s="1"/>
  <c r="G117" i="13"/>
  <c r="F117" i="13"/>
  <c r="H117" i="13"/>
  <c r="J117" i="13" l="1"/>
  <c r="D119" i="13"/>
  <c r="E119" i="13" s="1"/>
  <c r="B118" i="13"/>
  <c r="F118" i="13"/>
  <c r="G118" i="13"/>
  <c r="H118" i="13"/>
  <c r="I118" i="13"/>
  <c r="J118" i="13" l="1"/>
  <c r="B119" i="13"/>
  <c r="G119" i="13"/>
  <c r="F119" i="13"/>
  <c r="D120" i="13"/>
  <c r="E120" i="13" s="1"/>
  <c r="I119" i="13"/>
  <c r="H119" i="13"/>
  <c r="J119" i="13" l="1"/>
  <c r="B120" i="13"/>
  <c r="I120" i="13"/>
  <c r="F120" i="13"/>
  <c r="H120" i="13"/>
  <c r="D121" i="13"/>
  <c r="E121" i="13" s="1"/>
  <c r="G120" i="13"/>
  <c r="J120" i="13" l="1"/>
  <c r="F121" i="13"/>
  <c r="H121" i="13"/>
  <c r="B121" i="13"/>
  <c r="I121" i="13"/>
  <c r="D122" i="13"/>
  <c r="E122" i="13" s="1"/>
  <c r="G121" i="13"/>
  <c r="J121" i="13" l="1"/>
  <c r="B122" i="13"/>
  <c r="H122" i="13"/>
  <c r="D123" i="13"/>
  <c r="E123" i="13" s="1"/>
  <c r="F122" i="13"/>
  <c r="I122" i="13"/>
  <c r="G122" i="13"/>
  <c r="J122" i="13" l="1"/>
  <c r="G123" i="13"/>
  <c r="F123" i="13"/>
  <c r="B123" i="13"/>
  <c r="I123" i="13"/>
  <c r="D124" i="13"/>
  <c r="E124" i="13" s="1"/>
  <c r="H123" i="13"/>
  <c r="J123" i="13" l="1"/>
  <c r="B124" i="13"/>
  <c r="I124" i="13"/>
  <c r="D125" i="13"/>
  <c r="E125" i="13" s="1"/>
  <c r="G124" i="13"/>
  <c r="F124" i="13"/>
  <c r="H124" i="13"/>
  <c r="J124" i="13" l="1"/>
  <c r="G125" i="13"/>
  <c r="H125" i="13"/>
  <c r="B125" i="13"/>
  <c r="I125" i="13"/>
  <c r="F125" i="13"/>
  <c r="D126" i="13"/>
  <c r="E126" i="13" s="1"/>
  <c r="J125" i="13" l="1"/>
  <c r="G126" i="13"/>
  <c r="B126" i="13"/>
  <c r="D127" i="13"/>
  <c r="E127" i="13" s="1"/>
  <c r="F126" i="13"/>
  <c r="H126" i="13"/>
  <c r="I126" i="13"/>
  <c r="J126" i="13" l="1"/>
  <c r="D128" i="13"/>
  <c r="E128" i="13" s="1"/>
  <c r="B127" i="13"/>
  <c r="F127" i="13"/>
  <c r="G127" i="13"/>
  <c r="H127" i="13"/>
  <c r="I127" i="13"/>
  <c r="J127" i="13" l="1"/>
  <c r="H128" i="13"/>
  <c r="D129" i="13"/>
  <c r="E129" i="13" s="1"/>
  <c r="F128" i="13"/>
  <c r="G128" i="13"/>
  <c r="B128" i="13"/>
  <c r="I128" i="13"/>
  <c r="J128" i="13" l="1"/>
  <c r="I129" i="13"/>
  <c r="H129" i="13"/>
  <c r="D130" i="13"/>
  <c r="E130" i="13" s="1"/>
  <c r="F129" i="13"/>
  <c r="G129" i="13"/>
  <c r="B129" i="13"/>
  <c r="J129" i="13" l="1"/>
  <c r="I130" i="13"/>
  <c r="H130" i="13"/>
  <c r="G130" i="13"/>
  <c r="B130" i="13"/>
  <c r="D131" i="13"/>
  <c r="E131" i="13" s="1"/>
  <c r="F130" i="13"/>
  <c r="J130" i="13" l="1"/>
  <c r="B131" i="13"/>
  <c r="F131" i="13"/>
  <c r="D132" i="13"/>
  <c r="E132" i="13" s="1"/>
  <c r="G131" i="13"/>
  <c r="H131" i="13"/>
  <c r="I131" i="13"/>
  <c r="J131" i="13" l="1"/>
  <c r="I132" i="13"/>
  <c r="H132" i="13"/>
  <c r="D133" i="13"/>
  <c r="E133" i="13" s="1"/>
  <c r="F132" i="13"/>
  <c r="B132" i="13"/>
  <c r="G132" i="13"/>
  <c r="J132" i="13" l="1"/>
  <c r="B133" i="13"/>
  <c r="F133" i="13"/>
  <c r="H133" i="13"/>
  <c r="D134" i="13"/>
  <c r="E134" i="13" s="1"/>
  <c r="I133" i="13"/>
  <c r="G133" i="13"/>
  <c r="J133" i="13" l="1"/>
  <c r="G134" i="13"/>
  <c r="I134" i="13"/>
  <c r="D135" i="13"/>
  <c r="E135" i="13" s="1"/>
  <c r="F134" i="13"/>
  <c r="H134" i="13"/>
  <c r="B134" i="13"/>
  <c r="J134" i="13" l="1"/>
  <c r="D136" i="13"/>
  <c r="E136" i="13" s="1"/>
  <c r="I135" i="13"/>
  <c r="H135" i="13"/>
  <c r="B135" i="13"/>
  <c r="F135" i="13"/>
  <c r="G135" i="13"/>
  <c r="J135" i="13" l="1"/>
  <c r="G136" i="13"/>
  <c r="I136" i="13"/>
  <c r="H136" i="13"/>
  <c r="F136" i="13"/>
  <c r="B136" i="13"/>
  <c r="D137" i="13"/>
  <c r="E137" i="13" s="1"/>
  <c r="J136" i="13" l="1"/>
  <c r="H137" i="13"/>
  <c r="D138" i="13"/>
  <c r="E138" i="13" s="1"/>
  <c r="G137" i="13"/>
  <c r="I137" i="13"/>
  <c r="F137" i="13"/>
  <c r="B137" i="13"/>
  <c r="J137" i="13" l="1"/>
  <c r="F138" i="13"/>
  <c r="H138" i="13"/>
  <c r="G138" i="13"/>
  <c r="B138" i="13"/>
  <c r="D139" i="13"/>
  <c r="E139" i="13" s="1"/>
  <c r="I138" i="13"/>
  <c r="J138" i="13" l="1"/>
  <c r="H139" i="13"/>
  <c r="D140" i="13"/>
  <c r="E140" i="13" s="1"/>
  <c r="G139" i="13"/>
  <c r="I139" i="13"/>
  <c r="F139" i="13"/>
  <c r="B139" i="13"/>
  <c r="J139" i="13" l="1"/>
  <c r="G140" i="13"/>
  <c r="I140" i="13"/>
  <c r="F140" i="13"/>
  <c r="H140" i="13"/>
  <c r="D141" i="13"/>
  <c r="E141" i="13" s="1"/>
  <c r="B140" i="13"/>
  <c r="J140" i="13" l="1"/>
  <c r="H141" i="13"/>
  <c r="D142" i="13"/>
  <c r="E142" i="13" s="1"/>
  <c r="G141" i="13"/>
  <c r="I141" i="13"/>
  <c r="F141" i="13"/>
  <c r="B141" i="13"/>
  <c r="J141" i="13" l="1"/>
  <c r="H142" i="13"/>
  <c r="D143" i="13"/>
  <c r="E143" i="13" s="1"/>
  <c r="B142" i="13"/>
  <c r="I142" i="13"/>
  <c r="F142" i="13"/>
  <c r="G142" i="13"/>
  <c r="J142" i="13" l="1"/>
  <c r="H143" i="13"/>
  <c r="D144" i="13"/>
  <c r="E144" i="13" s="1"/>
  <c r="G143" i="13"/>
  <c r="I143" i="13"/>
  <c r="F143" i="13"/>
  <c r="B143" i="13"/>
  <c r="J143" i="13" l="1"/>
  <c r="H144" i="13"/>
  <c r="D145" i="13"/>
  <c r="E145" i="13" s="1"/>
  <c r="G144" i="13"/>
  <c r="I144" i="13"/>
  <c r="F144" i="13"/>
  <c r="B144" i="13"/>
  <c r="J144" i="13" l="1"/>
  <c r="H145" i="13"/>
  <c r="D146" i="13"/>
  <c r="E146" i="13" s="1"/>
  <c r="G145" i="13"/>
  <c r="I145" i="13"/>
  <c r="F145" i="13"/>
  <c r="B145" i="13"/>
  <c r="J145" i="13" l="1"/>
  <c r="D147" i="13"/>
  <c r="E147" i="13" s="1"/>
  <c r="F146" i="13"/>
  <c r="G146" i="13"/>
  <c r="B146" i="13"/>
  <c r="I146" i="13"/>
  <c r="H146" i="13"/>
  <c r="J146" i="13" l="1"/>
  <c r="D148" i="13"/>
  <c r="E148" i="13" s="1"/>
  <c r="I147" i="13"/>
  <c r="G147" i="13"/>
  <c r="F147" i="13"/>
  <c r="H147" i="13"/>
  <c r="B147" i="13"/>
  <c r="J147" i="13" l="1"/>
  <c r="D149" i="13"/>
  <c r="E149" i="13" s="1"/>
  <c r="I148" i="13"/>
  <c r="G148" i="13"/>
  <c r="F148" i="13"/>
  <c r="B148" i="13"/>
  <c r="H148" i="13"/>
  <c r="J148" i="13" l="1"/>
  <c r="D150" i="13"/>
  <c r="E150" i="13" s="1"/>
  <c r="I149" i="13"/>
  <c r="G149" i="13"/>
  <c r="F149" i="13"/>
  <c r="B149" i="13"/>
  <c r="H149" i="13"/>
  <c r="J149" i="13" l="1"/>
  <c r="F150" i="13"/>
  <c r="B150" i="13"/>
  <c r="D151" i="13"/>
  <c r="E151" i="13" s="1"/>
  <c r="I150" i="13"/>
  <c r="G150" i="13"/>
  <c r="H150" i="13"/>
  <c r="J150" i="13" l="1"/>
  <c r="F151" i="13"/>
  <c r="I151" i="13"/>
  <c r="D152" i="13"/>
  <c r="E152" i="13" s="1"/>
  <c r="H151" i="13"/>
  <c r="G151" i="13"/>
  <c r="B151" i="13"/>
  <c r="J151" i="13" l="1"/>
  <c r="D153" i="13"/>
  <c r="E153" i="13" s="1"/>
  <c r="I152" i="13"/>
  <c r="G152" i="13"/>
  <c r="F152" i="13"/>
  <c r="B152" i="13"/>
  <c r="H152" i="13"/>
  <c r="J152" i="13" l="1"/>
  <c r="F153" i="13"/>
  <c r="I153" i="13"/>
  <c r="D154" i="13"/>
  <c r="E154" i="13" s="1"/>
  <c r="B153" i="13"/>
  <c r="G153" i="13"/>
  <c r="H153" i="13"/>
  <c r="J153" i="13" l="1"/>
  <c r="G154" i="13"/>
  <c r="F154" i="13"/>
  <c r="H154" i="13"/>
  <c r="D155" i="13"/>
  <c r="E155" i="13" s="1"/>
  <c r="I154" i="13"/>
  <c r="B154" i="13"/>
  <c r="J154" i="13" l="1"/>
  <c r="D156" i="13"/>
  <c r="E156" i="13" s="1"/>
  <c r="B155" i="13"/>
  <c r="G155" i="13"/>
  <c r="I155" i="13"/>
  <c r="H155" i="13"/>
  <c r="F155" i="13"/>
  <c r="J155" i="13" l="1"/>
  <c r="D157" i="13"/>
  <c r="E157" i="13" s="1"/>
  <c r="B156" i="13"/>
  <c r="H156" i="13"/>
  <c r="I156" i="13"/>
  <c r="G156" i="13"/>
  <c r="F156" i="13"/>
  <c r="J156" i="13" l="1"/>
  <c r="B157" i="13"/>
  <c r="G157" i="13"/>
  <c r="I157" i="13"/>
  <c r="H157" i="13"/>
  <c r="F157" i="13"/>
  <c r="D158" i="13"/>
  <c r="E158" i="13" s="1"/>
  <c r="J157" i="13" l="1"/>
  <c r="F158" i="13"/>
  <c r="G158" i="13"/>
  <c r="D159" i="13"/>
  <c r="E159" i="13" s="1"/>
  <c r="H158" i="13"/>
  <c r="B158" i="13"/>
  <c r="I158" i="13"/>
  <c r="J158" i="13" l="1"/>
  <c r="F159" i="13"/>
  <c r="H159" i="13"/>
  <c r="I159" i="13"/>
  <c r="B159" i="13"/>
  <c r="D160" i="13"/>
  <c r="E160" i="13" s="1"/>
  <c r="G159" i="13"/>
  <c r="J159" i="13" l="1"/>
  <c r="F160" i="13"/>
  <c r="B160" i="13"/>
  <c r="D161" i="13"/>
  <c r="E161" i="13" s="1"/>
  <c r="G160" i="13"/>
  <c r="H160" i="13"/>
  <c r="I160" i="13"/>
  <c r="J160" i="13" l="1"/>
  <c r="I161" i="13"/>
  <c r="G161" i="13"/>
  <c r="B161" i="13"/>
  <c r="D162" i="13"/>
  <c r="E162" i="13" s="1"/>
  <c r="H161" i="13"/>
  <c r="F161" i="13"/>
  <c r="J161" i="13" l="1"/>
  <c r="F162" i="13"/>
  <c r="B162" i="13"/>
  <c r="H162" i="13"/>
  <c r="I162" i="13"/>
  <c r="G162" i="13"/>
  <c r="D163" i="13"/>
  <c r="E163" i="13" s="1"/>
  <c r="J162" i="13" l="1"/>
  <c r="I163" i="13"/>
  <c r="F163" i="13"/>
  <c r="G163" i="13"/>
  <c r="B163" i="13"/>
  <c r="D164" i="13"/>
  <c r="E164" i="13" s="1"/>
  <c r="H163" i="13"/>
  <c r="J163" i="13" l="1"/>
  <c r="H164" i="13"/>
  <c r="F164" i="13"/>
  <c r="G164" i="13"/>
  <c r="I164" i="13"/>
  <c r="D165" i="13"/>
  <c r="E165" i="13" s="1"/>
  <c r="B164" i="13"/>
  <c r="J164" i="13" l="1"/>
  <c r="D166" i="13"/>
  <c r="E166" i="13" s="1"/>
  <c r="I165" i="13"/>
  <c r="G165" i="13"/>
  <c r="H165" i="13"/>
  <c r="F165" i="13"/>
  <c r="B165" i="13"/>
  <c r="J165" i="13" l="1"/>
  <c r="I166" i="13"/>
  <c r="B166" i="13"/>
  <c r="H166" i="13"/>
  <c r="F166" i="13"/>
  <c r="G166" i="13"/>
  <c r="D167" i="13"/>
  <c r="E167" i="13" s="1"/>
  <c r="J166" i="13" l="1"/>
  <c r="H167" i="13"/>
  <c r="B167" i="13"/>
  <c r="D168" i="13"/>
  <c r="E168" i="13" s="1"/>
  <c r="I167" i="13"/>
  <c r="F167" i="13"/>
  <c r="G167" i="13"/>
  <c r="J167" i="13" l="1"/>
  <c r="H168" i="13"/>
  <c r="F168" i="13"/>
  <c r="G168" i="13"/>
  <c r="I168" i="13"/>
  <c r="B168" i="13"/>
  <c r="D169" i="13"/>
  <c r="E169" i="13" s="1"/>
  <c r="J168" i="13" l="1"/>
  <c r="B169" i="13"/>
  <c r="F169" i="13"/>
  <c r="I169" i="13"/>
  <c r="G169" i="13"/>
  <c r="H169" i="13"/>
  <c r="D170" i="13"/>
  <c r="E170" i="13" s="1"/>
  <c r="J169" i="13" l="1"/>
  <c r="B170" i="13"/>
  <c r="H170" i="13"/>
  <c r="D171" i="13"/>
  <c r="E171" i="13" s="1"/>
  <c r="I170" i="13"/>
  <c r="F170" i="13"/>
  <c r="G170" i="13"/>
  <c r="J170" i="13" l="1"/>
  <c r="B171" i="13"/>
  <c r="G171" i="13"/>
  <c r="H171" i="13"/>
  <c r="D172" i="13"/>
  <c r="E172" i="13" s="1"/>
  <c r="I171" i="13"/>
  <c r="F171" i="13"/>
  <c r="J171" i="13" l="1"/>
  <c r="B172" i="13"/>
  <c r="G172" i="13"/>
  <c r="F172" i="13"/>
  <c r="D173" i="13"/>
  <c r="E173" i="13" s="1"/>
  <c r="I172" i="13"/>
  <c r="H172" i="13"/>
  <c r="J172" i="13" l="1"/>
  <c r="F173" i="13"/>
  <c r="I173" i="13"/>
  <c r="G173" i="13"/>
  <c r="D174" i="13"/>
  <c r="E174" i="13" s="1"/>
  <c r="B173" i="13"/>
  <c r="H173" i="13"/>
  <c r="J173" i="13" l="1"/>
  <c r="D175" i="13"/>
  <c r="E175" i="13" s="1"/>
  <c r="I174" i="13"/>
  <c r="H174" i="13"/>
  <c r="F174" i="13"/>
  <c r="G174" i="13"/>
  <c r="B174" i="13"/>
  <c r="J174" i="13" l="1"/>
  <c r="F175" i="13"/>
  <c r="D176" i="13"/>
  <c r="E176" i="13" s="1"/>
  <c r="G175" i="13"/>
  <c r="I175" i="13"/>
  <c r="B175" i="13"/>
  <c r="H175" i="13"/>
  <c r="J175" i="13" l="1"/>
  <c r="H176" i="13"/>
  <c r="G176" i="13"/>
  <c r="F176" i="13"/>
  <c r="B176" i="13"/>
  <c r="D177" i="13"/>
  <c r="E177" i="13" s="1"/>
  <c r="I176" i="13"/>
  <c r="J176" i="13" l="1"/>
  <c r="H177" i="13"/>
  <c r="B177" i="13"/>
  <c r="I177" i="13"/>
  <c r="G177" i="13"/>
  <c r="F177" i="13"/>
  <c r="D178" i="13"/>
  <c r="E178" i="13" s="1"/>
  <c r="J177" i="13" l="1"/>
  <c r="H178" i="13"/>
  <c r="G178" i="13"/>
  <c r="F178" i="13"/>
  <c r="B178" i="13"/>
  <c r="D179" i="13"/>
  <c r="E179" i="13" s="1"/>
  <c r="I178" i="13"/>
  <c r="J178" i="13" l="1"/>
  <c r="H179" i="13"/>
  <c r="G179" i="13"/>
  <c r="D180" i="13"/>
  <c r="E180" i="13" s="1"/>
  <c r="F179" i="13"/>
  <c r="B179" i="13"/>
  <c r="I179" i="13"/>
  <c r="J179" i="13" l="1"/>
  <c r="H180" i="13"/>
  <c r="D181" i="13"/>
  <c r="E181" i="13" s="1"/>
  <c r="F180" i="13"/>
  <c r="I180" i="13"/>
  <c r="G180" i="13"/>
  <c r="B180" i="13"/>
  <c r="J180" i="13" l="1"/>
  <c r="G181" i="13"/>
  <c r="H181" i="13"/>
  <c r="I181" i="13"/>
  <c r="F181" i="13"/>
  <c r="B181" i="13"/>
  <c r="D182" i="13"/>
  <c r="E182" i="13" s="1"/>
  <c r="J181" i="13" l="1"/>
  <c r="G182" i="13"/>
  <c r="B182" i="13"/>
  <c r="F182" i="13"/>
  <c r="D183" i="13"/>
  <c r="E183" i="13" s="1"/>
  <c r="H182" i="13"/>
  <c r="I182" i="13"/>
  <c r="J182" i="13" l="1"/>
  <c r="H183" i="13"/>
  <c r="D184" i="13"/>
  <c r="E184" i="13" s="1"/>
  <c r="F183" i="13"/>
  <c r="I183" i="13"/>
  <c r="G183" i="13"/>
  <c r="B183" i="13"/>
  <c r="J183" i="13" l="1"/>
  <c r="G184" i="13"/>
  <c r="F184" i="13"/>
  <c r="I184" i="13"/>
  <c r="H184" i="13"/>
  <c r="B184" i="13"/>
  <c r="D185" i="13"/>
  <c r="E185" i="13" s="1"/>
  <c r="J184" i="13" l="1"/>
  <c r="H185" i="13"/>
  <c r="D186" i="13"/>
  <c r="E186" i="13" s="1"/>
  <c r="G185" i="13"/>
  <c r="F185" i="13"/>
  <c r="I185" i="13"/>
  <c r="B185" i="13"/>
  <c r="J185" i="13" l="1"/>
  <c r="D187" i="13"/>
  <c r="E187" i="13" s="1"/>
  <c r="I186" i="13"/>
  <c r="B186" i="13"/>
  <c r="F186" i="13"/>
  <c r="H186" i="13"/>
  <c r="G186" i="13"/>
  <c r="J186" i="13" l="1"/>
  <c r="I187" i="13"/>
  <c r="D188" i="13"/>
  <c r="E188" i="13" s="1"/>
  <c r="H187" i="13"/>
  <c r="B187" i="13"/>
  <c r="G187" i="13"/>
  <c r="F187" i="13"/>
  <c r="J187" i="13" l="1"/>
  <c r="D189" i="13"/>
  <c r="E189" i="13" s="1"/>
  <c r="F188" i="13"/>
  <c r="G188" i="13"/>
  <c r="B188" i="13"/>
  <c r="H188" i="13"/>
  <c r="I188" i="13"/>
  <c r="J188" i="13" l="1"/>
  <c r="F189" i="13"/>
  <c r="D190" i="13"/>
  <c r="E190" i="13" s="1"/>
  <c r="G189" i="13"/>
  <c r="H189" i="13"/>
  <c r="I189" i="13"/>
  <c r="B189" i="13"/>
  <c r="J189" i="13" l="1"/>
  <c r="I190" i="13"/>
  <c r="F190" i="13"/>
  <c r="B190" i="13"/>
  <c r="G190" i="13"/>
  <c r="H190" i="13"/>
  <c r="D191" i="13"/>
  <c r="E191" i="13" s="1"/>
  <c r="J190" i="13" l="1"/>
  <c r="I191" i="13"/>
  <c r="F191" i="13"/>
  <c r="B191" i="13"/>
  <c r="D192" i="13"/>
  <c r="E192" i="13" s="1"/>
  <c r="G191" i="13"/>
  <c r="H191" i="13"/>
  <c r="J191" i="13" l="1"/>
  <c r="I192" i="13"/>
  <c r="F192" i="13"/>
  <c r="B192" i="13"/>
  <c r="G192" i="13"/>
  <c r="D193" i="13"/>
  <c r="E193" i="13" s="1"/>
  <c r="H192" i="13"/>
  <c r="J192" i="13" l="1"/>
  <c r="I193" i="13"/>
  <c r="G193" i="13"/>
  <c r="B193" i="13"/>
  <c r="F193" i="13"/>
  <c r="H193" i="13"/>
  <c r="D194" i="13"/>
  <c r="E194" i="13" s="1"/>
  <c r="J193" i="13" l="1"/>
  <c r="F194" i="13"/>
  <c r="B194" i="13"/>
  <c r="G194" i="13"/>
  <c r="D195" i="13"/>
  <c r="E195" i="13" s="1"/>
  <c r="H194" i="13"/>
  <c r="I194" i="13"/>
  <c r="J194" i="13" l="1"/>
  <c r="D196" i="13"/>
  <c r="E196" i="13" s="1"/>
  <c r="I195" i="13"/>
  <c r="H195" i="13"/>
  <c r="B195" i="13"/>
  <c r="F195" i="13"/>
  <c r="G195" i="13"/>
  <c r="J195" i="13" l="1"/>
  <c r="B196" i="13"/>
  <c r="H196" i="13"/>
  <c r="F196" i="13"/>
  <c r="G196" i="13"/>
  <c r="D197" i="13"/>
  <c r="E197" i="13" s="1"/>
  <c r="I196" i="13"/>
  <c r="J196" i="13" l="1"/>
  <c r="D198" i="13"/>
  <c r="E198" i="13" s="1"/>
  <c r="F197" i="13"/>
  <c r="I197" i="13"/>
  <c r="G197" i="13"/>
  <c r="B197" i="13"/>
  <c r="H197" i="13"/>
  <c r="J197" i="13" l="1"/>
  <c r="I198" i="13"/>
  <c r="F198" i="13"/>
  <c r="B198" i="13"/>
  <c r="G198" i="13"/>
  <c r="H198" i="13"/>
  <c r="D199" i="13"/>
  <c r="E199" i="13" s="1"/>
  <c r="J198" i="13" l="1"/>
  <c r="D200" i="13"/>
  <c r="E200" i="13" s="1"/>
  <c r="H199" i="13"/>
  <c r="F199" i="13"/>
  <c r="B199" i="13"/>
  <c r="G199" i="13"/>
  <c r="I199" i="13"/>
  <c r="J199" i="13" l="1"/>
  <c r="D201" i="13"/>
  <c r="E201" i="13" s="1"/>
  <c r="G200" i="13"/>
  <c r="B200" i="13"/>
  <c r="F200" i="13"/>
  <c r="H200" i="13"/>
  <c r="I200" i="13"/>
  <c r="J200" i="13" l="1"/>
  <c r="I201" i="13"/>
  <c r="F201" i="13"/>
  <c r="B201" i="13"/>
  <c r="G201" i="13"/>
  <c r="D202" i="13"/>
  <c r="E202" i="13" s="1"/>
  <c r="H201" i="13"/>
  <c r="J201" i="13" l="1"/>
  <c r="I202" i="13"/>
  <c r="D203" i="13"/>
  <c r="E203" i="13" s="1"/>
  <c r="B202" i="13"/>
  <c r="H202" i="13"/>
  <c r="F202" i="13"/>
  <c r="G202" i="13"/>
  <c r="J202" i="13" l="1"/>
  <c r="I203" i="13"/>
  <c r="G203" i="13"/>
  <c r="B203" i="13"/>
  <c r="D204" i="13"/>
  <c r="E204" i="13" s="1"/>
  <c r="H203" i="13"/>
  <c r="F203" i="13"/>
  <c r="J203" i="13" l="1"/>
  <c r="I204" i="13"/>
  <c r="D205" i="13"/>
  <c r="E205" i="13" s="1"/>
  <c r="B205" i="13" s="1"/>
  <c r="H204" i="13"/>
  <c r="B204" i="13"/>
  <c r="F204" i="13"/>
  <c r="G204" i="13"/>
  <c r="E63" i="10"/>
  <c r="F10" i="6"/>
  <c r="J204" i="13" l="1"/>
  <c r="F205" i="13"/>
  <c r="G205" i="13"/>
  <c r="I205" i="13"/>
  <c r="H205" i="13"/>
  <c r="J10" i="6"/>
  <c r="N10" i="6" s="1"/>
  <c r="F68" i="6"/>
  <c r="J205" i="13" l="1"/>
  <c r="L207" i="13" s="1"/>
  <c r="L210" i="13" s="1"/>
  <c r="J68" i="6"/>
  <c r="R10" i="6"/>
  <c r="N68" i="6"/>
  <c r="R68" i="6" l="1"/>
  <c r="R70" i="6" s="1"/>
  <c r="D14" i="14"/>
  <c r="F25" i="14" l="1"/>
  <c r="F33" i="14" s="1"/>
  <c r="F63" i="10"/>
  <c r="F65" i="10" s="1"/>
  <c r="G35" i="6"/>
  <c r="K35" i="6" l="1"/>
  <c r="K68" i="6" s="1"/>
  <c r="K70" i="6" s="1"/>
  <c r="G68" i="6"/>
  <c r="G70" i="6" s="1"/>
  <c r="O35" i="6" l="1"/>
  <c r="O68" i="6" s="1"/>
  <c r="S35" i="6" l="1"/>
  <c r="S68" i="6" s="1"/>
  <c r="S70" i="6" s="1"/>
  <c r="E44" i="14"/>
  <c r="F49" i="14" l="1"/>
  <c r="F50" i="14" s="1"/>
  <c r="F53" i="14" s="1"/>
  <c r="H44" i="14"/>
</calcChain>
</file>

<file path=xl/sharedStrings.xml><?xml version="1.0" encoding="utf-8"?>
<sst xmlns="http://schemas.openxmlformats.org/spreadsheetml/2006/main" count="525" uniqueCount="255">
  <si>
    <t>LAPORAN LABA RUGI</t>
  </si>
  <si>
    <t>Pendapatan Celebrity Car</t>
  </si>
  <si>
    <t>Total Pendapatan</t>
  </si>
  <si>
    <t>HPP Celebrity Car</t>
  </si>
  <si>
    <t>HPP Celeb Koffie</t>
  </si>
  <si>
    <t>Beban Iklan</t>
  </si>
  <si>
    <t>Beban Gaji</t>
  </si>
  <si>
    <t>Beban Administrasi Bank</t>
  </si>
  <si>
    <t>Beban Listrik</t>
  </si>
  <si>
    <t>NERACA</t>
  </si>
  <si>
    <t>AKTIVA</t>
  </si>
  <si>
    <t>AKTIVA LANCAR</t>
  </si>
  <si>
    <t>AKTIVA TETAP</t>
  </si>
  <si>
    <t>Bangunan</t>
  </si>
  <si>
    <t>Peralatan</t>
  </si>
  <si>
    <t>Akumulasi Penyusutan bangunan</t>
  </si>
  <si>
    <t>Perlengkapan Kantor</t>
  </si>
  <si>
    <t>NO</t>
  </si>
  <si>
    <t>KETERANGAN</t>
  </si>
  <si>
    <t>DEBET</t>
  </si>
  <si>
    <t>KREDIT</t>
  </si>
  <si>
    <t>JURNAL PENYESUAIAN</t>
  </si>
  <si>
    <t>NERACA LAJUR</t>
  </si>
  <si>
    <t>Beban Transfer Bank</t>
  </si>
  <si>
    <t>NERACA SALDO</t>
  </si>
  <si>
    <t>PENYESUAIAN</t>
  </si>
  <si>
    <t>R/L</t>
  </si>
  <si>
    <t>NSD</t>
  </si>
  <si>
    <t>NO. AKUN</t>
  </si>
  <si>
    <t>AKUN</t>
  </si>
  <si>
    <t>Petty Cash</t>
  </si>
  <si>
    <t>Piutang Kas Bon Karyawan</t>
  </si>
  <si>
    <t>MODAL</t>
  </si>
  <si>
    <t>Modal Pak Yoga</t>
  </si>
  <si>
    <t>KODE AKUN</t>
  </si>
  <si>
    <t>NAMA AKUN</t>
  </si>
  <si>
    <t>Sewa dibayar di muka</t>
  </si>
  <si>
    <t>Asuransi dibayar dimuka</t>
  </si>
  <si>
    <t>Tanah</t>
  </si>
  <si>
    <t>HUTANG</t>
  </si>
  <si>
    <t>Hutang Lancar</t>
  </si>
  <si>
    <t>Hutang Usaha</t>
  </si>
  <si>
    <t>Hutang Jangka Panjang</t>
  </si>
  <si>
    <t>Pendapatan Celeb Koffie</t>
  </si>
  <si>
    <t>Persediaan Awal Celeb Koffie</t>
  </si>
  <si>
    <t xml:space="preserve">Pembelian </t>
  </si>
  <si>
    <t>Diskon Pembelian</t>
  </si>
  <si>
    <t>Persediaan Akhir Celeb Koffie</t>
  </si>
  <si>
    <t>Persediaan Awal Celebrity Car</t>
  </si>
  <si>
    <t>Service/Maintenance</t>
  </si>
  <si>
    <t>Persediaan Akhir Celebrity Car</t>
  </si>
  <si>
    <t>BEBAN</t>
  </si>
  <si>
    <t>HARGA POKOK PENJUALAN</t>
  </si>
  <si>
    <t>PENDAPATAN</t>
  </si>
  <si>
    <t>Beban Sewa</t>
  </si>
  <si>
    <t>Beban Penyusutan</t>
  </si>
  <si>
    <t>Beban Air</t>
  </si>
  <si>
    <t>Beban Internet</t>
  </si>
  <si>
    <t>PENDAPATAN LAIN-LAIN</t>
  </si>
  <si>
    <t>Pendapatan Bunga</t>
  </si>
  <si>
    <t>BEBAN LAIN-LAIN</t>
  </si>
  <si>
    <t>100.000.000</t>
  </si>
  <si>
    <t>200.000.000</t>
  </si>
  <si>
    <t>300.000.000</t>
  </si>
  <si>
    <t>400.000.000</t>
  </si>
  <si>
    <t>500.000.000</t>
  </si>
  <si>
    <t>600.000.000</t>
  </si>
  <si>
    <t>700.000.000</t>
  </si>
  <si>
    <t>800.000.000</t>
  </si>
  <si>
    <t>Beban Provisi</t>
  </si>
  <si>
    <t>Beban Bunga Pinjaman</t>
  </si>
  <si>
    <t>Persediaan Celeb Koffie</t>
  </si>
  <si>
    <t>Persediaan Celebrity Car</t>
  </si>
  <si>
    <t>Asuransi di bayar dimuka</t>
  </si>
  <si>
    <t>600.000.001</t>
  </si>
  <si>
    <t>600.000.002</t>
  </si>
  <si>
    <t>600.000.003</t>
  </si>
  <si>
    <t>600.000.004</t>
  </si>
  <si>
    <t>600.000.005</t>
  </si>
  <si>
    <t>600.000.006</t>
  </si>
  <si>
    <t>600.000.007</t>
  </si>
  <si>
    <t>BPJS Kesehatan</t>
  </si>
  <si>
    <t>BPJS Ketenagakerjaan</t>
  </si>
  <si>
    <t>600.000.008</t>
  </si>
  <si>
    <t>600.000.009</t>
  </si>
  <si>
    <t>Beban Transportasi</t>
  </si>
  <si>
    <t>PRIVE</t>
  </si>
  <si>
    <t>Prive Pak Yoga</t>
  </si>
  <si>
    <t>300.001.000</t>
  </si>
  <si>
    <t>300.001.001</t>
  </si>
  <si>
    <t>Beban Telepon</t>
  </si>
  <si>
    <t>Beban Upacara &amp; Persembahan</t>
  </si>
  <si>
    <t>Beban Banjar</t>
  </si>
  <si>
    <t>Beban Entertaint</t>
  </si>
  <si>
    <t>600.000.010</t>
  </si>
  <si>
    <t>600.000.011</t>
  </si>
  <si>
    <t>600.000.012</t>
  </si>
  <si>
    <t>600.000.013</t>
  </si>
  <si>
    <t>600.000.014</t>
  </si>
  <si>
    <t>600.000.015</t>
  </si>
  <si>
    <t>600.000.016</t>
  </si>
  <si>
    <t>Beban Pajak Bunga</t>
  </si>
  <si>
    <t>BNI ***335</t>
  </si>
  <si>
    <t>BCA ***75</t>
  </si>
  <si>
    <t>BCA ***89</t>
  </si>
  <si>
    <t>BRI ***309</t>
  </si>
  <si>
    <t>Mandiri ***313</t>
  </si>
  <si>
    <t>Akun untuk penyesuaian</t>
  </si>
  <si>
    <t>Sewa dibayar dimuka :</t>
  </si>
  <si>
    <t>- Sewa showroom 1</t>
  </si>
  <si>
    <t>- Sewa showroom 2</t>
  </si>
  <si>
    <t>Persediaan</t>
  </si>
  <si>
    <t>400.000.001</t>
  </si>
  <si>
    <t>400.000.002</t>
  </si>
  <si>
    <t>Akumulasi Penyusutan peralatan</t>
  </si>
  <si>
    <t>Penyusutan Peralatan</t>
  </si>
  <si>
    <t>Investasi Bu Berti</t>
  </si>
  <si>
    <t>Investasi Pak Teddy</t>
  </si>
  <si>
    <t>Beban ATK</t>
  </si>
  <si>
    <t>300.000.002</t>
  </si>
  <si>
    <t>300.000.003</t>
  </si>
  <si>
    <t>JURNAL UMUM</t>
  </si>
  <si>
    <t>BUKU BESAR</t>
  </si>
  <si>
    <t>Hutang Bank BCA</t>
  </si>
  <si>
    <t>Hutang Bank BRI</t>
  </si>
  <si>
    <t>Hutang Investasi Ajik Dewa</t>
  </si>
  <si>
    <t>Hutang Investasi Pak De Kariana</t>
  </si>
  <si>
    <t>Hutang Investasi Mang Ming</t>
  </si>
  <si>
    <t>Beban Perlengkapan</t>
  </si>
  <si>
    <t>600.000.017</t>
  </si>
  <si>
    <t>Beban Kebersihan &amp; Pembuangan</t>
  </si>
  <si>
    <t>Beban MDR QRIS &amp; Credit Card</t>
  </si>
  <si>
    <t>Beban Bagi Hasil Investasi</t>
  </si>
  <si>
    <t>POS</t>
  </si>
  <si>
    <t>SN</t>
  </si>
  <si>
    <t>Neraca</t>
  </si>
  <si>
    <t>Laba Rugi</t>
  </si>
  <si>
    <t>Kredit</t>
  </si>
  <si>
    <t>TANGGAL</t>
  </si>
  <si>
    <t>REF</t>
  </si>
  <si>
    <t>Debet</t>
  </si>
  <si>
    <t>KB</t>
  </si>
  <si>
    <t>SALDO</t>
  </si>
  <si>
    <t>Saldo Awal</t>
  </si>
  <si>
    <t>Pilih Akun</t>
  </si>
  <si>
    <t>KB2</t>
  </si>
  <si>
    <t>FILTER</t>
  </si>
  <si>
    <t>Piutang Usaha</t>
  </si>
  <si>
    <t>Penyesuaian</t>
  </si>
  <si>
    <t>NS</t>
  </si>
  <si>
    <t>SALDO AWAL</t>
  </si>
  <si>
    <t>Total</t>
  </si>
  <si>
    <t>KODE</t>
  </si>
  <si>
    <t>TOTAL AKTIVA LANCAR</t>
  </si>
  <si>
    <t>TOTAL AKTIVA TETAP</t>
  </si>
  <si>
    <t>TOTAL AKTIVA</t>
  </si>
  <si>
    <t>TOTAL HUTANG</t>
  </si>
  <si>
    <t>100.001.000</t>
  </si>
  <si>
    <t>100.001.001</t>
  </si>
  <si>
    <t>100.001.007</t>
  </si>
  <si>
    <t>100.001.008</t>
  </si>
  <si>
    <t>100.001.009</t>
  </si>
  <si>
    <t>100.002.000</t>
  </si>
  <si>
    <t>100.002.001</t>
  </si>
  <si>
    <t>100.002.002</t>
  </si>
  <si>
    <t>100.002.003</t>
  </si>
  <si>
    <t>100.002.004</t>
  </si>
  <si>
    <t>100.002.005</t>
  </si>
  <si>
    <t>200.001.000</t>
  </si>
  <si>
    <t>200.001.001</t>
  </si>
  <si>
    <t>200.001.002</t>
  </si>
  <si>
    <t>Hutang Gaji</t>
  </si>
  <si>
    <t>200.001.003</t>
  </si>
  <si>
    <t>Hutang Temporary</t>
  </si>
  <si>
    <t>200.002.000</t>
  </si>
  <si>
    <t>300.000.001</t>
  </si>
  <si>
    <t>400.001.001</t>
  </si>
  <si>
    <t>400.001.002</t>
  </si>
  <si>
    <t>BEBAN USAHA</t>
  </si>
  <si>
    <t>Beban Kebersihan</t>
  </si>
  <si>
    <t>700.001.001</t>
  </si>
  <si>
    <t>800.001.001</t>
  </si>
  <si>
    <t>800.001.002</t>
  </si>
  <si>
    <t>800.001.004</t>
  </si>
  <si>
    <t>800.001.008</t>
  </si>
  <si>
    <t>Beban Lain-lain</t>
  </si>
  <si>
    <t>Penjualan</t>
  </si>
  <si>
    <t>Pendapatan Lain-Lain</t>
  </si>
  <si>
    <t>500.001.001</t>
  </si>
  <si>
    <t>Pembelian Bahan</t>
  </si>
  <si>
    <t>Pendapatan :</t>
  </si>
  <si>
    <t>Beban-Beban :</t>
  </si>
  <si>
    <t>Harga Pokok Penjualan</t>
  </si>
  <si>
    <t>Laba Kotor</t>
  </si>
  <si>
    <t>Total Beban-Beban</t>
  </si>
  <si>
    <t>Laba Bersih</t>
  </si>
  <si>
    <t>Total Nota</t>
  </si>
  <si>
    <t>Actual</t>
  </si>
  <si>
    <t>Uang Seharusnya</t>
  </si>
  <si>
    <t xml:space="preserve">Beban Perlengkapan </t>
  </si>
  <si>
    <t>Beban Credit Card/QRIS Commission</t>
  </si>
  <si>
    <t>100.001.002</t>
  </si>
  <si>
    <t>200.001.004</t>
  </si>
  <si>
    <t>Hutang to Celebrity Car</t>
  </si>
  <si>
    <t>Qris BCA</t>
  </si>
  <si>
    <t>OVO</t>
  </si>
  <si>
    <t>100.001.003</t>
  </si>
  <si>
    <t>100.001.004</t>
  </si>
  <si>
    <t>100.001.005</t>
  </si>
  <si>
    <t>100.001.006</t>
  </si>
  <si>
    <t>100.001.011</t>
  </si>
  <si>
    <t>100.001.010</t>
  </si>
  <si>
    <t>Piutang Qris BNI</t>
  </si>
  <si>
    <t>Laba</t>
  </si>
  <si>
    <t>Laba Komulatif</t>
  </si>
  <si>
    <t>HUTANG LANCAR</t>
  </si>
  <si>
    <t>HUTANG JANGKA PANJANG</t>
  </si>
  <si>
    <t>TOTAL HUTANG LANCAR</t>
  </si>
  <si>
    <t>TOTAL MODAL</t>
  </si>
  <si>
    <t>TOTAL AKTIVA DAN PASIVA</t>
  </si>
  <si>
    <t>Shopee Pay</t>
  </si>
  <si>
    <t>CELEB COFFEE</t>
  </si>
  <si>
    <t>Cash flow cashier</t>
  </si>
  <si>
    <t>Debit BCA</t>
  </si>
  <si>
    <t xml:space="preserve">PERALATAN </t>
  </si>
  <si>
    <t>MASA PENYUSUTAN</t>
  </si>
  <si>
    <t>BULAN</t>
  </si>
  <si>
    <t>BEBAN PENYUSUTAN</t>
  </si>
  <si>
    <t>AKUMULASI PENYUSUTAN</t>
  </si>
  <si>
    <t>NILAI BUKU</t>
  </si>
  <si>
    <t>BANGUNAN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</si>
  <si>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</si>
  <si>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</si>
  <si>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47/                          </t>
  </si>
  <si>
    <t xml:space="preserve">                                          </t>
  </si>
  <si>
    <t>HPP</t>
  </si>
  <si>
    <t>Kasbon anna</t>
  </si>
  <si>
    <t>Gopay</t>
  </si>
  <si>
    <t>Kasbon reza</t>
  </si>
  <si>
    <t>100.001.012</t>
  </si>
  <si>
    <t>Sewa dibayar dimuka</t>
  </si>
  <si>
    <t>LISENSI HELLO BILL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</si>
  <si>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</si>
  <si>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START DESEMBER</t>
  </si>
  <si>
    <t>perlatan</t>
  </si>
  <si>
    <t>bangunan</t>
  </si>
  <si>
    <t xml:space="preserve">Penjualan Cash </t>
  </si>
  <si>
    <t>selisih</t>
  </si>
  <si>
    <t>Cleo Galon 7</t>
  </si>
  <si>
    <t xml:space="preserve">   </t>
  </si>
  <si>
    <t>Ads Gaya Steam</t>
  </si>
  <si>
    <t>Pemasukkan Gaya Steam</t>
  </si>
  <si>
    <t>GAYA STEAM</t>
  </si>
  <si>
    <t>Periode 01 - 29 Februari</t>
  </si>
  <si>
    <t>Setoran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</si>
</sst>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[$-409]dd\-mmm\-yy;@"/>
    <numFmt numFmtId="165" formatCode="[$-409]d\-mmm\-yy;@"/>
    <numFmt numFmtId="166" formatCode="[$-409]mmm\-yy;@"/>
    <numFmt numFmtId="167" formatCode="_(* #,##0_);_(* \(#,##0\);_(* &quot;-&quot;??_);_(@_)"/>
    <numFmt numFmtId="168" formatCode="_-[$Rp-421]* #,##0.00_-;\-[$Rp-421]* #,##0.00_-;_-[$Rp-421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0"/>
      <name val="Arial Black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2" xfId="0" applyFont="1" applyBorder="1"/>
    <xf numFmtId="0" fontId="2" fillId="0" borderId="0" xfId="0" applyFont="1" applyAlignment="1">
      <alignment horizontal="center" vertical="center"/>
    </xf>
    <xf numFmtId="0" fontId="2" fillId="0" borderId="2" xfId="0" applyFont="1" applyBorder="1"/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0" borderId="0" xfId="0" quotePrefix="1" applyFont="1"/>
    <xf numFmtId="0" fontId="3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41" fontId="3" fillId="2" borderId="2" xfId="1" applyFont="1" applyFill="1" applyBorder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4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1" fontId="3" fillId="0" borderId="0" xfId="1" applyFont="1"/>
    <xf numFmtId="0" fontId="2" fillId="2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41" fontId="4" fillId="4" borderId="2" xfId="1" applyFont="1" applyFill="1" applyBorder="1" applyAlignment="1">
      <alignment horizontal="center" vertical="center"/>
    </xf>
    <xf numFmtId="41" fontId="3" fillId="0" borderId="2" xfId="1" applyFont="1" applyFill="1" applyBorder="1"/>
    <xf numFmtId="41" fontId="2" fillId="0" borderId="2" xfId="1" applyFont="1" applyFill="1" applyBorder="1"/>
    <xf numFmtId="41" fontId="3" fillId="0" borderId="0" xfId="1" applyFont="1" applyFill="1"/>
    <xf numFmtId="3" fontId="2" fillId="0" borderId="0" xfId="0" applyNumberFormat="1" applyFont="1"/>
    <xf numFmtId="3" fontId="3" fillId="0" borderId="7" xfId="0" applyNumberFormat="1" applyFont="1" applyBorder="1" applyAlignment="1">
      <alignment horizontal="left" indent="1"/>
    </xf>
    <xf numFmtId="3" fontId="3" fillId="0" borderId="0" xfId="0" applyNumberFormat="1" applyFont="1" applyAlignment="1">
      <alignment horizontal="left" indent="2"/>
    </xf>
    <xf numFmtId="41" fontId="2" fillId="0" borderId="7" xfId="0" applyNumberFormat="1" applyFont="1" applyBorder="1"/>
    <xf numFmtId="3" fontId="3" fillId="0" borderId="7" xfId="0" applyNumberFormat="1" applyFont="1" applyBorder="1"/>
    <xf numFmtId="41" fontId="2" fillId="0" borderId="7" xfId="1" applyFont="1" applyFill="1" applyBorder="1"/>
    <xf numFmtId="0" fontId="4" fillId="0" borderId="0" xfId="0" applyFont="1" applyAlignment="1">
      <alignment horizontal="center"/>
    </xf>
    <xf numFmtId="41" fontId="4" fillId="0" borderId="0" xfId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41" fontId="3" fillId="2" borderId="0" xfId="1" applyFont="1" applyFill="1"/>
    <xf numFmtId="41" fontId="3" fillId="2" borderId="0" xfId="1" applyFont="1" applyFill="1" applyBorder="1" applyAlignment="1">
      <alignment horizontal="left"/>
    </xf>
    <xf numFmtId="41" fontId="3" fillId="2" borderId="0" xfId="1" applyFont="1" applyFill="1" applyBorder="1"/>
    <xf numFmtId="0" fontId="6" fillId="2" borderId="0" xfId="0" applyFont="1" applyFill="1" applyAlignment="1">
      <alignment horizontal="left"/>
    </xf>
    <xf numFmtId="41" fontId="6" fillId="2" borderId="0" xfId="1" applyFont="1" applyFill="1" applyBorder="1" applyAlignment="1">
      <alignment horizontal="left"/>
    </xf>
    <xf numFmtId="41" fontId="2" fillId="2" borderId="0" xfId="1" applyFont="1" applyFill="1" applyBorder="1" applyAlignment="1">
      <alignment horizontal="left"/>
    </xf>
    <xf numFmtId="41" fontId="3" fillId="2" borderId="0" xfId="0" applyNumberFormat="1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3" fontId="3" fillId="2" borderId="0" xfId="0" applyNumberFormat="1" applyFont="1" applyFill="1" applyAlignment="1">
      <alignment horizontal="left"/>
    </xf>
    <xf numFmtId="0" fontId="2" fillId="0" borderId="0" xfId="4" applyFont="1" applyAlignment="1">
      <alignment horizontal="center"/>
    </xf>
    <xf numFmtId="0" fontId="2" fillId="0" borderId="0" xfId="4" applyFont="1"/>
    <xf numFmtId="0" fontId="3" fillId="0" borderId="0" xfId="4" applyFont="1" applyAlignment="1">
      <alignment horizontal="center"/>
    </xf>
    <xf numFmtId="0" fontId="3" fillId="0" borderId="0" xfId="4" applyFont="1"/>
    <xf numFmtId="43" fontId="3" fillId="2" borderId="2" xfId="3" applyFont="1" applyFill="1" applyBorder="1"/>
    <xf numFmtId="43" fontId="3" fillId="0" borderId="0" xfId="3" applyFont="1"/>
    <xf numFmtId="43" fontId="4" fillId="4" borderId="2" xfId="3" applyFont="1" applyFill="1" applyBorder="1" applyAlignment="1">
      <alignment horizontal="center"/>
    </xf>
    <xf numFmtId="43" fontId="5" fillId="0" borderId="2" xfId="3" applyFont="1" applyBorder="1"/>
    <xf numFmtId="43" fontId="5" fillId="2" borderId="2" xfId="3" applyFont="1" applyFill="1" applyBorder="1"/>
    <xf numFmtId="43" fontId="5" fillId="0" borderId="0" xfId="3" applyFont="1"/>
    <xf numFmtId="0" fontId="8" fillId="0" borderId="0" xfId="2" applyFont="1" applyFill="1" applyAlignment="1">
      <alignment horizontal="center"/>
    </xf>
    <xf numFmtId="0" fontId="8" fillId="0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 wrapText="1"/>
    </xf>
    <xf numFmtId="0" fontId="8" fillId="0" borderId="0" xfId="2" applyFont="1" applyFill="1"/>
    <xf numFmtId="165" fontId="5" fillId="0" borderId="2" xfId="0" applyNumberFormat="1" applyFont="1" applyBorder="1" applyAlignment="1">
      <alignment horizontal="left"/>
    </xf>
    <xf numFmtId="0" fontId="5" fillId="0" borderId="2" xfId="0" applyFont="1" applyBorder="1"/>
    <xf numFmtId="43" fontId="1" fillId="0" borderId="2" xfId="3" applyBorder="1"/>
    <xf numFmtId="43" fontId="3" fillId="0" borderId="0" xfId="0" applyNumberFormat="1" applyFont="1"/>
    <xf numFmtId="164" fontId="3" fillId="2" borderId="0" xfId="0" applyNumberFormat="1" applyFont="1" applyFill="1" applyAlignment="1">
      <alignment horizontal="center"/>
    </xf>
    <xf numFmtId="43" fontId="3" fillId="2" borderId="0" xfId="3" applyFont="1" applyFill="1" applyBorder="1"/>
    <xf numFmtId="0" fontId="4" fillId="5" borderId="2" xfId="0" applyFont="1" applyFill="1" applyBorder="1" applyAlignment="1">
      <alignment horizontal="center" vertical="center"/>
    </xf>
    <xf numFmtId="0" fontId="2" fillId="2" borderId="0" xfId="0" applyFont="1" applyFill="1"/>
    <xf numFmtId="41" fontId="2" fillId="2" borderId="0" xfId="0" applyNumberFormat="1" applyFont="1" applyFill="1" applyAlignment="1">
      <alignment horizontal="left"/>
    </xf>
    <xf numFmtId="0" fontId="2" fillId="3" borderId="7" xfId="0" applyFont="1" applyFill="1" applyBorder="1" applyAlignment="1">
      <alignment horizontal="left"/>
    </xf>
    <xf numFmtId="41" fontId="2" fillId="3" borderId="7" xfId="0" applyNumberFormat="1" applyFont="1" applyFill="1" applyBorder="1" applyAlignment="1">
      <alignment horizontal="left"/>
    </xf>
    <xf numFmtId="41" fontId="3" fillId="3" borderId="7" xfId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1" fontId="3" fillId="3" borderId="1" xfId="1" applyFont="1" applyFill="1" applyBorder="1" applyAlignment="1">
      <alignment horizontal="left"/>
    </xf>
    <xf numFmtId="41" fontId="2" fillId="3" borderId="1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 indent="2"/>
    </xf>
    <xf numFmtId="0" fontId="2" fillId="2" borderId="0" xfId="0" applyFont="1" applyFill="1" applyAlignment="1">
      <alignment horizontal="left" indent="2"/>
    </xf>
    <xf numFmtId="164" fontId="3" fillId="2" borderId="2" xfId="0" applyNumberFormat="1" applyFont="1" applyFill="1" applyBorder="1" applyAlignment="1">
      <alignment horizontal="left"/>
    </xf>
    <xf numFmtId="43" fontId="2" fillId="0" borderId="0" xfId="0" applyNumberFormat="1" applyFont="1"/>
    <xf numFmtId="3" fontId="2" fillId="3" borderId="7" xfId="0" applyNumberFormat="1" applyFont="1" applyFill="1" applyBorder="1"/>
    <xf numFmtId="0" fontId="3" fillId="3" borderId="7" xfId="0" applyFont="1" applyFill="1" applyBorder="1"/>
    <xf numFmtId="41" fontId="3" fillId="3" borderId="7" xfId="1" applyFont="1" applyFill="1" applyBorder="1"/>
    <xf numFmtId="41" fontId="2" fillId="3" borderId="7" xfId="0" applyNumberFormat="1" applyFont="1" applyFill="1" applyBorder="1"/>
    <xf numFmtId="3" fontId="2" fillId="0" borderId="0" xfId="0" applyNumberFormat="1" applyFont="1" applyAlignment="1">
      <alignment horizontal="left" indent="2"/>
    </xf>
    <xf numFmtId="41" fontId="3" fillId="0" borderId="0" xfId="0" applyNumberFormat="1" applyFont="1"/>
    <xf numFmtId="41" fontId="2" fillId="0" borderId="0" xfId="0" applyNumberFormat="1" applyFont="1"/>
    <xf numFmtId="41" fontId="3" fillId="6" borderId="0" xfId="0" applyNumberFormat="1" applyFont="1" applyFill="1"/>
    <xf numFmtId="166" fontId="0" fillId="0" borderId="0" xfId="0" applyNumberFormat="1"/>
    <xf numFmtId="167" fontId="0" fillId="0" borderId="0" xfId="3" applyNumberFormat="1" applyFont="1"/>
    <xf numFmtId="166" fontId="0" fillId="0" borderId="2" xfId="0" applyNumberFormat="1" applyBorder="1"/>
    <xf numFmtId="167" fontId="0" fillId="0" borderId="2" xfId="3" applyNumberFormat="1" applyFont="1" applyBorder="1"/>
    <xf numFmtId="43" fontId="10" fillId="0" borderId="0" xfId="3" applyFont="1"/>
    <xf numFmtId="41" fontId="3" fillId="2" borderId="0" xfId="0" applyNumberFormat="1" applyFont="1" applyFill="1"/>
    <xf numFmtId="167" fontId="0" fillId="0" borderId="0" xfId="0" applyNumberFormat="1"/>
    <xf numFmtId="10" fontId="3" fillId="2" borderId="0" xfId="5" applyNumberFormat="1" applyFont="1" applyFill="1"/>
    <xf numFmtId="14" fontId="3" fillId="0" borderId="0" xfId="0" applyNumberFormat="1" applyFont="1"/>
    <xf numFmtId="43" fontId="0" fillId="0" borderId="0" xfId="0" applyNumberFormat="1"/>
    <xf numFmtId="166" fontId="0" fillId="6" borderId="2" xfId="0" applyNumberFormat="1" applyFill="1" applyBorder="1"/>
    <xf numFmtId="168" fontId="0" fillId="0" borderId="2" xfId="0" applyNumberFormat="1" applyBorder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1" fontId="4" fillId="4" borderId="2" xfId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3" fontId="2" fillId="0" borderId="8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left"/>
    </xf>
    <xf numFmtId="3" fontId="2" fillId="0" borderId="7" xfId="0" applyNumberFormat="1" applyFont="1" applyBorder="1" applyAlignment="1">
      <alignment horizontal="left"/>
    </xf>
  </cellXfs>
  <cellStyles count="6">
    <cellStyle name="Comma" xfId="3" builtinId="3"/>
    <cellStyle name="Comma [0]" xfId="1" builtinId="6"/>
    <cellStyle name="Hyperlink" xfId="2" builtinId="8"/>
    <cellStyle name="Normal" xfId="0" builtinId="0"/>
    <cellStyle name="Normal 2" xfId="4" xr:uid="{00000000-0005-0000-0000-000004000000}"/>
    <cellStyle name="Percent" xfId="5" builtinId="5"/>
  </cellStyles>
  <dxfs count="12"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39966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550010</xdr:colOff>
      <xdr:row>207</xdr:row>
      <xdr:rowOff>119280</xdr:rowOff>
    </xdr:from>
    <xdr:to>
      <xdr:col>9</xdr:col>
      <xdr:colOff>361307</xdr:colOff>
      <xdr:row>216</xdr:row>
      <xdr:rowOff>126691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2140685" y="2195730"/>
          <a:ext cx="6783597" cy="1579036"/>
          <a:chOff x="447725" y="4709819"/>
          <a:chExt cx="7116859" cy="1365027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447725" y="4709819"/>
            <a:ext cx="1548848" cy="13169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Prepared by,</a:t>
            </a: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Aditya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6015736" y="4757912"/>
            <a:ext cx="1548848" cy="13169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Acknowledge by,</a:t>
            </a: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1100" u="sng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Pak</a:t>
            </a:r>
            <a:r>
              <a:rPr lang="en-US" sz="1100" u="sng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Yoga</a:t>
            </a:r>
            <a:endParaRPr lang="en-US" sz="1100" u="sng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Owner</a:t>
            </a:r>
          </a:p>
        </xdr:txBody>
      </xdr:sp>
    </xdr:grpSp>
    <xdr:clientData/>
  </xdr:twoCellAnchor>
  <xdr:twoCellAnchor>
    <xdr:from>
      <xdr:col>6</xdr:col>
      <xdr:colOff>2286000</xdr:colOff>
      <xdr:row>207</xdr:row>
      <xdr:rowOff>107158</xdr:rowOff>
    </xdr:from>
    <xdr:to>
      <xdr:col>7</xdr:col>
      <xdr:colOff>307949</xdr:colOff>
      <xdr:row>215</xdr:row>
      <xdr:rowOff>95249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857750" y="2357439"/>
          <a:ext cx="1474762" cy="13573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Checked by,</a:t>
          </a: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u="sng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Ari</a:t>
          </a:r>
        </a:p>
        <a:p>
          <a:pPr algn="ctr"/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Accounting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114300</xdr:rowOff>
    </xdr:from>
    <xdr:to>
      <xdr:col>3</xdr:col>
      <xdr:colOff>981075</xdr:colOff>
      <xdr:row>6</xdr:row>
      <xdr:rowOff>10839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19050" y="352425"/>
          <a:ext cx="5781675" cy="801414"/>
          <a:chOff x="190500" y="0"/>
          <a:chExt cx="6029325" cy="801414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lum/>
            <a:alphaModFix/>
          </a:blip>
          <a:srcRect t="2928" b="86596"/>
          <a:stretch>
            <a:fillRect/>
          </a:stretch>
        </xdr:blipFill>
        <xdr:spPr>
          <a:xfrm>
            <a:off x="1104900" y="0"/>
            <a:ext cx="5114925" cy="80141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108" t="32959" r="12359" b="30712"/>
          <a:stretch/>
        </xdr:blipFill>
        <xdr:spPr>
          <a:xfrm>
            <a:off x="190500" y="142875"/>
            <a:ext cx="981074" cy="478212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334052</xdr:colOff>
      <xdr:row>1</xdr:row>
      <xdr:rowOff>9525</xdr:rowOff>
    </xdr:from>
    <xdr:to>
      <xdr:col>5</xdr:col>
      <xdr:colOff>190500</xdr:colOff>
      <xdr:row>5</xdr:row>
      <xdr:rowOff>48939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 t="2928" b="86596"/>
        <a:stretch>
          <a:fillRect/>
        </a:stretch>
      </xdr:blipFill>
      <xdr:spPr>
        <a:xfrm>
          <a:off x="334052" y="9525"/>
          <a:ext cx="3999823" cy="76331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B79" totalsRowShown="0" headerRowDxfId="11" dataDxfId="10">
  <tableColumns count="2">
    <tableColumn id="1" xr3:uid="{00000000-0010-0000-0000-000001000000}" name="KODE AKUN" dataDxfId="9"/>
    <tableColumn id="2" xr3:uid="{00000000-0010-0000-0000-000002000000}" name="NAMA AKUN" dataDxfId="8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42" displayName="Table42" ref="A1:F63" totalsRowShown="0" headerRowDxfId="7" dataDxfId="6">
  <tableColumns count="6">
    <tableColumn id="1" xr3:uid="{00000000-0010-0000-0100-000001000000}" name="KODE AKUN" dataDxfId="5"/>
    <tableColumn id="2" xr3:uid="{00000000-0010-0000-0100-000002000000}" name="NAMA AKUN" dataDxfId="4"/>
    <tableColumn id="3" xr3:uid="{00000000-0010-0000-0100-000003000000}" name="POS" dataDxfId="3"/>
    <tableColumn id="4" xr3:uid="{00000000-0010-0000-0100-000004000000}" name="SN" dataDxfId="2"/>
    <tableColumn id="5" xr3:uid="{00000000-0010-0000-0100-000005000000}" name="DEBET" dataDxfId="1" dataCellStyle="Comma"/>
    <tableColumn id="6" xr3:uid="{00000000-0010-0000-0100-000006000000}" name="KREDIT" dataDxfId="0" dataCellStyle="Comma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workbookViewId="0">
      <selection activeCell="B13" sqref="B13"/>
    </sheetView>
  </sheetViews>
  <sheetFormatPr defaultColWidth="9.140625" defaultRowHeight="14.25" x14ac:dyDescent="0.2"/>
  <cols>
    <col min="1" max="1" width="13.7109375" style="3" customWidth="1"/>
    <col min="2" max="2" width="55.140625" style="2" customWidth="1"/>
    <col min="3" max="3" width="9.140625" style="2"/>
    <col min="4" max="4" width="5.42578125" style="3" customWidth="1"/>
    <col min="5" max="5" width="22.42578125" style="2" bestFit="1" customWidth="1"/>
    <col min="6" max="16384" width="9.140625" style="2"/>
  </cols>
  <sheetData>
    <row r="1" spans="1:5" ht="15" x14ac:dyDescent="0.25">
      <c r="A1" s="1" t="s">
        <v>34</v>
      </c>
      <c r="B1" s="1" t="s">
        <v>35</v>
      </c>
    </row>
    <row r="2" spans="1:5" ht="15" x14ac:dyDescent="0.25">
      <c r="A2" s="1" t="s">
        <v>61</v>
      </c>
      <c r="B2" s="4" t="s">
        <v>10</v>
      </c>
      <c r="D2" s="8" t="s">
        <v>107</v>
      </c>
    </row>
    <row r="3" spans="1:5" ht="15" x14ac:dyDescent="0.25">
      <c r="A3" s="14">
        <v>100100000</v>
      </c>
      <c r="B3" s="4" t="s">
        <v>11</v>
      </c>
      <c r="D3" s="3">
        <v>1</v>
      </c>
      <c r="E3" s="2" t="s">
        <v>108</v>
      </c>
    </row>
    <row r="4" spans="1:5" x14ac:dyDescent="0.2">
      <c r="A4" s="15">
        <v>100100001</v>
      </c>
      <c r="B4" s="2" t="s">
        <v>30</v>
      </c>
      <c r="E4" s="10" t="s">
        <v>109</v>
      </c>
    </row>
    <row r="5" spans="1:5" x14ac:dyDescent="0.2">
      <c r="A5" s="15">
        <v>100100002</v>
      </c>
      <c r="B5" s="2" t="s">
        <v>104</v>
      </c>
      <c r="E5" s="10" t="s">
        <v>110</v>
      </c>
    </row>
    <row r="6" spans="1:5" x14ac:dyDescent="0.2">
      <c r="A6" s="15">
        <v>100100003</v>
      </c>
      <c r="B6" s="2" t="s">
        <v>103</v>
      </c>
      <c r="D6" s="3">
        <v>2</v>
      </c>
      <c r="E6" s="2" t="s">
        <v>73</v>
      </c>
    </row>
    <row r="7" spans="1:5" x14ac:dyDescent="0.2">
      <c r="A7" s="15">
        <v>100100004</v>
      </c>
      <c r="B7" s="2" t="s">
        <v>102</v>
      </c>
      <c r="D7" s="3">
        <v>3</v>
      </c>
      <c r="E7" s="2" t="s">
        <v>111</v>
      </c>
    </row>
    <row r="8" spans="1:5" x14ac:dyDescent="0.2">
      <c r="A8" s="15">
        <v>100100005</v>
      </c>
      <c r="B8" s="2" t="s">
        <v>105</v>
      </c>
      <c r="D8" s="3">
        <v>4</v>
      </c>
      <c r="E8" s="2" t="s">
        <v>115</v>
      </c>
    </row>
    <row r="9" spans="1:5" x14ac:dyDescent="0.2">
      <c r="A9" s="15">
        <v>100100006</v>
      </c>
      <c r="B9" s="2" t="s">
        <v>106</v>
      </c>
    </row>
    <row r="10" spans="1:5" x14ac:dyDescent="0.2">
      <c r="A10" s="15">
        <v>100100007</v>
      </c>
      <c r="B10" s="2" t="s">
        <v>31</v>
      </c>
    </row>
    <row r="11" spans="1:5" x14ac:dyDescent="0.2">
      <c r="A11" s="15">
        <v>100100008</v>
      </c>
      <c r="B11" s="2" t="s">
        <v>16</v>
      </c>
    </row>
    <row r="12" spans="1:5" x14ac:dyDescent="0.2">
      <c r="A12" s="15">
        <v>100100009</v>
      </c>
      <c r="B12" s="2" t="s">
        <v>71</v>
      </c>
    </row>
    <row r="13" spans="1:5" x14ac:dyDescent="0.2">
      <c r="A13" s="15">
        <v>100100010</v>
      </c>
      <c r="B13" s="2" t="s">
        <v>72</v>
      </c>
    </row>
    <row r="14" spans="1:5" x14ac:dyDescent="0.2">
      <c r="A14" s="15">
        <v>100100011</v>
      </c>
      <c r="B14" s="2" t="s">
        <v>36</v>
      </c>
    </row>
    <row r="15" spans="1:5" x14ac:dyDescent="0.2">
      <c r="A15" s="15">
        <v>100100012</v>
      </c>
      <c r="B15" s="2" t="s">
        <v>37</v>
      </c>
    </row>
    <row r="16" spans="1:5" ht="15" x14ac:dyDescent="0.25">
      <c r="A16" s="14">
        <v>100200000</v>
      </c>
      <c r="B16" s="4" t="s">
        <v>12</v>
      </c>
    </row>
    <row r="17" spans="1:8" x14ac:dyDescent="0.2">
      <c r="A17" s="15">
        <v>100200001</v>
      </c>
      <c r="B17" s="2" t="s">
        <v>38</v>
      </c>
    </row>
    <row r="18" spans="1:8" x14ac:dyDescent="0.2">
      <c r="A18" s="15">
        <v>100200002</v>
      </c>
      <c r="B18" s="2" t="s">
        <v>13</v>
      </c>
    </row>
    <row r="19" spans="1:8" x14ac:dyDescent="0.2">
      <c r="A19" s="15">
        <v>100200003</v>
      </c>
      <c r="B19" s="2" t="s">
        <v>15</v>
      </c>
    </row>
    <row r="20" spans="1:8" x14ac:dyDescent="0.2">
      <c r="A20" s="15">
        <v>100200004</v>
      </c>
      <c r="B20" s="2" t="s">
        <v>14</v>
      </c>
      <c r="H20" s="9"/>
    </row>
    <row r="21" spans="1:8" x14ac:dyDescent="0.2">
      <c r="A21" s="15">
        <v>100200005</v>
      </c>
      <c r="B21" s="2" t="s">
        <v>114</v>
      </c>
    </row>
    <row r="22" spans="1:8" ht="15" x14ac:dyDescent="0.25">
      <c r="A22" s="1" t="s">
        <v>62</v>
      </c>
      <c r="B22" s="4" t="s">
        <v>39</v>
      </c>
    </row>
    <row r="23" spans="1:8" ht="15" x14ac:dyDescent="0.25">
      <c r="A23" s="14">
        <v>200100000</v>
      </c>
      <c r="B23" s="4" t="s">
        <v>40</v>
      </c>
    </row>
    <row r="24" spans="1:8" x14ac:dyDescent="0.2">
      <c r="A24" s="15">
        <v>200100001</v>
      </c>
      <c r="B24" s="2" t="s">
        <v>41</v>
      </c>
    </row>
    <row r="25" spans="1:8" ht="15" x14ac:dyDescent="0.25">
      <c r="A25" s="14">
        <v>200200000</v>
      </c>
      <c r="B25" s="4" t="s">
        <v>42</v>
      </c>
    </row>
    <row r="26" spans="1:8" x14ac:dyDescent="0.2">
      <c r="A26" s="15">
        <v>200200001</v>
      </c>
      <c r="B26" s="2" t="s">
        <v>123</v>
      </c>
    </row>
    <row r="27" spans="1:8" x14ac:dyDescent="0.2">
      <c r="A27" s="15">
        <v>200200002</v>
      </c>
      <c r="B27" s="2" t="s">
        <v>124</v>
      </c>
    </row>
    <row r="28" spans="1:8" x14ac:dyDescent="0.2">
      <c r="A28" s="15">
        <v>200200003</v>
      </c>
      <c r="B28" s="2" t="s">
        <v>125</v>
      </c>
    </row>
    <row r="29" spans="1:8" x14ac:dyDescent="0.2">
      <c r="A29" s="15">
        <v>200200004</v>
      </c>
      <c r="B29" s="2" t="s">
        <v>126</v>
      </c>
    </row>
    <row r="30" spans="1:8" x14ac:dyDescent="0.2">
      <c r="A30" s="15">
        <v>200200005</v>
      </c>
      <c r="B30" s="2" t="s">
        <v>127</v>
      </c>
    </row>
    <row r="31" spans="1:8" ht="15" x14ac:dyDescent="0.25">
      <c r="A31" s="1" t="s">
        <v>63</v>
      </c>
      <c r="B31" s="4" t="s">
        <v>32</v>
      </c>
    </row>
    <row r="32" spans="1:8" x14ac:dyDescent="0.2">
      <c r="A32" s="15">
        <v>300000001</v>
      </c>
      <c r="B32" s="2" t="s">
        <v>33</v>
      </c>
    </row>
    <row r="33" spans="1:2" x14ac:dyDescent="0.2">
      <c r="A33" s="3" t="s">
        <v>119</v>
      </c>
      <c r="B33" s="9" t="s">
        <v>116</v>
      </c>
    </row>
    <row r="34" spans="1:2" x14ac:dyDescent="0.2">
      <c r="A34" s="3" t="s">
        <v>120</v>
      </c>
      <c r="B34" s="9" t="s">
        <v>117</v>
      </c>
    </row>
    <row r="35" spans="1:2" ht="15" x14ac:dyDescent="0.25">
      <c r="A35" s="1" t="s">
        <v>88</v>
      </c>
      <c r="B35" s="4" t="s">
        <v>86</v>
      </c>
    </row>
    <row r="36" spans="1:2" x14ac:dyDescent="0.2">
      <c r="A36" s="3" t="s">
        <v>89</v>
      </c>
      <c r="B36" s="2" t="s">
        <v>87</v>
      </c>
    </row>
    <row r="37" spans="1:2" ht="15" x14ac:dyDescent="0.25">
      <c r="A37" s="1" t="s">
        <v>64</v>
      </c>
      <c r="B37" s="4" t="s">
        <v>53</v>
      </c>
    </row>
    <row r="38" spans="1:2" x14ac:dyDescent="0.2">
      <c r="A38" s="3" t="s">
        <v>112</v>
      </c>
      <c r="B38" s="2" t="s">
        <v>43</v>
      </c>
    </row>
    <row r="39" spans="1:2" x14ac:dyDescent="0.2">
      <c r="A39" s="3" t="s">
        <v>113</v>
      </c>
      <c r="B39" s="2" t="s">
        <v>1</v>
      </c>
    </row>
    <row r="40" spans="1:2" ht="15" x14ac:dyDescent="0.25">
      <c r="A40" s="1" t="s">
        <v>65</v>
      </c>
      <c r="B40" s="4" t="s">
        <v>52</v>
      </c>
    </row>
    <row r="41" spans="1:2" x14ac:dyDescent="0.2">
      <c r="A41" s="15">
        <v>500100001</v>
      </c>
      <c r="B41" s="2" t="s">
        <v>44</v>
      </c>
    </row>
    <row r="42" spans="1:2" x14ac:dyDescent="0.2">
      <c r="A42" s="15">
        <v>500100002</v>
      </c>
      <c r="B42" s="2" t="s">
        <v>45</v>
      </c>
    </row>
    <row r="43" spans="1:2" x14ac:dyDescent="0.2">
      <c r="A43" s="15">
        <v>500100003</v>
      </c>
      <c r="B43" s="2" t="s">
        <v>46</v>
      </c>
    </row>
    <row r="44" spans="1:2" x14ac:dyDescent="0.2">
      <c r="A44" s="15">
        <v>500100004</v>
      </c>
      <c r="B44" s="2" t="s">
        <v>47</v>
      </c>
    </row>
    <row r="45" spans="1:2" x14ac:dyDescent="0.2">
      <c r="A45" s="15">
        <v>500100005</v>
      </c>
      <c r="B45" s="2" t="s">
        <v>4</v>
      </c>
    </row>
    <row r="46" spans="1:2" x14ac:dyDescent="0.2">
      <c r="A46" s="15">
        <v>500100006</v>
      </c>
      <c r="B46" s="2" t="s">
        <v>48</v>
      </c>
    </row>
    <row r="47" spans="1:2" x14ac:dyDescent="0.2">
      <c r="A47" s="15">
        <v>500100007</v>
      </c>
      <c r="B47" s="2" t="s">
        <v>45</v>
      </c>
    </row>
    <row r="48" spans="1:2" x14ac:dyDescent="0.2">
      <c r="A48" s="15">
        <v>500100008</v>
      </c>
      <c r="B48" s="2" t="s">
        <v>49</v>
      </c>
    </row>
    <row r="49" spans="1:2" x14ac:dyDescent="0.2">
      <c r="A49" s="15">
        <v>500100009</v>
      </c>
      <c r="B49" s="2" t="s">
        <v>50</v>
      </c>
    </row>
    <row r="50" spans="1:2" x14ac:dyDescent="0.2">
      <c r="A50" s="15">
        <v>500100010</v>
      </c>
      <c r="B50" s="2" t="s">
        <v>3</v>
      </c>
    </row>
    <row r="51" spans="1:2" ht="15" x14ac:dyDescent="0.25">
      <c r="A51" s="1" t="s">
        <v>66</v>
      </c>
      <c r="B51" s="4" t="s">
        <v>51</v>
      </c>
    </row>
    <row r="52" spans="1:2" x14ac:dyDescent="0.2">
      <c r="A52" s="3" t="s">
        <v>74</v>
      </c>
      <c r="B52" s="2" t="s">
        <v>5</v>
      </c>
    </row>
    <row r="53" spans="1:2" x14ac:dyDescent="0.2">
      <c r="A53" s="3" t="s">
        <v>75</v>
      </c>
      <c r="B53" s="2" t="s">
        <v>54</v>
      </c>
    </row>
    <row r="54" spans="1:2" x14ac:dyDescent="0.2">
      <c r="A54" s="3" t="s">
        <v>76</v>
      </c>
      <c r="B54" s="2" t="s">
        <v>55</v>
      </c>
    </row>
    <row r="55" spans="1:2" x14ac:dyDescent="0.2">
      <c r="A55" s="3" t="s">
        <v>77</v>
      </c>
      <c r="B55" s="2" t="s">
        <v>128</v>
      </c>
    </row>
    <row r="56" spans="1:2" x14ac:dyDescent="0.2">
      <c r="A56" s="3" t="s">
        <v>78</v>
      </c>
      <c r="B56" s="2" t="s">
        <v>56</v>
      </c>
    </row>
    <row r="57" spans="1:2" x14ac:dyDescent="0.2">
      <c r="A57" s="3" t="s">
        <v>79</v>
      </c>
      <c r="B57" s="2" t="s">
        <v>8</v>
      </c>
    </row>
    <row r="58" spans="1:2" x14ac:dyDescent="0.2">
      <c r="A58" s="3" t="s">
        <v>80</v>
      </c>
      <c r="B58" s="2" t="s">
        <v>90</v>
      </c>
    </row>
    <row r="59" spans="1:2" x14ac:dyDescent="0.2">
      <c r="A59" s="3" t="s">
        <v>83</v>
      </c>
      <c r="B59" s="2" t="s">
        <v>57</v>
      </c>
    </row>
    <row r="60" spans="1:2" x14ac:dyDescent="0.2">
      <c r="A60" s="3" t="s">
        <v>84</v>
      </c>
      <c r="B60" s="2" t="s">
        <v>6</v>
      </c>
    </row>
    <row r="61" spans="1:2" x14ac:dyDescent="0.2">
      <c r="A61" s="3" t="s">
        <v>94</v>
      </c>
      <c r="B61" s="2" t="s">
        <v>85</v>
      </c>
    </row>
    <row r="62" spans="1:2" x14ac:dyDescent="0.2">
      <c r="A62" s="3" t="s">
        <v>95</v>
      </c>
      <c r="B62" s="2" t="s">
        <v>91</v>
      </c>
    </row>
    <row r="63" spans="1:2" x14ac:dyDescent="0.2">
      <c r="A63" s="3" t="s">
        <v>96</v>
      </c>
      <c r="B63" s="2" t="s">
        <v>92</v>
      </c>
    </row>
    <row r="64" spans="1:2" x14ac:dyDescent="0.2">
      <c r="A64" s="3" t="s">
        <v>97</v>
      </c>
      <c r="B64" s="2" t="s">
        <v>93</v>
      </c>
    </row>
    <row r="65" spans="1:2" x14ac:dyDescent="0.2">
      <c r="A65" s="3" t="s">
        <v>98</v>
      </c>
      <c r="B65" s="2" t="s">
        <v>130</v>
      </c>
    </row>
    <row r="66" spans="1:2" x14ac:dyDescent="0.2">
      <c r="A66" s="3" t="s">
        <v>99</v>
      </c>
      <c r="B66" s="2" t="s">
        <v>118</v>
      </c>
    </row>
    <row r="67" spans="1:2" x14ac:dyDescent="0.2">
      <c r="A67" s="3" t="s">
        <v>100</v>
      </c>
      <c r="B67" s="2" t="s">
        <v>81</v>
      </c>
    </row>
    <row r="68" spans="1:2" x14ac:dyDescent="0.2">
      <c r="A68" s="3" t="s">
        <v>129</v>
      </c>
      <c r="B68" s="2" t="s">
        <v>82</v>
      </c>
    </row>
    <row r="69" spans="1:2" ht="15" x14ac:dyDescent="0.25">
      <c r="A69" s="1" t="s">
        <v>67</v>
      </c>
      <c r="B69" s="4" t="s">
        <v>58</v>
      </c>
    </row>
    <row r="70" spans="1:2" x14ac:dyDescent="0.2">
      <c r="A70" s="15">
        <v>700100001</v>
      </c>
      <c r="B70" s="2" t="s">
        <v>59</v>
      </c>
    </row>
    <row r="71" spans="1:2" ht="15" x14ac:dyDescent="0.25">
      <c r="A71" s="1" t="s">
        <v>68</v>
      </c>
      <c r="B71" s="4" t="s">
        <v>60</v>
      </c>
    </row>
    <row r="72" spans="1:2" x14ac:dyDescent="0.2">
      <c r="A72" s="15">
        <v>800000001</v>
      </c>
      <c r="B72" s="2" t="s">
        <v>7</v>
      </c>
    </row>
    <row r="73" spans="1:2" x14ac:dyDescent="0.2">
      <c r="A73" s="15">
        <v>800000002</v>
      </c>
      <c r="B73" s="2" t="s">
        <v>23</v>
      </c>
    </row>
    <row r="74" spans="1:2" x14ac:dyDescent="0.2">
      <c r="A74" s="15">
        <v>800000003</v>
      </c>
      <c r="B74" s="2" t="s">
        <v>131</v>
      </c>
    </row>
    <row r="75" spans="1:2" x14ac:dyDescent="0.2">
      <c r="A75" s="15">
        <v>800000004</v>
      </c>
      <c r="B75" s="2" t="s">
        <v>101</v>
      </c>
    </row>
    <row r="76" spans="1:2" x14ac:dyDescent="0.2">
      <c r="A76" s="15">
        <v>800000005</v>
      </c>
      <c r="B76" s="2" t="s">
        <v>69</v>
      </c>
    </row>
    <row r="77" spans="1:2" x14ac:dyDescent="0.2">
      <c r="A77" s="15">
        <v>800000006</v>
      </c>
      <c r="B77" s="2" t="s">
        <v>70</v>
      </c>
    </row>
    <row r="78" spans="1:2" x14ac:dyDescent="0.2">
      <c r="A78" s="15">
        <v>800000007</v>
      </c>
      <c r="B78" s="2" t="s">
        <v>132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B150"/>
  <sheetViews>
    <sheetView showGridLines="0" zoomScale="80" zoomScaleNormal="80" workbookViewId="0">
      <selection activeCell="B6" sqref="B6"/>
    </sheetView>
  </sheetViews>
  <sheetFormatPr defaultColWidth="0" defaultRowHeight="14.25" zeroHeight="1" x14ac:dyDescent="0.2"/>
  <cols>
    <col min="1" max="1" width="13.7109375" style="3" customWidth="1"/>
    <col min="2" max="2" width="55.140625" style="2" customWidth="1"/>
    <col min="3" max="3" width="11.28515625" style="3" customWidth="1"/>
    <col min="4" max="4" width="9.140625" style="3" customWidth="1"/>
    <col min="5" max="6" width="19.5703125" style="57" customWidth="1"/>
    <col min="7" max="7" width="9.140625" style="2" customWidth="1"/>
    <col min="8" max="16382" width="9.140625" style="2" hidden="1"/>
    <col min="16383" max="16384" width="2.85546875" style="2" hidden="1"/>
  </cols>
  <sheetData>
    <row r="1" spans="1:6" ht="15" x14ac:dyDescent="0.25">
      <c r="A1" s="24" t="s">
        <v>34</v>
      </c>
      <c r="B1" s="24" t="s">
        <v>35</v>
      </c>
      <c r="C1" s="24" t="s">
        <v>133</v>
      </c>
      <c r="D1" s="24" t="s">
        <v>134</v>
      </c>
      <c r="E1" s="58" t="s">
        <v>19</v>
      </c>
      <c r="F1" s="58" t="s">
        <v>20</v>
      </c>
    </row>
    <row r="2" spans="1:6" ht="15" x14ac:dyDescent="0.25">
      <c r="A2" s="52" t="s">
        <v>61</v>
      </c>
      <c r="B2" s="53" t="s">
        <v>10</v>
      </c>
      <c r="C2" s="17" t="s">
        <v>135</v>
      </c>
      <c r="D2" s="17" t="s">
        <v>140</v>
      </c>
      <c r="E2" s="59"/>
      <c r="F2" s="59"/>
    </row>
    <row r="3" spans="1:6" ht="15" x14ac:dyDescent="0.25">
      <c r="A3" s="52" t="s">
        <v>157</v>
      </c>
      <c r="B3" s="53" t="s">
        <v>11</v>
      </c>
      <c r="C3" s="17" t="s">
        <v>135</v>
      </c>
      <c r="D3" s="17" t="s">
        <v>140</v>
      </c>
      <c r="E3" s="59"/>
      <c r="F3" s="59"/>
    </row>
    <row r="4" spans="1:6" x14ac:dyDescent="0.2">
      <c r="A4" s="54" t="s">
        <v>158</v>
      </c>
      <c r="B4" s="55" t="s">
        <v>30</v>
      </c>
      <c r="C4" s="17" t="s">
        <v>135</v>
      </c>
      <c r="D4" s="17" t="s">
        <v>140</v>
      </c>
      <c r="E4" s="59"/>
      <c r="F4" s="59"/>
    </row>
    <row r="5" spans="1:6" x14ac:dyDescent="0.2">
      <c r="A5" s="54" t="s">
        <v>201</v>
      </c>
      <c r="B5" s="55" t="s">
        <v>103</v>
      </c>
      <c r="C5" s="17" t="s">
        <v>135</v>
      </c>
      <c r="D5" s="17" t="s">
        <v>140</v>
      </c>
      <c r="E5" s="59"/>
      <c r="F5" s="59"/>
    </row>
    <row r="6" spans="1:6" x14ac:dyDescent="0.2">
      <c r="A6" s="54" t="s">
        <v>206</v>
      </c>
      <c r="B6" s="55" t="s">
        <v>223</v>
      </c>
      <c r="C6" s="17" t="s">
        <v>135</v>
      </c>
      <c r="D6" s="17" t="s">
        <v>140</v>
      </c>
      <c r="E6" s="59"/>
      <c r="F6" s="59"/>
    </row>
    <row r="7" spans="1:6" x14ac:dyDescent="0.2">
      <c r="A7" s="54" t="s">
        <v>207</v>
      </c>
      <c r="B7" s="55" t="s">
        <v>204</v>
      </c>
      <c r="C7" s="17" t="s">
        <v>135</v>
      </c>
      <c r="D7" s="17" t="s">
        <v>140</v>
      </c>
      <c r="E7" s="59"/>
      <c r="F7" s="59"/>
    </row>
    <row r="8" spans="1:6" x14ac:dyDescent="0.2">
      <c r="A8" s="54" t="s">
        <v>208</v>
      </c>
      <c r="B8" s="55" t="s">
        <v>220</v>
      </c>
      <c r="C8" s="17" t="s">
        <v>135</v>
      </c>
      <c r="D8" s="17" t="s">
        <v>140</v>
      </c>
      <c r="E8" s="59"/>
      <c r="F8" s="59"/>
    </row>
    <row r="9" spans="1:6" x14ac:dyDescent="0.2">
      <c r="A9" s="54" t="s">
        <v>209</v>
      </c>
      <c r="B9" s="55" t="s">
        <v>205</v>
      </c>
      <c r="C9" s="17" t="s">
        <v>135</v>
      </c>
      <c r="D9" s="17" t="s">
        <v>140</v>
      </c>
      <c r="E9" s="59"/>
      <c r="F9" s="59"/>
    </row>
    <row r="10" spans="1:6" x14ac:dyDescent="0.2">
      <c r="A10" s="54" t="s">
        <v>210</v>
      </c>
      <c r="B10" s="55" t="s">
        <v>237</v>
      </c>
      <c r="C10" s="17" t="s">
        <v>135</v>
      </c>
      <c r="D10" s="17" t="s">
        <v>140</v>
      </c>
      <c r="E10" s="59"/>
      <c r="F10" s="59"/>
    </row>
    <row r="11" spans="1:6" x14ac:dyDescent="0.2">
      <c r="A11" s="54" t="s">
        <v>159</v>
      </c>
      <c r="B11" s="55" t="s">
        <v>147</v>
      </c>
      <c r="C11" s="17" t="s">
        <v>135</v>
      </c>
      <c r="D11" s="17" t="s">
        <v>140</v>
      </c>
      <c r="E11" s="59"/>
      <c r="F11" s="59"/>
    </row>
    <row r="12" spans="1:6" x14ac:dyDescent="0.2">
      <c r="A12" s="54" t="s">
        <v>160</v>
      </c>
      <c r="B12" s="55" t="s">
        <v>31</v>
      </c>
      <c r="C12" s="17" t="s">
        <v>135</v>
      </c>
      <c r="D12" s="17" t="s">
        <v>140</v>
      </c>
      <c r="E12" s="59"/>
      <c r="F12" s="59"/>
    </row>
    <row r="13" spans="1:6" x14ac:dyDescent="0.2">
      <c r="A13" s="54" t="s">
        <v>211</v>
      </c>
      <c r="B13" s="55" t="s">
        <v>212</v>
      </c>
      <c r="C13" s="17" t="s">
        <v>135</v>
      </c>
      <c r="D13" s="17" t="s">
        <v>140</v>
      </c>
      <c r="E13" s="59"/>
      <c r="F13" s="59"/>
    </row>
    <row r="14" spans="1:6" x14ac:dyDescent="0.2">
      <c r="A14" s="54" t="s">
        <v>161</v>
      </c>
      <c r="B14" s="55" t="s">
        <v>111</v>
      </c>
      <c r="C14" s="17" t="s">
        <v>135</v>
      </c>
      <c r="D14" s="17" t="s">
        <v>140</v>
      </c>
      <c r="E14" s="32"/>
      <c r="F14" s="59"/>
    </row>
    <row r="15" spans="1:6" x14ac:dyDescent="0.2">
      <c r="A15" s="54" t="s">
        <v>239</v>
      </c>
      <c r="B15" s="55" t="s">
        <v>240</v>
      </c>
      <c r="C15" s="17" t="s">
        <v>135</v>
      </c>
      <c r="D15" s="17" t="s">
        <v>140</v>
      </c>
      <c r="E15" s="32"/>
      <c r="F15" s="59"/>
    </row>
    <row r="16" spans="1:6" ht="15" x14ac:dyDescent="0.25">
      <c r="A16" s="52" t="s">
        <v>162</v>
      </c>
      <c r="B16" s="53" t="s">
        <v>12</v>
      </c>
      <c r="C16" s="17" t="s">
        <v>135</v>
      </c>
      <c r="D16" s="17" t="s">
        <v>140</v>
      </c>
      <c r="E16" s="59"/>
      <c r="F16" s="59"/>
    </row>
    <row r="17" spans="1:6" x14ac:dyDescent="0.2">
      <c r="A17" s="54" t="s">
        <v>163</v>
      </c>
      <c r="B17" s="55" t="s">
        <v>38</v>
      </c>
      <c r="C17" s="17" t="s">
        <v>135</v>
      </c>
      <c r="D17" s="17" t="s">
        <v>140</v>
      </c>
      <c r="E17" s="59"/>
      <c r="F17" s="59"/>
    </row>
    <row r="18" spans="1:6" x14ac:dyDescent="0.2">
      <c r="A18" s="54" t="s">
        <v>164</v>
      </c>
      <c r="B18" s="55" t="s">
        <v>13</v>
      </c>
      <c r="C18" s="17" t="s">
        <v>135</v>
      </c>
      <c r="D18" s="17" t="s">
        <v>140</v>
      </c>
      <c r="E18" s="59"/>
      <c r="F18" s="59"/>
    </row>
    <row r="19" spans="1:6" x14ac:dyDescent="0.2">
      <c r="A19" s="54" t="s">
        <v>165</v>
      </c>
      <c r="B19" s="55" t="s">
        <v>15</v>
      </c>
      <c r="C19" s="17" t="s">
        <v>135</v>
      </c>
      <c r="D19" s="17" t="s">
        <v>140</v>
      </c>
      <c r="E19" s="59"/>
      <c r="F19" s="59"/>
    </row>
    <row r="20" spans="1:6" x14ac:dyDescent="0.2">
      <c r="A20" s="54" t="s">
        <v>166</v>
      </c>
      <c r="B20" s="55" t="s">
        <v>14</v>
      </c>
      <c r="C20" s="17" t="s">
        <v>135</v>
      </c>
      <c r="D20" s="17" t="s">
        <v>140</v>
      </c>
      <c r="E20" s="59"/>
      <c r="F20" s="59"/>
    </row>
    <row r="21" spans="1:6" x14ac:dyDescent="0.2">
      <c r="A21" s="54" t="s">
        <v>167</v>
      </c>
      <c r="B21" s="55" t="s">
        <v>114</v>
      </c>
      <c r="C21" s="17" t="s">
        <v>135</v>
      </c>
      <c r="D21" s="17" t="s">
        <v>140</v>
      </c>
      <c r="E21" s="59"/>
      <c r="F21" s="59"/>
    </row>
    <row r="22" spans="1:6" ht="15" x14ac:dyDescent="0.25">
      <c r="A22" s="52" t="s">
        <v>62</v>
      </c>
      <c r="B22" s="53" t="s">
        <v>39</v>
      </c>
      <c r="C22" s="17" t="s">
        <v>135</v>
      </c>
      <c r="D22" s="17" t="s">
        <v>140</v>
      </c>
      <c r="E22" s="59"/>
      <c r="F22" s="60"/>
    </row>
    <row r="23" spans="1:6" ht="15" x14ac:dyDescent="0.25">
      <c r="A23" s="52" t="s">
        <v>168</v>
      </c>
      <c r="B23" s="53" t="s">
        <v>40</v>
      </c>
      <c r="C23" s="17" t="s">
        <v>135</v>
      </c>
      <c r="D23" s="17" t="s">
        <v>137</v>
      </c>
      <c r="E23" s="59"/>
      <c r="F23" s="59"/>
    </row>
    <row r="24" spans="1:6" x14ac:dyDescent="0.2">
      <c r="A24" s="54" t="s">
        <v>169</v>
      </c>
      <c r="B24" s="55" t="s">
        <v>41</v>
      </c>
      <c r="C24" s="17" t="s">
        <v>135</v>
      </c>
      <c r="D24" s="17" t="s">
        <v>137</v>
      </c>
      <c r="E24" s="59"/>
      <c r="F24" s="59"/>
    </row>
    <row r="25" spans="1:6" x14ac:dyDescent="0.2">
      <c r="A25" s="54" t="s">
        <v>170</v>
      </c>
      <c r="B25" s="55" t="s">
        <v>171</v>
      </c>
      <c r="C25" s="17" t="s">
        <v>135</v>
      </c>
      <c r="D25" s="17" t="s">
        <v>137</v>
      </c>
      <c r="E25" s="59"/>
      <c r="F25" s="32"/>
    </row>
    <row r="26" spans="1:6" x14ac:dyDescent="0.2">
      <c r="A26" s="54" t="s">
        <v>172</v>
      </c>
      <c r="B26" s="55" t="s">
        <v>173</v>
      </c>
      <c r="C26" s="17" t="s">
        <v>135</v>
      </c>
      <c r="D26" s="17" t="s">
        <v>137</v>
      </c>
      <c r="E26" s="59"/>
      <c r="F26" s="59"/>
    </row>
    <row r="27" spans="1:6" x14ac:dyDescent="0.2">
      <c r="A27" s="54" t="s">
        <v>202</v>
      </c>
      <c r="B27" s="55" t="s">
        <v>203</v>
      </c>
      <c r="C27" s="17" t="s">
        <v>135</v>
      </c>
      <c r="D27" s="17" t="s">
        <v>137</v>
      </c>
      <c r="E27" s="59"/>
      <c r="F27" s="59"/>
    </row>
    <row r="28" spans="1:6" ht="15" x14ac:dyDescent="0.25">
      <c r="A28" s="52" t="s">
        <v>174</v>
      </c>
      <c r="B28" s="53" t="s">
        <v>42</v>
      </c>
      <c r="C28" s="17" t="s">
        <v>135</v>
      </c>
      <c r="D28" s="17" t="s">
        <v>137</v>
      </c>
      <c r="E28" s="59"/>
      <c r="F28" s="59"/>
    </row>
    <row r="29" spans="1:6" ht="15" x14ac:dyDescent="0.25">
      <c r="A29" s="52" t="s">
        <v>63</v>
      </c>
      <c r="B29" s="53" t="s">
        <v>32</v>
      </c>
      <c r="C29" s="17" t="s">
        <v>135</v>
      </c>
      <c r="D29" s="17" t="s">
        <v>137</v>
      </c>
      <c r="E29" s="59"/>
      <c r="F29" s="59"/>
    </row>
    <row r="30" spans="1:6" x14ac:dyDescent="0.2">
      <c r="A30" s="54" t="s">
        <v>175</v>
      </c>
      <c r="B30" s="55" t="s">
        <v>33</v>
      </c>
      <c r="C30" s="17" t="s">
        <v>135</v>
      </c>
      <c r="D30" s="17" t="s">
        <v>137</v>
      </c>
      <c r="E30" s="98"/>
      <c r="F30" s="59"/>
    </row>
    <row r="31" spans="1:6" x14ac:dyDescent="0.2">
      <c r="A31" s="54" t="s">
        <v>119</v>
      </c>
      <c r="B31" s="55" t="s">
        <v>213</v>
      </c>
      <c r="C31" s="17" t="s">
        <v>135</v>
      </c>
      <c r="D31" s="17" t="s">
        <v>137</v>
      </c>
      <c r="E31" s="59"/>
      <c r="F31" s="59"/>
    </row>
    <row r="32" spans="1:6" x14ac:dyDescent="0.2">
      <c r="A32" s="54" t="s">
        <v>120</v>
      </c>
      <c r="B32" s="55" t="s">
        <v>214</v>
      </c>
      <c r="C32" s="17" t="s">
        <v>135</v>
      </c>
      <c r="D32" s="17" t="s">
        <v>137</v>
      </c>
      <c r="E32" s="59"/>
      <c r="F32" s="59"/>
    </row>
    <row r="33" spans="1:6" ht="15" x14ac:dyDescent="0.25">
      <c r="A33" s="54" t="s">
        <v>88</v>
      </c>
      <c r="B33" s="53" t="s">
        <v>86</v>
      </c>
      <c r="C33" s="17" t="s">
        <v>135</v>
      </c>
      <c r="D33" s="17" t="s">
        <v>140</v>
      </c>
      <c r="E33" s="59"/>
      <c r="F33" s="59"/>
    </row>
    <row r="34" spans="1:6" x14ac:dyDescent="0.2">
      <c r="A34" s="54" t="s">
        <v>89</v>
      </c>
      <c r="B34" s="55" t="s">
        <v>87</v>
      </c>
      <c r="C34" s="17" t="s">
        <v>135</v>
      </c>
      <c r="D34" s="17" t="s">
        <v>140</v>
      </c>
      <c r="E34" s="59"/>
      <c r="F34" s="59"/>
    </row>
    <row r="35" spans="1:6" ht="15" x14ac:dyDescent="0.25">
      <c r="A35" s="52" t="s">
        <v>64</v>
      </c>
      <c r="B35" s="53" t="s">
        <v>53</v>
      </c>
      <c r="C35" s="17" t="s">
        <v>136</v>
      </c>
      <c r="D35" s="17" t="s">
        <v>137</v>
      </c>
      <c r="E35" s="59"/>
      <c r="F35" s="59"/>
    </row>
    <row r="36" spans="1:6" x14ac:dyDescent="0.2">
      <c r="A36" s="54" t="s">
        <v>176</v>
      </c>
      <c r="B36" s="55" t="s">
        <v>186</v>
      </c>
      <c r="C36" s="17" t="s">
        <v>136</v>
      </c>
      <c r="D36" s="17" t="s">
        <v>137</v>
      </c>
      <c r="E36" s="59"/>
      <c r="F36" s="59"/>
    </row>
    <row r="37" spans="1:6" x14ac:dyDescent="0.2">
      <c r="A37" s="54" t="s">
        <v>177</v>
      </c>
      <c r="B37" s="55" t="s">
        <v>187</v>
      </c>
      <c r="C37" s="17" t="s">
        <v>136</v>
      </c>
      <c r="D37" s="17" t="s">
        <v>137</v>
      </c>
      <c r="E37" s="59"/>
      <c r="F37" s="59"/>
    </row>
    <row r="38" spans="1:6" ht="15" x14ac:dyDescent="0.25">
      <c r="A38" s="52" t="s">
        <v>65</v>
      </c>
      <c r="B38" s="53" t="s">
        <v>52</v>
      </c>
      <c r="C38" s="17" t="s">
        <v>136</v>
      </c>
      <c r="D38" s="17" t="s">
        <v>140</v>
      </c>
      <c r="E38" s="59"/>
      <c r="F38" s="59"/>
    </row>
    <row r="39" spans="1:6" x14ac:dyDescent="0.2">
      <c r="A39" s="54" t="s">
        <v>188</v>
      </c>
      <c r="B39" s="55" t="s">
        <v>189</v>
      </c>
      <c r="C39" s="17" t="s">
        <v>136</v>
      </c>
      <c r="D39" s="17" t="s">
        <v>140</v>
      </c>
      <c r="E39" s="59"/>
      <c r="F39" s="59"/>
    </row>
    <row r="40" spans="1:6" ht="15" x14ac:dyDescent="0.25">
      <c r="A40" s="52" t="s">
        <v>66</v>
      </c>
      <c r="B40" s="53" t="s">
        <v>178</v>
      </c>
      <c r="C40" s="17" t="s">
        <v>136</v>
      </c>
      <c r="D40" s="17" t="s">
        <v>140</v>
      </c>
      <c r="E40" s="59"/>
      <c r="F40" s="59"/>
    </row>
    <row r="41" spans="1:6" x14ac:dyDescent="0.2">
      <c r="A41" s="54" t="s">
        <v>74</v>
      </c>
      <c r="B41" s="55" t="s">
        <v>5</v>
      </c>
      <c r="C41" s="17" t="s">
        <v>136</v>
      </c>
      <c r="D41" s="17" t="s">
        <v>140</v>
      </c>
      <c r="E41" s="59"/>
      <c r="F41" s="59"/>
    </row>
    <row r="42" spans="1:6" x14ac:dyDescent="0.2">
      <c r="A42" s="54" t="s">
        <v>75</v>
      </c>
      <c r="B42" s="55" t="s">
        <v>6</v>
      </c>
      <c r="C42" s="17" t="s">
        <v>136</v>
      </c>
      <c r="D42" s="17" t="s">
        <v>140</v>
      </c>
      <c r="E42" s="59"/>
      <c r="F42" s="59"/>
    </row>
    <row r="43" spans="1:6" x14ac:dyDescent="0.2">
      <c r="A43" s="54" t="s">
        <v>76</v>
      </c>
      <c r="B43" s="55" t="s">
        <v>8</v>
      </c>
      <c r="C43" s="17" t="s">
        <v>136</v>
      </c>
      <c r="D43" s="17" t="s">
        <v>140</v>
      </c>
      <c r="E43" s="59"/>
      <c r="F43" s="59"/>
    </row>
    <row r="44" spans="1:6" x14ac:dyDescent="0.2">
      <c r="A44" s="54" t="s">
        <v>77</v>
      </c>
      <c r="B44" s="55" t="s">
        <v>56</v>
      </c>
      <c r="C44" s="17" t="s">
        <v>136</v>
      </c>
      <c r="D44" s="17" t="s">
        <v>140</v>
      </c>
      <c r="E44" s="59"/>
      <c r="F44" s="59"/>
    </row>
    <row r="45" spans="1:6" x14ac:dyDescent="0.2">
      <c r="A45" s="54" t="s">
        <v>78</v>
      </c>
      <c r="B45" s="55" t="s">
        <v>57</v>
      </c>
      <c r="C45" s="17" t="s">
        <v>136</v>
      </c>
      <c r="D45" s="17" t="s">
        <v>140</v>
      </c>
      <c r="E45" s="59"/>
      <c r="F45" s="59"/>
    </row>
    <row r="46" spans="1:6" x14ac:dyDescent="0.2">
      <c r="A46" s="54" t="s">
        <v>79</v>
      </c>
      <c r="B46" s="55" t="s">
        <v>90</v>
      </c>
      <c r="C46" s="17" t="s">
        <v>136</v>
      </c>
      <c r="D46" s="17" t="s">
        <v>140</v>
      </c>
      <c r="E46" s="59"/>
      <c r="F46" s="59"/>
    </row>
    <row r="47" spans="1:6" x14ac:dyDescent="0.2">
      <c r="A47" s="54" t="s">
        <v>80</v>
      </c>
      <c r="B47" s="55" t="s">
        <v>85</v>
      </c>
      <c r="C47" s="17" t="s">
        <v>136</v>
      </c>
      <c r="D47" s="17" t="s">
        <v>140</v>
      </c>
      <c r="E47" s="59"/>
      <c r="F47" s="59"/>
    </row>
    <row r="48" spans="1:6" x14ac:dyDescent="0.2">
      <c r="A48" s="54" t="s">
        <v>83</v>
      </c>
      <c r="B48" s="55" t="s">
        <v>93</v>
      </c>
      <c r="C48" s="17" t="s">
        <v>136</v>
      </c>
      <c r="D48" s="17" t="s">
        <v>140</v>
      </c>
      <c r="E48" s="59"/>
      <c r="F48" s="59"/>
    </row>
    <row r="49" spans="1:6" x14ac:dyDescent="0.2">
      <c r="A49" s="54" t="s">
        <v>84</v>
      </c>
      <c r="B49" s="55" t="s">
        <v>179</v>
      </c>
      <c r="C49" s="17" t="s">
        <v>136</v>
      </c>
      <c r="D49" s="17" t="s">
        <v>140</v>
      </c>
      <c r="E49" s="59"/>
      <c r="F49" s="59"/>
    </row>
    <row r="50" spans="1:6" x14ac:dyDescent="0.2">
      <c r="A50" s="54" t="s">
        <v>94</v>
      </c>
      <c r="B50" s="55" t="s">
        <v>199</v>
      </c>
      <c r="C50" s="17" t="s">
        <v>136</v>
      </c>
      <c r="D50" s="17" t="s">
        <v>140</v>
      </c>
      <c r="E50" s="59"/>
      <c r="F50" s="59"/>
    </row>
    <row r="51" spans="1:6" x14ac:dyDescent="0.2">
      <c r="A51" s="54" t="s">
        <v>95</v>
      </c>
      <c r="B51" s="55" t="s">
        <v>200</v>
      </c>
      <c r="C51" s="17" t="s">
        <v>136</v>
      </c>
      <c r="D51" s="17" t="s">
        <v>140</v>
      </c>
      <c r="E51" s="59"/>
      <c r="F51" s="59"/>
    </row>
    <row r="52" spans="1:6" x14ac:dyDescent="0.2">
      <c r="A52" s="54" t="s">
        <v>96</v>
      </c>
      <c r="B52" s="55" t="s">
        <v>81</v>
      </c>
      <c r="C52" s="17" t="s">
        <v>136</v>
      </c>
      <c r="D52" s="17" t="s">
        <v>137</v>
      </c>
      <c r="E52" s="59"/>
      <c r="F52" s="59"/>
    </row>
    <row r="53" spans="1:6" x14ac:dyDescent="0.2">
      <c r="A53" s="54" t="s">
        <v>97</v>
      </c>
      <c r="B53" s="55" t="s">
        <v>82</v>
      </c>
      <c r="C53" s="17" t="s">
        <v>136</v>
      </c>
      <c r="D53" s="17" t="s">
        <v>140</v>
      </c>
      <c r="E53" s="59"/>
      <c r="F53" s="59"/>
    </row>
    <row r="54" spans="1:6" x14ac:dyDescent="0.2">
      <c r="A54" s="54" t="s">
        <v>98</v>
      </c>
      <c r="B54" s="55" t="s">
        <v>55</v>
      </c>
      <c r="C54" s="17" t="s">
        <v>136</v>
      </c>
      <c r="D54" s="17" t="s">
        <v>140</v>
      </c>
      <c r="E54" s="59"/>
      <c r="F54" s="59"/>
    </row>
    <row r="55" spans="1:6" x14ac:dyDescent="0.2">
      <c r="A55" s="54" t="s">
        <v>99</v>
      </c>
      <c r="B55" s="55" t="s">
        <v>54</v>
      </c>
      <c r="C55" s="17" t="s">
        <v>136</v>
      </c>
      <c r="D55" s="17" t="s">
        <v>140</v>
      </c>
      <c r="E55" s="59"/>
      <c r="F55" s="59"/>
    </row>
    <row r="56" spans="1:6" ht="15" x14ac:dyDescent="0.25">
      <c r="A56" s="52" t="s">
        <v>67</v>
      </c>
      <c r="B56" s="53" t="s">
        <v>58</v>
      </c>
      <c r="C56" s="17" t="s">
        <v>136</v>
      </c>
      <c r="D56" s="17" t="s">
        <v>137</v>
      </c>
      <c r="E56" s="59"/>
      <c r="F56" s="59"/>
    </row>
    <row r="57" spans="1:6" x14ac:dyDescent="0.2">
      <c r="A57" s="54" t="s">
        <v>180</v>
      </c>
      <c r="B57" s="55" t="s">
        <v>59</v>
      </c>
      <c r="C57" s="17" t="s">
        <v>136</v>
      </c>
      <c r="D57" s="17" t="s">
        <v>137</v>
      </c>
      <c r="E57" s="59"/>
      <c r="F57" s="59"/>
    </row>
    <row r="58" spans="1:6" ht="15" x14ac:dyDescent="0.25">
      <c r="A58" s="52" t="s">
        <v>68</v>
      </c>
      <c r="B58" s="53" t="s">
        <v>60</v>
      </c>
      <c r="C58" s="17" t="s">
        <v>136</v>
      </c>
      <c r="D58" s="17" t="s">
        <v>140</v>
      </c>
      <c r="E58" s="59"/>
      <c r="F58" s="59"/>
    </row>
    <row r="59" spans="1:6" x14ac:dyDescent="0.2">
      <c r="A59" s="54" t="s">
        <v>181</v>
      </c>
      <c r="B59" s="55" t="s">
        <v>7</v>
      </c>
      <c r="C59" s="17" t="s">
        <v>136</v>
      </c>
      <c r="D59" s="17" t="s">
        <v>140</v>
      </c>
      <c r="E59" s="59"/>
      <c r="F59" s="59"/>
    </row>
    <row r="60" spans="1:6" x14ac:dyDescent="0.2">
      <c r="A60" s="54" t="s">
        <v>182</v>
      </c>
      <c r="B60" s="55" t="s">
        <v>23</v>
      </c>
      <c r="C60" s="17" t="s">
        <v>136</v>
      </c>
      <c r="D60" s="17" t="s">
        <v>140</v>
      </c>
      <c r="E60" s="59"/>
      <c r="F60" s="59"/>
    </row>
    <row r="61" spans="1:6" x14ac:dyDescent="0.2">
      <c r="A61" s="54" t="s">
        <v>183</v>
      </c>
      <c r="B61" s="55" t="s">
        <v>101</v>
      </c>
      <c r="C61" s="17" t="s">
        <v>136</v>
      </c>
      <c r="D61" s="17" t="s">
        <v>140</v>
      </c>
      <c r="E61" s="59"/>
      <c r="F61" s="59"/>
    </row>
    <row r="62" spans="1:6" x14ac:dyDescent="0.2">
      <c r="A62" s="54" t="s">
        <v>184</v>
      </c>
      <c r="B62" s="55" t="s">
        <v>185</v>
      </c>
      <c r="C62" s="17" t="s">
        <v>136</v>
      </c>
      <c r="D62" s="17" t="s">
        <v>140</v>
      </c>
      <c r="E62" s="59"/>
      <c r="F62" s="59"/>
    </row>
    <row r="63" spans="1:6" x14ac:dyDescent="0.2">
      <c r="C63" s="16"/>
      <c r="D63" s="16"/>
      <c r="E63" s="61">
        <f>SUM(E2:E62)</f>
        <v>0</v>
      </c>
      <c r="F63" s="61">
        <f>SUM(F2:F62)</f>
        <v>0</v>
      </c>
    </row>
    <row r="64" spans="1:6" x14ac:dyDescent="0.2"/>
    <row r="65" spans="6:6" x14ac:dyDescent="0.2">
      <c r="F65" s="57">
        <f>E63-F63</f>
        <v>0</v>
      </c>
    </row>
    <row r="66" spans="6:6" x14ac:dyDescent="0.2"/>
    <row r="67" spans="6:6" x14ac:dyDescent="0.2"/>
    <row r="68" spans="6:6" x14ac:dyDescent="0.2"/>
    <row r="69" spans="6:6" x14ac:dyDescent="0.2"/>
    <row r="70" spans="6:6" x14ac:dyDescent="0.2"/>
    <row r="71" spans="6:6" x14ac:dyDescent="0.2"/>
    <row r="72" spans="6:6" x14ac:dyDescent="0.2"/>
    <row r="73" spans="6:6" x14ac:dyDescent="0.2"/>
    <row r="74" spans="6:6" x14ac:dyDescent="0.2"/>
    <row r="75" spans="6:6" x14ac:dyDescent="0.2"/>
    <row r="76" spans="6:6" x14ac:dyDescent="0.2"/>
    <row r="77" spans="6:6" x14ac:dyDescent="0.2"/>
    <row r="78" spans="6:6" x14ac:dyDescent="0.2"/>
    <row r="79" spans="6:6" x14ac:dyDescent="0.2"/>
    <row r="80" spans="6:6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44" spans="12:12" hidden="1" x14ac:dyDescent="0.2">
      <c r="L144" s="2">
        <v>38500</v>
      </c>
    </row>
    <row r="145" spans="7:13" hidden="1" x14ac:dyDescent="0.2">
      <c r="J145" s="2" t="s">
        <v>176</v>
      </c>
      <c r="M145" s="2">
        <v>38500</v>
      </c>
    </row>
    <row r="147" spans="7:13" hidden="1" x14ac:dyDescent="0.2">
      <c r="G147" s="102">
        <v>45098</v>
      </c>
      <c r="I147" s="2" t="s">
        <v>246</v>
      </c>
      <c r="J147" s="2" t="s">
        <v>158</v>
      </c>
      <c r="L147" s="2">
        <v>146000</v>
      </c>
    </row>
    <row r="148" spans="7:13" hidden="1" x14ac:dyDescent="0.2">
      <c r="G148" s="102">
        <v>45098</v>
      </c>
      <c r="I148" s="2" t="s">
        <v>246</v>
      </c>
      <c r="J148" s="2" t="s">
        <v>176</v>
      </c>
      <c r="M148" s="2">
        <v>146000</v>
      </c>
    </row>
    <row r="149" spans="7:13" hidden="1" x14ac:dyDescent="0.2">
      <c r="G149" s="102">
        <v>45098</v>
      </c>
      <c r="I149" s="2" t="s">
        <v>248</v>
      </c>
      <c r="J149" s="2" t="s">
        <v>188</v>
      </c>
      <c r="L149" s="2">
        <v>140000</v>
      </c>
    </row>
    <row r="150" spans="7:13" hidden="1" x14ac:dyDescent="0.2">
      <c r="G150" s="102">
        <v>45098</v>
      </c>
      <c r="I150" s="2" t="s">
        <v>248</v>
      </c>
      <c r="J150" s="2" t="s">
        <v>158</v>
      </c>
      <c r="M150" s="2">
        <v>140000</v>
      </c>
    </row>
  </sheetData>
  <phoneticPr fontId="9" type="noConversion"/>
  <dataValidations count="4">
    <dataValidation type="list" allowBlank="1" showInputMessage="1" showErrorMessage="1" errorTitle="EROR !!" error="Silahkan pilih salah satu !" sqref="D23:D32 D35:D37 D52 D56:D57" xr:uid="{00000000-0002-0000-0100-000000000000}">
      <formula1>"Debit,Kredit"</formula1>
    </dataValidation>
    <dataValidation type="list" allowBlank="1" showInputMessage="1" showErrorMessage="1" errorTitle="EROR !!" error="Silahkan pilih salah satu !" sqref="C2" xr:uid="{00000000-0002-0000-0100-000001000000}">
      <formula1>"Nrc,Lr"</formula1>
    </dataValidation>
    <dataValidation type="list" allowBlank="1" showInputMessage="1" showErrorMessage="1" errorTitle="EROR !!" error="Silahkan pilih salah satu !" sqref="D33:D34 D38:D51 D58:D62 D2:D22 D53:D55" xr:uid="{00000000-0002-0000-0100-000002000000}">
      <formula1>"Debet,Kredit"</formula1>
    </dataValidation>
    <dataValidation type="list" allowBlank="1" showInputMessage="1" showErrorMessage="1" errorTitle="EROR !!" error="Silahkan pilih salah satu !" sqref="C3:C63" xr:uid="{00000000-0002-0000-0100-000003000000}">
      <formula1>"Neraca,Laba Rugi"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31"/>
  <sheetViews>
    <sheetView showGridLines="0" zoomScale="85" zoomScaleNormal="85" workbookViewId="0">
      <pane ySplit="5" topLeftCell="A6" activePane="bottomLeft" state="frozen"/>
      <selection activeCell="A9" sqref="A9"/>
      <selection pane="bottomLeft" activeCell="I19" sqref="I19"/>
    </sheetView>
  </sheetViews>
  <sheetFormatPr defaultColWidth="0" defaultRowHeight="14.25" zeroHeight="1" outlineLevelCol="1" x14ac:dyDescent="0.2"/>
  <cols>
    <col min="1" max="1" width="8.5703125" style="9" bestFit="1" customWidth="1"/>
    <col min="2" max="2" width="13.5703125" style="9" hidden="1" customWidth="1" outlineLevel="1"/>
    <col min="3" max="3" width="12.7109375" style="9" hidden="1" customWidth="1" outlineLevel="1"/>
    <col min="4" max="4" width="15.28515625" style="9" hidden="1" customWidth="1" outlineLevel="1"/>
    <col min="5" max="5" width="15.140625" style="9" hidden="1" customWidth="1" outlineLevel="1"/>
    <col min="6" max="6" width="2.5703125" style="9" hidden="1" customWidth="1" outlineLevel="1"/>
    <col min="7" max="7" width="11.85546875" style="22" customWidth="1" collapsed="1"/>
    <col min="8" max="8" width="13.42578125" style="9" customWidth="1"/>
    <col min="9" max="9" width="47.7109375" style="9" customWidth="1"/>
    <col min="10" max="10" width="15" style="9" customWidth="1"/>
    <col min="11" max="11" width="33.28515625" style="9" customWidth="1"/>
    <col min="12" max="13" width="16.28515625" style="9" customWidth="1"/>
    <col min="14" max="14" width="19.5703125" style="9" customWidth="1"/>
    <col min="15" max="15" width="9.140625" style="9" customWidth="1"/>
    <col min="16" max="16384" width="9.140625" style="9" hidden="1"/>
  </cols>
  <sheetData>
    <row r="1" spans="1:13" ht="18.75" x14ac:dyDescent="0.4">
      <c r="A1" s="62"/>
      <c r="G1" s="106" t="s">
        <v>252</v>
      </c>
      <c r="H1" s="106"/>
      <c r="I1" s="106"/>
      <c r="J1" s="106"/>
      <c r="K1" s="106"/>
      <c r="L1" s="106"/>
      <c r="M1" s="106"/>
    </row>
    <row r="2" spans="1:13" ht="15" customHeight="1" x14ac:dyDescent="0.25">
      <c r="G2" s="106" t="s">
        <v>121</v>
      </c>
      <c r="H2" s="106"/>
      <c r="I2" s="106"/>
      <c r="J2" s="106"/>
      <c r="K2" s="106"/>
      <c r="L2" s="106"/>
      <c r="M2" s="106"/>
    </row>
    <row r="3" spans="1:13" ht="11.25" customHeight="1" x14ac:dyDescent="0.25">
      <c r="G3" s="106" t="s">
        <v>253</v>
      </c>
      <c r="H3" s="106"/>
      <c r="I3" s="106"/>
      <c r="J3" s="106"/>
      <c r="K3" s="106"/>
      <c r="L3" s="106"/>
      <c r="M3" s="106"/>
    </row>
    <row r="4" spans="1:13" x14ac:dyDescent="0.2"/>
    <row r="5" spans="1:13" s="13" customFormat="1" ht="25.5" customHeight="1" x14ac:dyDescent="0.25">
      <c r="A5" s="21"/>
      <c r="B5" s="27" t="s">
        <v>149</v>
      </c>
      <c r="C5" s="27" t="s">
        <v>148</v>
      </c>
      <c r="D5" s="27" t="s">
        <v>145</v>
      </c>
      <c r="E5" s="27" t="s">
        <v>141</v>
      </c>
      <c r="F5" s="21"/>
      <c r="G5" s="72" t="s">
        <v>138</v>
      </c>
      <c r="H5" s="72" t="s">
        <v>139</v>
      </c>
      <c r="I5" s="72" t="s">
        <v>18</v>
      </c>
      <c r="J5" s="72" t="s">
        <v>34</v>
      </c>
      <c r="K5" s="72" t="s">
        <v>35</v>
      </c>
      <c r="L5" s="72" t="s">
        <v>19</v>
      </c>
      <c r="M5" s="72" t="s">
        <v>20</v>
      </c>
    </row>
    <row r="6" spans="1:13" ht="15" x14ac:dyDescent="0.25">
      <c r="B6" s="11" t="str">
        <f t="shared" ref="B6:B8" si="0">IF(C6&lt;&gt;"","",J6)</f>
        <v>600.000.001</v>
      </c>
      <c r="C6" s="11" t="str">
        <f t="shared" ref="C6:C8" si="1">IF(LEFT(H6,3)="JP-",J6,"")</f>
        <v/>
      </c>
      <c r="D6" s="20" t="str">
        <f>IF(OR(E6=0,E6=""),"",COUNTIF($E$6:E6,E6)&amp;E6)</f>
        <v/>
      </c>
      <c r="E6" s="20" t="str">
        <f t="shared" ref="E6:E8" si="2">IF(J6=Filter,J6,"")</f>
        <v/>
      </c>
      <c r="G6" s="66">
        <v>45329</v>
      </c>
      <c r="H6" s="11"/>
      <c r="I6" s="67" t="s">
        <v>250</v>
      </c>
      <c r="J6" s="67" t="s">
        <v>74</v>
      </c>
      <c r="K6" s="11" t="str">
        <f t="shared" ref="K6:K7" si="3">IFERROR(IF(J6="","",VLOOKUP(J6,DaftarAkun,2,0)),"Masukkan Akun Yang Benar")</f>
        <v>Beban Iklan</v>
      </c>
      <c r="L6" s="105">
        <v>550000</v>
      </c>
      <c r="M6" s="68"/>
    </row>
    <row r="7" spans="1:13" ht="15" x14ac:dyDescent="0.25">
      <c r="B7" s="11" t="str">
        <f t="shared" si="0"/>
        <v>100.001.001</v>
      </c>
      <c r="C7" s="11" t="str">
        <f t="shared" si="1"/>
        <v/>
      </c>
      <c r="D7" s="20" t="str">
        <f>IF(OR(E7=0,E7=""),"",COUNTIF($E$6:E7,E7)&amp;E7)</f>
        <v>1100.001.001</v>
      </c>
      <c r="E7" s="20" t="str">
        <f t="shared" si="2"/>
        <v>100.001.001</v>
      </c>
      <c r="G7" s="66">
        <v>45329</v>
      </c>
      <c r="H7" s="11"/>
      <c r="I7" s="67" t="s">
        <v>250</v>
      </c>
      <c r="J7" s="67" t="s">
        <v>158</v>
      </c>
      <c r="K7" s="11" t="str">
        <f t="shared" si="3"/>
        <v>Petty Cash</v>
      </c>
      <c r="L7" s="68"/>
      <c r="M7" s="105">
        <v>550000</v>
      </c>
    </row>
    <row r="8" spans="1:13" ht="15" x14ac:dyDescent="0.25">
      <c r="B8" s="11">
        <f t="shared" si="0"/>
        <v>0</v>
      </c>
      <c r="C8" s="11" t="str">
        <f t="shared" si="1"/>
        <v/>
      </c>
      <c r="D8" s="20" t="str">
        <f>IF(OR(E8=0,E8=""),"",COUNTIF($E$6:E8,E8)&amp;E8)</f>
        <v/>
      </c>
      <c r="E8" s="20" t="str">
        <f t="shared" si="2"/>
        <v/>
      </c>
      <c r="G8" s="66"/>
      <c r="H8" s="11"/>
      <c r="I8" s="67"/>
      <c r="J8" s="67"/>
      <c r="K8" s="11"/>
      <c r="L8" s="68"/>
      <c r="M8" s="68"/>
    </row>
    <row r="9" spans="1:13" ht="15" x14ac:dyDescent="0.25">
      <c r="B9" s="11" t="str">
        <f t="shared" ref="B9" si="4">IF(C9&lt;&gt;"","",J9)</f>
        <v>100.001.001</v>
      </c>
      <c r="C9" s="11" t="str">
        <f t="shared" ref="C9" si="5">IF(LEFT(H9,3)="JP-",J9,"")</f>
        <v/>
      </c>
      <c r="D9" s="20" t="str">
        <f>IF(OR(E9=0,E9=""),"",COUNTIF($E$6:E9,E9)&amp;E9)</f>
        <v>2100.001.001</v>
      </c>
      <c r="E9" s="20" t="str">
        <f t="shared" ref="E9" si="6">IF(J9=Filter,J9,"")</f>
        <v>100.001.001</v>
      </c>
      <c r="G9" s="66">
        <v>45334</v>
      </c>
      <c r="H9" s="11"/>
      <c r="I9" s="67" t="s">
        <v>251</v>
      </c>
      <c r="J9" s="67" t="s">
        <v>158</v>
      </c>
      <c r="K9" s="11" t="str">
        <f t="shared" ref="K9" si="7">IFERROR(IF(J9="","",VLOOKUP(J9,DaftarAkun,2,0)),"Masukkan Akun Yang Benar")</f>
        <v>Petty Cash</v>
      </c>
      <c r="L9" s="68">
        <v>4454000</v>
      </c>
      <c r="M9" s="105"/>
    </row>
    <row r="10" spans="1:13" ht="15" x14ac:dyDescent="0.25">
      <c r="B10" s="11" t="str">
        <f t="shared" ref="B10:B56" si="8">IF(C10&lt;&gt;"","",J10)</f>
        <v>400.001.001</v>
      </c>
      <c r="C10" s="11" t="str">
        <f t="shared" ref="C10:C56" si="9">IF(LEFT(H10,3)="JP-",J10,"")</f>
        <v/>
      </c>
      <c r="D10" s="20" t="str">
        <f>IF(OR(E10=0,E10=""),"",COUNTIF($E$6:E10,E10)&amp;E10)</f>
        <v/>
      </c>
      <c r="E10" s="20" t="str">
        <f t="shared" ref="E10:E56" si="10">IF(J10=Filter,J10,"")</f>
        <v/>
      </c>
      <c r="G10" s="66">
        <v>45334</v>
      </c>
      <c r="H10" s="11"/>
      <c r="I10" s="67" t="s">
        <v>251</v>
      </c>
      <c r="J10" s="67" t="s">
        <v>176</v>
      </c>
      <c r="K10" s="11" t="str">
        <f t="shared" ref="K10:K56" si="11">IFERROR(IF(J10="","",VLOOKUP(J10,DaftarAkun,2,0)),"Masukkan Akun Yang Benar")</f>
        <v>Penjualan</v>
      </c>
      <c r="L10" s="68"/>
      <c r="M10" s="105">
        <v>4454000</v>
      </c>
    </row>
    <row r="11" spans="1:13" ht="15" x14ac:dyDescent="0.25">
      <c r="B11" s="11">
        <f t="shared" si="8"/>
        <v>0</v>
      </c>
      <c r="C11" s="11" t="str">
        <f t="shared" si="9"/>
        <v/>
      </c>
      <c r="D11" s="20" t="str">
        <f>IF(OR(E11=0,E11=""),"",COUNTIF($E$6:E11,E11)&amp;E11)</f>
        <v/>
      </c>
      <c r="E11" s="20" t="str">
        <f t="shared" si="10"/>
        <v/>
      </c>
      <c r="G11" s="66"/>
      <c r="H11" s="11"/>
      <c r="I11" s="67"/>
      <c r="J11" s="67"/>
      <c r="K11" s="11" t="str">
        <f t="shared" si="11"/>
        <v/>
      </c>
      <c r="L11" s="68"/>
      <c r="M11" s="105"/>
    </row>
    <row r="12" spans="1:13" ht="15" x14ac:dyDescent="0.25">
      <c r="B12" s="11" t="str">
        <f t="shared" si="8"/>
        <v>100.001.002</v>
      </c>
      <c r="C12" s="11" t="str">
        <f t="shared" si="9"/>
        <v/>
      </c>
      <c r="D12" s="20" t="str">
        <f>IF(OR(E12=0,E12=""),"",COUNTIF($E$6:E12,E12)&amp;E12)</f>
        <v/>
      </c>
      <c r="E12" s="20" t="str">
        <f t="shared" si="10"/>
        <v/>
      </c>
      <c r="G12" s="66">
        <v>45338</v>
      </c>
      <c r="H12" s="11"/>
      <c r="I12" s="67" t="s">
        <v>254</v>
      </c>
      <c r="J12" s="67" t="s">
        <v>201</v>
      </c>
      <c r="K12" s="11" t="str">
        <f t="shared" si="11"/>
        <v>BCA ***75</v>
      </c>
      <c r="L12" s="68">
        <v>3904000</v>
      </c>
      <c r="M12" s="105"/>
    </row>
    <row r="13" spans="1:13" ht="15" x14ac:dyDescent="0.25">
      <c r="B13" s="11" t="str">
        <f t="shared" si="8"/>
        <v>100.001.001</v>
      </c>
      <c r="C13" s="11" t="str">
        <f t="shared" si="9"/>
        <v/>
      </c>
      <c r="D13" s="20" t="str">
        <f>IF(OR(E13=0,E13=""),"",COUNTIF($E$6:E13,E13)&amp;E13)</f>
        <v>3100.001.001</v>
      </c>
      <c r="E13" s="20" t="str">
        <f t="shared" si="10"/>
        <v>100.001.001</v>
      </c>
      <c r="G13" s="66">
        <v>45338</v>
      </c>
      <c r="H13" s="11"/>
      <c r="I13" s="67" t="s">
        <v>254</v>
      </c>
      <c r="J13" s="67" t="s">
        <v>158</v>
      </c>
      <c r="K13" s="11" t="str">
        <f t="shared" si="11"/>
        <v>Petty Cash</v>
      </c>
      <c r="L13" s="68"/>
      <c r="M13" s="105">
        <v>3904000</v>
      </c>
    </row>
    <row r="14" spans="1:13" ht="15" x14ac:dyDescent="0.25">
      <c r="B14" s="11">
        <f t="shared" si="8"/>
        <v>0</v>
      </c>
      <c r="C14" s="11" t="str">
        <f t="shared" si="9"/>
        <v/>
      </c>
      <c r="D14" s="20" t="str">
        <f>IF(OR(E14=0,E14=""),"",COUNTIF($E$6:E14,E14)&amp;E14)</f>
        <v/>
      </c>
      <c r="E14" s="20" t="str">
        <f t="shared" si="10"/>
        <v/>
      </c>
      <c r="G14" s="66"/>
      <c r="H14" s="11"/>
      <c r="I14" s="67"/>
      <c r="J14" s="67"/>
      <c r="K14" s="11" t="str">
        <f t="shared" si="11"/>
        <v/>
      </c>
      <c r="L14" s="68"/>
      <c r="M14" s="105"/>
    </row>
    <row r="15" spans="1:13" ht="15" x14ac:dyDescent="0.25">
      <c r="B15" s="11" t="str">
        <f t="shared" si="8"/>
        <v>100.001.001</v>
      </c>
      <c r="C15" s="11" t="str">
        <f t="shared" si="9"/>
        <v/>
      </c>
      <c r="D15" s="20" t="str">
        <f>IF(OR(E15=0,E15=""),"",COUNTIF($E$6:E15,E15)&amp;E15)</f>
        <v>4100.001.001</v>
      </c>
      <c r="E15" s="20" t="str">
        <f t="shared" si="10"/>
        <v>100.001.001</v>
      </c>
      <c r="G15" s="66">
        <v>45348</v>
      </c>
      <c r="H15" s="11"/>
      <c r="I15" s="67" t="s">
        <v>251</v>
      </c>
      <c r="J15" s="67" t="s">
        <v>158</v>
      </c>
      <c r="K15" s="11" t="str">
        <f t="shared" si="11"/>
        <v>Petty Cash</v>
      </c>
      <c r="L15" s="68">
        <v>4400000</v>
      </c>
      <c r="M15" s="105"/>
    </row>
    <row r="16" spans="1:13" ht="15" x14ac:dyDescent="0.25">
      <c r="B16" s="11" t="str">
        <f t="shared" si="8"/>
        <v>400.001.001</v>
      </c>
      <c r="C16" s="11" t="str">
        <f t="shared" si="9"/>
        <v/>
      </c>
      <c r="D16" s="20" t="str">
        <f>IF(OR(E16=0,E16=""),"",COUNTIF($E$6:E16,E16)&amp;E16)</f>
        <v/>
      </c>
      <c r="E16" s="20" t="str">
        <f t="shared" si="10"/>
        <v/>
      </c>
      <c r="G16" s="66">
        <v>45348</v>
      </c>
      <c r="H16" s="11"/>
      <c r="I16" s="67" t="s">
        <v>251</v>
      </c>
      <c r="J16" s="67" t="s">
        <v>176</v>
      </c>
      <c r="K16" s="11" t="str">
        <f t="shared" si="11"/>
        <v>Penjualan</v>
      </c>
      <c r="L16" s="68"/>
      <c r="M16" s="105">
        <v>4400000</v>
      </c>
    </row>
    <row r="17" spans="2:13" ht="15" x14ac:dyDescent="0.25">
      <c r="B17" s="11" t="str">
        <f t="shared" si="8"/>
        <v>100.001.002</v>
      </c>
      <c r="C17" s="11" t="str">
        <f t="shared" si="9"/>
        <v/>
      </c>
      <c r="D17" s="20" t="str">
        <f>IF(OR(E17=0,E17=""),"",COUNTIF($E$6:E17,E17)&amp;E17)</f>
        <v/>
      </c>
      <c r="E17" s="20" t="str">
        <f t="shared" si="10"/>
        <v/>
      </c>
      <c r="G17" s="66">
        <v>45348</v>
      </c>
      <c r="H17" s="11"/>
      <c r="I17" s="67" t="s">
        <v>254</v>
      </c>
      <c r="J17" s="67" t="s">
        <v>201</v>
      </c>
      <c r="K17" s="11" t="str">
        <f t="shared" si="11"/>
        <v>BCA ***75</v>
      </c>
      <c r="L17" s="68">
        <v>4400000</v>
      </c>
      <c r="M17" s="105"/>
    </row>
    <row r="18" spans="2:13" ht="15" x14ac:dyDescent="0.25">
      <c r="B18" s="11" t="str">
        <f t="shared" si="8"/>
        <v>100.001.001</v>
      </c>
      <c r="C18" s="11" t="str">
        <f t="shared" si="9"/>
        <v/>
      </c>
      <c r="D18" s="20" t="str">
        <f>IF(OR(E18=0,E18=""),"",COUNTIF($E$6:E18,E18)&amp;E18)</f>
        <v>5100.001.001</v>
      </c>
      <c r="E18" s="20" t="str">
        <f t="shared" si="10"/>
        <v>100.001.001</v>
      </c>
      <c r="G18" s="66">
        <v>45348</v>
      </c>
      <c r="H18" s="11"/>
      <c r="I18" s="67" t="s">
        <v>254</v>
      </c>
      <c r="J18" s="67" t="s">
        <v>158</v>
      </c>
      <c r="K18" s="11" t="str">
        <f t="shared" si="11"/>
        <v>Petty Cash</v>
      </c>
      <c r="L18" s="68"/>
      <c r="M18" s="105">
        <v>4400000</v>
      </c>
    </row>
    <row r="19" spans="2:13" ht="15" x14ac:dyDescent="0.25">
      <c r="B19" s="11">
        <f t="shared" si="8"/>
        <v>0</v>
      </c>
      <c r="C19" s="11" t="str">
        <f t="shared" si="9"/>
        <v/>
      </c>
      <c r="D19" s="20" t="str">
        <f>IF(OR(E19=0,E19=""),"",COUNTIF($E$6:E19,E19)&amp;E19)</f>
        <v/>
      </c>
      <c r="E19" s="20" t="str">
        <f t="shared" si="10"/>
        <v/>
      </c>
      <c r="G19" s="66"/>
      <c r="H19" s="11"/>
      <c r="I19" s="67"/>
      <c r="J19" s="67"/>
      <c r="K19" s="11" t="str">
        <f t="shared" si="11"/>
        <v/>
      </c>
      <c r="L19" s="68"/>
      <c r="M19" s="105"/>
    </row>
    <row r="20" spans="2:13" ht="15" x14ac:dyDescent="0.25">
      <c r="B20" s="11">
        <f t="shared" si="8"/>
        <v>0</v>
      </c>
      <c r="C20" s="11" t="str">
        <f t="shared" si="9"/>
        <v/>
      </c>
      <c r="D20" s="20" t="str">
        <f>IF(OR(E20=0,E20=""),"",COUNTIF($E$6:E20,E20)&amp;E20)</f>
        <v/>
      </c>
      <c r="E20" s="20" t="str">
        <f t="shared" si="10"/>
        <v/>
      </c>
      <c r="G20" s="66"/>
      <c r="H20" s="11"/>
      <c r="I20" s="67"/>
      <c r="J20" s="67"/>
      <c r="K20" s="11" t="str">
        <f t="shared" si="11"/>
        <v/>
      </c>
      <c r="L20" s="68"/>
      <c r="M20" s="105"/>
    </row>
    <row r="21" spans="2:13" ht="15" x14ac:dyDescent="0.25">
      <c r="B21" s="11">
        <f t="shared" si="8"/>
        <v>0</v>
      </c>
      <c r="C21" s="11" t="str">
        <f t="shared" si="9"/>
        <v/>
      </c>
      <c r="D21" s="20" t="str">
        <f>IF(OR(E21=0,E21=""),"",COUNTIF($E$6:E21,E21)&amp;E21)</f>
        <v/>
      </c>
      <c r="E21" s="20" t="str">
        <f t="shared" si="10"/>
        <v/>
      </c>
      <c r="G21" s="66"/>
      <c r="H21" s="11"/>
      <c r="I21" s="67"/>
      <c r="J21" s="67"/>
      <c r="K21" s="11" t="str">
        <f t="shared" si="11"/>
        <v/>
      </c>
      <c r="L21" s="68"/>
      <c r="M21" s="105"/>
    </row>
    <row r="22" spans="2:13" ht="15" x14ac:dyDescent="0.25">
      <c r="B22" s="11">
        <f t="shared" si="8"/>
        <v>0</v>
      </c>
      <c r="C22" s="11" t="str">
        <f t="shared" si="9"/>
        <v/>
      </c>
      <c r="D22" s="20" t="str">
        <f>IF(OR(E22=0,E22=""),"",COUNTIF($E$6:E22,E22)&amp;E22)</f>
        <v/>
      </c>
      <c r="E22" s="20" t="str">
        <f t="shared" si="10"/>
        <v/>
      </c>
      <c r="G22" s="66"/>
      <c r="H22" s="11"/>
      <c r="I22" s="67"/>
      <c r="J22" s="67"/>
      <c r="K22" s="11" t="str">
        <f t="shared" si="11"/>
        <v/>
      </c>
      <c r="L22" s="68"/>
      <c r="M22" s="105"/>
    </row>
    <row r="23" spans="2:13" ht="15" x14ac:dyDescent="0.25">
      <c r="B23" s="11">
        <f t="shared" si="8"/>
        <v>0</v>
      </c>
      <c r="C23" s="11" t="str">
        <f t="shared" si="9"/>
        <v/>
      </c>
      <c r="D23" s="20" t="str">
        <f>IF(OR(E23=0,E23=""),"",COUNTIF($E$6:E23,E23)&amp;E23)</f>
        <v/>
      </c>
      <c r="E23" s="20" t="str">
        <f t="shared" si="10"/>
        <v/>
      </c>
      <c r="G23" s="66"/>
      <c r="H23" s="11"/>
      <c r="I23" s="67"/>
      <c r="J23" s="67"/>
      <c r="K23" s="11" t="str">
        <f t="shared" si="11"/>
        <v/>
      </c>
      <c r="L23" s="68"/>
      <c r="M23" s="105"/>
    </row>
    <row r="24" spans="2:13" ht="15" x14ac:dyDescent="0.25">
      <c r="B24" s="11">
        <f t="shared" si="8"/>
        <v>0</v>
      </c>
      <c r="C24" s="11" t="str">
        <f t="shared" si="9"/>
        <v/>
      </c>
      <c r="D24" s="20" t="str">
        <f>IF(OR(E24=0,E24=""),"",COUNTIF($E$6:E24,E24)&amp;E24)</f>
        <v/>
      </c>
      <c r="E24" s="20" t="str">
        <f t="shared" si="10"/>
        <v/>
      </c>
      <c r="G24" s="66"/>
      <c r="H24" s="11"/>
      <c r="I24" s="67"/>
      <c r="J24" s="67"/>
      <c r="K24" s="11" t="str">
        <f t="shared" si="11"/>
        <v/>
      </c>
      <c r="L24" s="68"/>
      <c r="M24" s="105"/>
    </row>
    <row r="25" spans="2:13" ht="15" x14ac:dyDescent="0.25">
      <c r="B25" s="11">
        <f t="shared" si="8"/>
        <v>0</v>
      </c>
      <c r="C25" s="11" t="str">
        <f t="shared" si="9"/>
        <v/>
      </c>
      <c r="D25" s="20" t="str">
        <f>IF(OR(E25=0,E25=""),"",COUNTIF($E$6:E25,E25)&amp;E25)</f>
        <v/>
      </c>
      <c r="E25" s="20" t="str">
        <f t="shared" si="10"/>
        <v/>
      </c>
      <c r="G25" s="66"/>
      <c r="H25" s="11"/>
      <c r="I25" s="67"/>
      <c r="J25" s="67"/>
      <c r="K25" s="11" t="str">
        <f t="shared" si="11"/>
        <v/>
      </c>
      <c r="L25" s="68"/>
      <c r="M25" s="105"/>
    </row>
    <row r="26" spans="2:13" ht="15" x14ac:dyDescent="0.25">
      <c r="B26" s="11">
        <f t="shared" si="8"/>
        <v>0</v>
      </c>
      <c r="C26" s="11" t="str">
        <f t="shared" si="9"/>
        <v/>
      </c>
      <c r="D26" s="20" t="str">
        <f>IF(OR(E26=0,E26=""),"",COUNTIF($E$6:E26,E26)&amp;E26)</f>
        <v/>
      </c>
      <c r="E26" s="20" t="str">
        <f t="shared" si="10"/>
        <v/>
      </c>
      <c r="G26" s="66"/>
      <c r="H26" s="11"/>
      <c r="I26" s="67"/>
      <c r="J26" s="67"/>
      <c r="K26" s="11" t="str">
        <f t="shared" si="11"/>
        <v/>
      </c>
      <c r="L26" s="68"/>
      <c r="M26" s="105"/>
    </row>
    <row r="27" spans="2:13" ht="15" x14ac:dyDescent="0.25">
      <c r="B27" s="11">
        <f t="shared" si="8"/>
        <v>0</v>
      </c>
      <c r="C27" s="11" t="str">
        <f t="shared" si="9"/>
        <v/>
      </c>
      <c r="D27" s="20" t="str">
        <f>IF(OR(E27=0,E27=""),"",COUNTIF($E$6:E27,E27)&amp;E27)</f>
        <v/>
      </c>
      <c r="E27" s="20" t="str">
        <f t="shared" si="10"/>
        <v/>
      </c>
      <c r="G27" s="66"/>
      <c r="H27" s="11"/>
      <c r="I27" s="67"/>
      <c r="J27" s="67"/>
      <c r="K27" s="11" t="str">
        <f t="shared" si="11"/>
        <v/>
      </c>
      <c r="L27" s="68"/>
      <c r="M27" s="105"/>
    </row>
    <row r="28" spans="2:13" ht="15" x14ac:dyDescent="0.25">
      <c r="B28" s="11">
        <f t="shared" si="8"/>
        <v>0</v>
      </c>
      <c r="C28" s="11" t="str">
        <f t="shared" si="9"/>
        <v/>
      </c>
      <c r="D28" s="20" t="str">
        <f>IF(OR(E28=0,E28=""),"",COUNTIF($E$6:E28,E28)&amp;E28)</f>
        <v/>
      </c>
      <c r="E28" s="20" t="str">
        <f t="shared" si="10"/>
        <v/>
      </c>
      <c r="G28" s="66"/>
      <c r="H28" s="11"/>
      <c r="I28" s="67"/>
      <c r="J28" s="67"/>
      <c r="K28" s="11" t="str">
        <f t="shared" si="11"/>
        <v/>
      </c>
      <c r="L28" s="68"/>
      <c r="M28" s="105"/>
    </row>
    <row r="29" spans="2:13" ht="15" x14ac:dyDescent="0.25">
      <c r="B29" s="11">
        <f t="shared" si="8"/>
        <v>0</v>
      </c>
      <c r="C29" s="11" t="str">
        <f t="shared" si="9"/>
        <v/>
      </c>
      <c r="D29" s="20" t="str">
        <f>IF(OR(E29=0,E29=""),"",COUNTIF($E$6:E29,E29)&amp;E29)</f>
        <v/>
      </c>
      <c r="E29" s="20" t="str">
        <f t="shared" si="10"/>
        <v/>
      </c>
      <c r="G29" s="66"/>
      <c r="H29" s="11"/>
      <c r="I29" s="67"/>
      <c r="J29" s="67"/>
      <c r="K29" s="11" t="str">
        <f t="shared" si="11"/>
        <v/>
      </c>
      <c r="L29" s="68"/>
      <c r="M29" s="105"/>
    </row>
    <row r="30" spans="2:13" ht="15" x14ac:dyDescent="0.25">
      <c r="B30" s="11">
        <f t="shared" si="8"/>
        <v>0</v>
      </c>
      <c r="C30" s="11" t="str">
        <f t="shared" si="9"/>
        <v/>
      </c>
      <c r="D30" s="20" t="str">
        <f>IF(OR(E30=0,E30=""),"",COUNTIF($E$6:E30,E30)&amp;E30)</f>
        <v/>
      </c>
      <c r="E30" s="20" t="str">
        <f t="shared" si="10"/>
        <v/>
      </c>
      <c r="G30" s="66"/>
      <c r="H30" s="11"/>
      <c r="I30" s="67"/>
      <c r="J30" s="67"/>
      <c r="K30" s="11" t="str">
        <f t="shared" si="11"/>
        <v/>
      </c>
      <c r="L30" s="68"/>
      <c r="M30" s="105"/>
    </row>
    <row r="31" spans="2:13" ht="15" x14ac:dyDescent="0.25">
      <c r="B31" s="11">
        <f t="shared" si="8"/>
        <v>0</v>
      </c>
      <c r="C31" s="11" t="str">
        <f t="shared" si="9"/>
        <v/>
      </c>
      <c r="D31" s="20" t="str">
        <f>IF(OR(E31=0,E31=""),"",COUNTIF($E$6:E31,E31)&amp;E31)</f>
        <v/>
      </c>
      <c r="E31" s="20" t="str">
        <f t="shared" si="10"/>
        <v/>
      </c>
      <c r="G31" s="66"/>
      <c r="H31" s="11"/>
      <c r="I31" s="67"/>
      <c r="J31" s="67"/>
      <c r="K31" s="11" t="str">
        <f t="shared" si="11"/>
        <v/>
      </c>
      <c r="L31" s="68"/>
      <c r="M31" s="105"/>
    </row>
    <row r="32" spans="2:13" ht="15" x14ac:dyDescent="0.25">
      <c r="B32" s="11">
        <f t="shared" si="8"/>
        <v>0</v>
      </c>
      <c r="C32" s="11" t="str">
        <f t="shared" si="9"/>
        <v/>
      </c>
      <c r="D32" s="20" t="str">
        <f>IF(OR(E32=0,E32=""),"",COUNTIF($E$6:E32,E32)&amp;E32)</f>
        <v/>
      </c>
      <c r="E32" s="20" t="str">
        <f t="shared" si="10"/>
        <v/>
      </c>
      <c r="G32" s="66"/>
      <c r="H32" s="11"/>
      <c r="I32" s="67"/>
      <c r="J32" s="67"/>
      <c r="K32" s="11" t="str">
        <f t="shared" si="11"/>
        <v/>
      </c>
      <c r="L32" s="68"/>
      <c r="M32" s="105"/>
    </row>
    <row r="33" spans="2:13" ht="15" x14ac:dyDescent="0.25">
      <c r="B33" s="11">
        <f t="shared" si="8"/>
        <v>0</v>
      </c>
      <c r="C33" s="11" t="str">
        <f t="shared" si="9"/>
        <v/>
      </c>
      <c r="D33" s="20" t="str">
        <f>IF(OR(E33=0,E33=""),"",COUNTIF($E$6:E33,E33)&amp;E33)</f>
        <v/>
      </c>
      <c r="E33" s="20" t="str">
        <f t="shared" si="10"/>
        <v/>
      </c>
      <c r="G33" s="66"/>
      <c r="H33" s="11"/>
      <c r="I33" s="67"/>
      <c r="J33" s="67"/>
      <c r="K33" s="11" t="str">
        <f t="shared" si="11"/>
        <v/>
      </c>
      <c r="L33" s="68"/>
      <c r="M33" s="105"/>
    </row>
    <row r="34" spans="2:13" ht="15" x14ac:dyDescent="0.25">
      <c r="B34" s="11">
        <f t="shared" si="8"/>
        <v>0</v>
      </c>
      <c r="C34" s="11" t="str">
        <f t="shared" si="9"/>
        <v/>
      </c>
      <c r="D34" s="20" t="str">
        <f>IF(OR(E34=0,E34=""),"",COUNTIF($E$6:E34,E34)&amp;E34)</f>
        <v/>
      </c>
      <c r="E34" s="20" t="str">
        <f t="shared" si="10"/>
        <v/>
      </c>
      <c r="G34" s="66"/>
      <c r="H34" s="11"/>
      <c r="I34" s="67"/>
      <c r="J34" s="67"/>
      <c r="K34" s="11" t="str">
        <f t="shared" si="11"/>
        <v/>
      </c>
      <c r="L34" s="68"/>
      <c r="M34" s="105"/>
    </row>
    <row r="35" spans="2:13" ht="15" x14ac:dyDescent="0.25">
      <c r="B35" s="11">
        <f t="shared" si="8"/>
        <v>0</v>
      </c>
      <c r="C35" s="11" t="str">
        <f t="shared" si="9"/>
        <v/>
      </c>
      <c r="D35" s="20" t="str">
        <f>IF(OR(E35=0,E35=""),"",COUNTIF($E$6:E35,E35)&amp;E35)</f>
        <v/>
      </c>
      <c r="E35" s="20" t="str">
        <f t="shared" si="10"/>
        <v/>
      </c>
      <c r="G35" s="66"/>
      <c r="H35" s="11"/>
      <c r="I35" s="67"/>
      <c r="J35" s="67"/>
      <c r="K35" s="11" t="str">
        <f t="shared" si="11"/>
        <v/>
      </c>
      <c r="L35" s="68"/>
      <c r="M35" s="105"/>
    </row>
    <row r="36" spans="2:13" ht="15" x14ac:dyDescent="0.25">
      <c r="B36" s="11">
        <f t="shared" si="8"/>
        <v>0</v>
      </c>
      <c r="C36" s="11" t="str">
        <f t="shared" si="9"/>
        <v/>
      </c>
      <c r="D36" s="20" t="str">
        <f>IF(OR(E36=0,E36=""),"",COUNTIF($E$6:E36,E36)&amp;E36)</f>
        <v/>
      </c>
      <c r="E36" s="20" t="str">
        <f t="shared" si="10"/>
        <v/>
      </c>
      <c r="G36" s="66"/>
      <c r="H36" s="11"/>
      <c r="I36" s="67"/>
      <c r="J36" s="67"/>
      <c r="K36" s="11" t="str">
        <f t="shared" si="11"/>
        <v/>
      </c>
      <c r="L36" s="68"/>
      <c r="M36" s="105"/>
    </row>
    <row r="37" spans="2:13" ht="15" x14ac:dyDescent="0.25">
      <c r="B37" s="11">
        <f t="shared" si="8"/>
        <v>0</v>
      </c>
      <c r="C37" s="11" t="str">
        <f t="shared" si="9"/>
        <v/>
      </c>
      <c r="D37" s="20" t="str">
        <f>IF(OR(E37=0,E37=""),"",COUNTIF($E$6:E37,E37)&amp;E37)</f>
        <v/>
      </c>
      <c r="E37" s="20" t="str">
        <f t="shared" si="10"/>
        <v/>
      </c>
      <c r="G37" s="66"/>
      <c r="H37" s="11"/>
      <c r="I37" s="67"/>
      <c r="J37" s="67"/>
      <c r="K37" s="11" t="str">
        <f t="shared" si="11"/>
        <v/>
      </c>
      <c r="L37" s="68"/>
      <c r="M37" s="105"/>
    </row>
    <row r="38" spans="2:13" ht="15" x14ac:dyDescent="0.25">
      <c r="B38" s="11">
        <f t="shared" si="8"/>
        <v>0</v>
      </c>
      <c r="C38" s="11" t="str">
        <f t="shared" si="9"/>
        <v/>
      </c>
      <c r="D38" s="20" t="str">
        <f>IF(OR(E38=0,E38=""),"",COUNTIF($E$6:E38,E38)&amp;E38)</f>
        <v/>
      </c>
      <c r="E38" s="20" t="str">
        <f t="shared" si="10"/>
        <v/>
      </c>
      <c r="G38" s="66"/>
      <c r="H38" s="11"/>
      <c r="I38" s="67"/>
      <c r="J38" s="67"/>
      <c r="K38" s="11" t="str">
        <f t="shared" si="11"/>
        <v/>
      </c>
      <c r="L38" s="68"/>
      <c r="M38" s="105"/>
    </row>
    <row r="39" spans="2:13" ht="15" x14ac:dyDescent="0.25">
      <c r="B39" s="11">
        <f t="shared" si="8"/>
        <v>0</v>
      </c>
      <c r="C39" s="11" t="str">
        <f t="shared" si="9"/>
        <v/>
      </c>
      <c r="D39" s="20" t="str">
        <f>IF(OR(E39=0,E39=""),"",COUNTIF($E$6:E39,E39)&amp;E39)</f>
        <v/>
      </c>
      <c r="E39" s="20" t="str">
        <f t="shared" si="10"/>
        <v/>
      </c>
      <c r="G39" s="66"/>
      <c r="H39" s="11"/>
      <c r="I39" s="67"/>
      <c r="J39" s="67"/>
      <c r="K39" s="11" t="str">
        <f t="shared" si="11"/>
        <v/>
      </c>
      <c r="L39" s="68"/>
      <c r="M39" s="105"/>
    </row>
    <row r="40" spans="2:13" ht="15" x14ac:dyDescent="0.25">
      <c r="B40" s="11">
        <f t="shared" si="8"/>
        <v>0</v>
      </c>
      <c r="C40" s="11" t="str">
        <f t="shared" si="9"/>
        <v/>
      </c>
      <c r="D40" s="20" t="str">
        <f>IF(OR(E40=0,E40=""),"",COUNTIF($E$6:E40,E40)&amp;E40)</f>
        <v/>
      </c>
      <c r="E40" s="20" t="str">
        <f t="shared" si="10"/>
        <v/>
      </c>
      <c r="G40" s="66"/>
      <c r="H40" s="11"/>
      <c r="I40" s="67"/>
      <c r="J40" s="67"/>
      <c r="K40" s="11" t="str">
        <f t="shared" si="11"/>
        <v/>
      </c>
      <c r="L40" s="68"/>
      <c r="M40" s="105"/>
    </row>
    <row r="41" spans="2:13" ht="15" x14ac:dyDescent="0.25">
      <c r="B41" s="11">
        <f t="shared" si="8"/>
        <v>0</v>
      </c>
      <c r="C41" s="11" t="str">
        <f t="shared" si="9"/>
        <v/>
      </c>
      <c r="D41" s="20" t="str">
        <f>IF(OR(E41=0,E41=""),"",COUNTIF($E$6:E41,E41)&amp;E41)</f>
        <v/>
      </c>
      <c r="E41" s="20" t="str">
        <f t="shared" si="10"/>
        <v/>
      </c>
      <c r="G41" s="66"/>
      <c r="H41" s="11"/>
      <c r="I41" s="67"/>
      <c r="J41" s="67"/>
      <c r="K41" s="11" t="str">
        <f t="shared" si="11"/>
        <v/>
      </c>
      <c r="L41" s="68"/>
      <c r="M41" s="105"/>
    </row>
    <row r="42" spans="2:13" ht="15" x14ac:dyDescent="0.25">
      <c r="B42" s="11">
        <f t="shared" si="8"/>
        <v>0</v>
      </c>
      <c r="C42" s="11" t="str">
        <f t="shared" si="9"/>
        <v/>
      </c>
      <c r="D42" s="20" t="str">
        <f>IF(OR(E42=0,E42=""),"",COUNTIF($E$6:E42,E42)&amp;E42)</f>
        <v/>
      </c>
      <c r="E42" s="20" t="str">
        <f t="shared" si="10"/>
        <v/>
      </c>
      <c r="G42" s="66"/>
      <c r="H42" s="11"/>
      <c r="I42" s="67"/>
      <c r="J42" s="67"/>
      <c r="K42" s="11" t="str">
        <f t="shared" si="11"/>
        <v/>
      </c>
      <c r="L42" s="68"/>
      <c r="M42" s="105"/>
    </row>
    <row r="43" spans="2:13" ht="15" x14ac:dyDescent="0.25">
      <c r="B43" s="11">
        <f t="shared" si="8"/>
        <v>0</v>
      </c>
      <c r="C43" s="11" t="str">
        <f t="shared" si="9"/>
        <v/>
      </c>
      <c r="D43" s="20" t="str">
        <f>IF(OR(E43=0,E43=""),"",COUNTIF($E$6:E43,E43)&amp;E43)</f>
        <v/>
      </c>
      <c r="E43" s="20" t="str">
        <f t="shared" si="10"/>
        <v/>
      </c>
      <c r="G43" s="66"/>
      <c r="H43" s="11"/>
      <c r="I43" s="67"/>
      <c r="J43" s="67"/>
      <c r="K43" s="11" t="str">
        <f t="shared" si="11"/>
        <v/>
      </c>
      <c r="L43" s="68"/>
      <c r="M43" s="105"/>
    </row>
    <row r="44" spans="2:13" ht="15" x14ac:dyDescent="0.25">
      <c r="B44" s="11">
        <f t="shared" si="8"/>
        <v>0</v>
      </c>
      <c r="C44" s="11" t="str">
        <f t="shared" si="9"/>
        <v/>
      </c>
      <c r="D44" s="20" t="str">
        <f>IF(OR(E44=0,E44=""),"",COUNTIF($E$6:E44,E44)&amp;E44)</f>
        <v/>
      </c>
      <c r="E44" s="20" t="str">
        <f t="shared" si="10"/>
        <v/>
      </c>
      <c r="G44" s="66"/>
      <c r="H44" s="11"/>
      <c r="I44" s="67"/>
      <c r="J44" s="67"/>
      <c r="K44" s="11" t="str">
        <f t="shared" si="11"/>
        <v/>
      </c>
      <c r="L44" s="68"/>
      <c r="M44" s="105"/>
    </row>
    <row r="45" spans="2:13" ht="15" x14ac:dyDescent="0.25">
      <c r="B45" s="11">
        <f t="shared" si="8"/>
        <v>0</v>
      </c>
      <c r="C45" s="11" t="str">
        <f t="shared" si="9"/>
        <v/>
      </c>
      <c r="D45" s="20" t="str">
        <f>IF(OR(E45=0,E45=""),"",COUNTIF($E$6:E45,E45)&amp;E45)</f>
        <v/>
      </c>
      <c r="E45" s="20" t="str">
        <f t="shared" si="10"/>
        <v/>
      </c>
      <c r="G45" s="66"/>
      <c r="H45" s="11"/>
      <c r="I45" s="67"/>
      <c r="J45" s="67"/>
      <c r="K45" s="11" t="str">
        <f t="shared" si="11"/>
        <v/>
      </c>
      <c r="L45" s="68"/>
      <c r="M45" s="105"/>
    </row>
    <row r="46" spans="2:13" ht="15" x14ac:dyDescent="0.25">
      <c r="B46" s="11">
        <f t="shared" si="8"/>
        <v>0</v>
      </c>
      <c r="C46" s="11" t="str">
        <f t="shared" si="9"/>
        <v/>
      </c>
      <c r="D46" s="20" t="str">
        <f>IF(OR(E46=0,E46=""),"",COUNTIF($E$6:E46,E46)&amp;E46)</f>
        <v/>
      </c>
      <c r="E46" s="20" t="str">
        <f t="shared" si="10"/>
        <v/>
      </c>
      <c r="G46" s="66"/>
      <c r="H46" s="11"/>
      <c r="I46" s="67"/>
      <c r="J46" s="67"/>
      <c r="K46" s="11" t="str">
        <f t="shared" si="11"/>
        <v/>
      </c>
      <c r="L46" s="68"/>
      <c r="M46" s="105"/>
    </row>
    <row r="47" spans="2:13" ht="15" x14ac:dyDescent="0.25">
      <c r="B47" s="11">
        <f t="shared" si="8"/>
        <v>0</v>
      </c>
      <c r="C47" s="11" t="str">
        <f t="shared" si="9"/>
        <v/>
      </c>
      <c r="D47" s="20" t="str">
        <f>IF(OR(E47=0,E47=""),"",COUNTIF($E$6:E47,E47)&amp;E47)</f>
        <v/>
      </c>
      <c r="E47" s="20" t="str">
        <f t="shared" si="10"/>
        <v/>
      </c>
      <c r="G47" s="66"/>
      <c r="H47" s="11"/>
      <c r="I47" s="67"/>
      <c r="J47" s="67"/>
      <c r="K47" s="11" t="str">
        <f t="shared" si="11"/>
        <v/>
      </c>
      <c r="L47" s="68"/>
      <c r="M47" s="105"/>
    </row>
    <row r="48" spans="2:13" ht="15" x14ac:dyDescent="0.25">
      <c r="B48" s="11">
        <f t="shared" si="8"/>
        <v>0</v>
      </c>
      <c r="C48" s="11" t="str">
        <f t="shared" si="9"/>
        <v/>
      </c>
      <c r="D48" s="20" t="str">
        <f>IF(OR(E48=0,E48=""),"",COUNTIF($E$6:E48,E48)&amp;E48)</f>
        <v/>
      </c>
      <c r="E48" s="20" t="str">
        <f t="shared" si="10"/>
        <v/>
      </c>
      <c r="G48" s="66"/>
      <c r="H48" s="11"/>
      <c r="I48" s="67"/>
      <c r="J48" s="67"/>
      <c r="K48" s="11" t="str">
        <f t="shared" si="11"/>
        <v/>
      </c>
      <c r="L48" s="68"/>
      <c r="M48" s="105"/>
    </row>
    <row r="49" spans="2:13" ht="15" x14ac:dyDescent="0.25">
      <c r="B49" s="11">
        <f t="shared" si="8"/>
        <v>0</v>
      </c>
      <c r="C49" s="11" t="str">
        <f t="shared" si="9"/>
        <v/>
      </c>
      <c r="D49" s="20" t="str">
        <f>IF(OR(E49=0,E49=""),"",COUNTIF($E$6:E49,E49)&amp;E49)</f>
        <v/>
      </c>
      <c r="E49" s="20" t="str">
        <f t="shared" si="10"/>
        <v/>
      </c>
      <c r="G49" s="66"/>
      <c r="H49" s="11"/>
      <c r="I49" s="67"/>
      <c r="J49" s="67"/>
      <c r="K49" s="11" t="str">
        <f t="shared" si="11"/>
        <v/>
      </c>
      <c r="L49" s="68"/>
      <c r="M49" s="105"/>
    </row>
    <row r="50" spans="2:13" ht="15" x14ac:dyDescent="0.25">
      <c r="B50" s="11">
        <f t="shared" si="8"/>
        <v>0</v>
      </c>
      <c r="C50" s="11" t="str">
        <f t="shared" si="9"/>
        <v/>
      </c>
      <c r="D50" s="20" t="str">
        <f>IF(OR(E50=0,E50=""),"",COUNTIF($E$6:E50,E50)&amp;E50)</f>
        <v/>
      </c>
      <c r="E50" s="20" t="str">
        <f t="shared" si="10"/>
        <v/>
      </c>
      <c r="G50" s="66"/>
      <c r="H50" s="11"/>
      <c r="I50" s="67"/>
      <c r="J50" s="67"/>
      <c r="K50" s="11" t="str">
        <f t="shared" si="11"/>
        <v/>
      </c>
      <c r="L50" s="68"/>
      <c r="M50" s="105"/>
    </row>
    <row r="51" spans="2:13" ht="15" x14ac:dyDescent="0.25">
      <c r="B51" s="11">
        <f t="shared" si="8"/>
        <v>0</v>
      </c>
      <c r="C51" s="11" t="str">
        <f t="shared" si="9"/>
        <v/>
      </c>
      <c r="D51" s="20" t="str">
        <f>IF(OR(E51=0,E51=""),"",COUNTIF($E$6:E51,E51)&amp;E51)</f>
        <v/>
      </c>
      <c r="E51" s="20" t="str">
        <f t="shared" si="10"/>
        <v/>
      </c>
      <c r="G51" s="66"/>
      <c r="H51" s="11"/>
      <c r="I51" s="67"/>
      <c r="J51" s="67"/>
      <c r="K51" s="11" t="str">
        <f t="shared" si="11"/>
        <v/>
      </c>
      <c r="L51" s="68"/>
      <c r="M51" s="105"/>
    </row>
    <row r="52" spans="2:13" ht="15" x14ac:dyDescent="0.25">
      <c r="B52" s="11">
        <f t="shared" si="8"/>
        <v>0</v>
      </c>
      <c r="C52" s="11" t="str">
        <f t="shared" si="9"/>
        <v/>
      </c>
      <c r="D52" s="20" t="str">
        <f>IF(OR(E52=0,E52=""),"",COUNTIF($E$6:E52,E52)&amp;E52)</f>
        <v/>
      </c>
      <c r="E52" s="20" t="str">
        <f t="shared" si="10"/>
        <v/>
      </c>
      <c r="G52" s="66"/>
      <c r="H52" s="11"/>
      <c r="I52" s="67"/>
      <c r="J52" s="67"/>
      <c r="K52" s="11" t="str">
        <f t="shared" si="11"/>
        <v/>
      </c>
      <c r="L52" s="68"/>
      <c r="M52" s="105"/>
    </row>
    <row r="53" spans="2:13" ht="15" x14ac:dyDescent="0.25">
      <c r="B53" s="11">
        <f t="shared" si="8"/>
        <v>0</v>
      </c>
      <c r="C53" s="11" t="str">
        <f t="shared" si="9"/>
        <v/>
      </c>
      <c r="D53" s="20" t="str">
        <f>IF(OR(E53=0,E53=""),"",COUNTIF($E$6:E53,E53)&amp;E53)</f>
        <v/>
      </c>
      <c r="E53" s="20" t="str">
        <f t="shared" si="10"/>
        <v/>
      </c>
      <c r="G53" s="66"/>
      <c r="H53" s="11"/>
      <c r="I53" s="67"/>
      <c r="J53" s="67"/>
      <c r="K53" s="11" t="str">
        <f t="shared" si="11"/>
        <v/>
      </c>
      <c r="L53" s="68"/>
      <c r="M53" s="105"/>
    </row>
    <row r="54" spans="2:13" ht="15" x14ac:dyDescent="0.25">
      <c r="B54" s="11">
        <f t="shared" si="8"/>
        <v>0</v>
      </c>
      <c r="C54" s="11" t="str">
        <f t="shared" si="9"/>
        <v/>
      </c>
      <c r="D54" s="20" t="str">
        <f>IF(OR(E54=0,E54=""),"",COUNTIF($E$6:E54,E54)&amp;E54)</f>
        <v/>
      </c>
      <c r="E54" s="20" t="str">
        <f t="shared" si="10"/>
        <v/>
      </c>
      <c r="G54" s="66"/>
      <c r="H54" s="11"/>
      <c r="I54" s="67"/>
      <c r="J54" s="67"/>
      <c r="K54" s="11" t="str">
        <f t="shared" si="11"/>
        <v/>
      </c>
      <c r="L54" s="68"/>
      <c r="M54" s="105"/>
    </row>
    <row r="55" spans="2:13" ht="15" x14ac:dyDescent="0.25">
      <c r="B55" s="11">
        <f t="shared" si="8"/>
        <v>0</v>
      </c>
      <c r="C55" s="11" t="str">
        <f t="shared" si="9"/>
        <v/>
      </c>
      <c r="D55" s="20" t="str">
        <f>IF(OR(E55=0,E55=""),"",COUNTIF($E$6:E55,E55)&amp;E55)</f>
        <v/>
      </c>
      <c r="E55" s="20" t="str">
        <f t="shared" si="10"/>
        <v/>
      </c>
      <c r="G55" s="66"/>
      <c r="H55" s="11"/>
      <c r="I55" s="67"/>
      <c r="J55" s="67"/>
      <c r="K55" s="11" t="str">
        <f t="shared" si="11"/>
        <v/>
      </c>
      <c r="L55" s="68"/>
      <c r="M55" s="105"/>
    </row>
    <row r="56" spans="2:13" ht="15" x14ac:dyDescent="0.25">
      <c r="B56" s="11">
        <f t="shared" si="8"/>
        <v>0</v>
      </c>
      <c r="C56" s="11" t="str">
        <f t="shared" si="9"/>
        <v/>
      </c>
      <c r="D56" s="20" t="str">
        <f>IF(OR(E56=0,E56=""),"",COUNTIF($E$6:E56,E56)&amp;E56)</f>
        <v/>
      </c>
      <c r="E56" s="20" t="str">
        <f t="shared" si="10"/>
        <v/>
      </c>
      <c r="G56" s="66"/>
      <c r="H56" s="11"/>
      <c r="I56" s="67"/>
      <c r="J56" s="67"/>
      <c r="K56" s="11" t="str">
        <f t="shared" si="11"/>
        <v/>
      </c>
      <c r="L56" s="68"/>
      <c r="M56" s="105"/>
    </row>
    <row r="57" spans="2:13" ht="15" x14ac:dyDescent="0.25">
      <c r="B57" s="11">
        <f t="shared" ref="B57:B65" si="12">IF(C57&lt;&gt;"","",J57)</f>
        <v>0</v>
      </c>
      <c r="C57" s="11" t="str">
        <f t="shared" ref="C57:C65" si="13">IF(LEFT(H57,3)="JP-",J57,"")</f>
        <v/>
      </c>
      <c r="D57" s="20" t="str">
        <f>IF(OR(E57=0,E57=""),"",COUNTIF($E$6:E57,E57)&amp;E57)</f>
        <v/>
      </c>
      <c r="E57" s="20" t="str">
        <f t="shared" ref="E57:E65" si="14">IF(J57=Filter,J57,"")</f>
        <v/>
      </c>
      <c r="G57" s="66"/>
      <c r="H57" s="11"/>
      <c r="I57" s="67"/>
      <c r="J57" s="67"/>
      <c r="K57" s="11" t="str">
        <f t="shared" ref="K57:K65" si="15">IFERROR(IF(J57="","",VLOOKUP(J57,DaftarAkun,2,0)),"Masukkan Akun Yang Benar")</f>
        <v/>
      </c>
      <c r="L57" s="68"/>
      <c r="M57" s="68"/>
    </row>
    <row r="58" spans="2:13" ht="15" x14ac:dyDescent="0.25">
      <c r="B58" s="11">
        <f t="shared" si="12"/>
        <v>0</v>
      </c>
      <c r="C58" s="11" t="str">
        <f t="shared" si="13"/>
        <v/>
      </c>
      <c r="D58" s="20" t="str">
        <f>IF(OR(E58=0,E58=""),"",COUNTIF($E$6:E58,E58)&amp;E58)</f>
        <v/>
      </c>
      <c r="E58" s="20" t="str">
        <f t="shared" si="14"/>
        <v/>
      </c>
      <c r="G58" s="66"/>
      <c r="H58" s="11"/>
      <c r="I58" s="67"/>
      <c r="J58" s="67"/>
      <c r="K58" s="11" t="str">
        <f t="shared" si="15"/>
        <v/>
      </c>
      <c r="L58" s="68"/>
      <c r="M58" s="68"/>
    </row>
    <row r="59" spans="2:13" ht="15" x14ac:dyDescent="0.25">
      <c r="B59" s="11">
        <f t="shared" si="12"/>
        <v>0</v>
      </c>
      <c r="C59" s="11" t="str">
        <f t="shared" si="13"/>
        <v/>
      </c>
      <c r="D59" s="20" t="str">
        <f>IF(OR(E59=0,E59=""),"",COUNTIF($E$6:E59,E59)&amp;E59)</f>
        <v/>
      </c>
      <c r="E59" s="20" t="str">
        <f t="shared" si="14"/>
        <v/>
      </c>
      <c r="G59" s="66"/>
      <c r="H59" s="11"/>
      <c r="I59" s="67"/>
      <c r="J59" s="67"/>
      <c r="K59" s="11" t="str">
        <f t="shared" si="15"/>
        <v/>
      </c>
      <c r="L59" s="68"/>
      <c r="M59" s="68"/>
    </row>
    <row r="60" spans="2:13" ht="15" x14ac:dyDescent="0.25">
      <c r="B60" s="11">
        <f t="shared" si="12"/>
        <v>0</v>
      </c>
      <c r="C60" s="11" t="str">
        <f t="shared" si="13"/>
        <v/>
      </c>
      <c r="D60" s="20" t="str">
        <f>IF(OR(E60=0,E60=""),"",COUNTIF($E$6:E60,E60)&amp;E60)</f>
        <v/>
      </c>
      <c r="E60" s="20" t="str">
        <f t="shared" si="14"/>
        <v/>
      </c>
      <c r="G60" s="66"/>
      <c r="H60" s="11"/>
      <c r="I60" s="67"/>
      <c r="J60" s="67"/>
      <c r="K60" s="11" t="str">
        <f t="shared" si="15"/>
        <v/>
      </c>
      <c r="L60" s="68"/>
      <c r="M60" s="68"/>
    </row>
    <row r="61" spans="2:13" ht="15" x14ac:dyDescent="0.25">
      <c r="B61" s="11">
        <f t="shared" si="12"/>
        <v>0</v>
      </c>
      <c r="C61" s="11" t="str">
        <f t="shared" si="13"/>
        <v/>
      </c>
      <c r="D61" s="20" t="str">
        <f>IF(OR(E61=0,E61=""),"",COUNTIF($E$6:E61,E61)&amp;E61)</f>
        <v/>
      </c>
      <c r="E61" s="20" t="str">
        <f t="shared" si="14"/>
        <v/>
      </c>
      <c r="G61" s="66"/>
      <c r="H61" s="11"/>
      <c r="I61" s="67"/>
      <c r="J61" s="67"/>
      <c r="K61" s="11" t="str">
        <f t="shared" si="15"/>
        <v/>
      </c>
      <c r="L61" s="68"/>
      <c r="M61" s="68"/>
    </row>
    <row r="62" spans="2:13" ht="15" x14ac:dyDescent="0.25">
      <c r="B62" s="11">
        <f t="shared" si="12"/>
        <v>0</v>
      </c>
      <c r="C62" s="11" t="str">
        <f t="shared" si="13"/>
        <v/>
      </c>
      <c r="D62" s="20" t="str">
        <f>IF(OR(E62=0,E62=""),"",COUNTIF($E$6:E62,E62)&amp;E62)</f>
        <v/>
      </c>
      <c r="E62" s="20" t="str">
        <f t="shared" si="14"/>
        <v/>
      </c>
      <c r="G62" s="66"/>
      <c r="H62" s="11"/>
      <c r="I62" s="67"/>
      <c r="J62" s="67"/>
      <c r="K62" s="11" t="str">
        <f t="shared" si="15"/>
        <v/>
      </c>
      <c r="L62" s="68"/>
      <c r="M62" s="68"/>
    </row>
    <row r="63" spans="2:13" ht="15" x14ac:dyDescent="0.25">
      <c r="B63" s="11">
        <f t="shared" si="12"/>
        <v>0</v>
      </c>
      <c r="C63" s="11" t="str">
        <f t="shared" si="13"/>
        <v/>
      </c>
      <c r="D63" s="20" t="str">
        <f>IF(OR(E63=0,E63=""),"",COUNTIF($E$6:E63,E63)&amp;E63)</f>
        <v/>
      </c>
      <c r="E63" s="20" t="str">
        <f t="shared" si="14"/>
        <v/>
      </c>
      <c r="G63" s="66"/>
      <c r="H63" s="11"/>
      <c r="I63" s="67"/>
      <c r="J63" s="67"/>
      <c r="K63" s="11" t="str">
        <f t="shared" si="15"/>
        <v/>
      </c>
      <c r="L63" s="68"/>
      <c r="M63" s="68"/>
    </row>
    <row r="64" spans="2:13" ht="15" x14ac:dyDescent="0.25">
      <c r="B64" s="11">
        <f t="shared" si="12"/>
        <v>0</v>
      </c>
      <c r="C64" s="11" t="str">
        <f t="shared" si="13"/>
        <v/>
      </c>
      <c r="D64" s="20" t="str">
        <f>IF(OR(E64=0,E64=""),"",COUNTIF($E$6:E64,E64)&amp;E64)</f>
        <v/>
      </c>
      <c r="E64" s="20" t="str">
        <f t="shared" si="14"/>
        <v/>
      </c>
      <c r="G64" s="66"/>
      <c r="H64" s="11"/>
      <c r="I64" s="67"/>
      <c r="J64" s="67"/>
      <c r="K64" s="11" t="str">
        <f t="shared" si="15"/>
        <v/>
      </c>
      <c r="L64" s="68"/>
      <c r="M64" s="68"/>
    </row>
    <row r="65" spans="2:13" ht="15" x14ac:dyDescent="0.25">
      <c r="B65" s="11">
        <f t="shared" si="12"/>
        <v>0</v>
      </c>
      <c r="C65" s="11" t="str">
        <f t="shared" si="13"/>
        <v/>
      </c>
      <c r="D65" s="20" t="str">
        <f>IF(OR(E65=0,E65=""),"",COUNTIF($E$6:E65,E65)&amp;E65)</f>
        <v/>
      </c>
      <c r="E65" s="20" t="str">
        <f t="shared" si="14"/>
        <v/>
      </c>
      <c r="G65" s="66"/>
      <c r="H65" s="11"/>
      <c r="I65" s="67"/>
      <c r="J65" s="67"/>
      <c r="K65" s="11" t="str">
        <f t="shared" si="15"/>
        <v/>
      </c>
      <c r="L65" s="68"/>
      <c r="M65" s="68"/>
    </row>
    <row r="66" spans="2:13" ht="15" x14ac:dyDescent="0.25">
      <c r="B66" s="11">
        <f t="shared" ref="B66:B112" si="16">IF(C66&lt;&gt;"","",J66)</f>
        <v>0</v>
      </c>
      <c r="C66" s="11" t="str">
        <f t="shared" ref="C66:C112" si="17">IF(LEFT(H66,3)="JP-",J66,"")</f>
        <v/>
      </c>
      <c r="D66" s="20" t="str">
        <f>IF(OR(E66=0,E66=""),"",COUNTIF($E$6:E66,E66)&amp;E66)</f>
        <v/>
      </c>
      <c r="E66" s="20" t="str">
        <f t="shared" ref="E66:E112" si="18">IF(J66=Filter,J66,"")</f>
        <v/>
      </c>
      <c r="G66" s="66"/>
      <c r="H66" s="11"/>
      <c r="I66" s="67"/>
      <c r="J66" s="67"/>
      <c r="K66" s="11" t="str">
        <f t="shared" ref="K66:K112" si="19">IFERROR(IF(J66="","",VLOOKUP(J66,DaftarAkun,2,0)),"Masukkan Akun Yang Benar")</f>
        <v/>
      </c>
      <c r="L66" s="68"/>
      <c r="M66" s="68"/>
    </row>
    <row r="67" spans="2:13" ht="15" x14ac:dyDescent="0.25">
      <c r="B67" s="11">
        <f t="shared" si="16"/>
        <v>0</v>
      </c>
      <c r="C67" s="11" t="str">
        <f t="shared" si="17"/>
        <v/>
      </c>
      <c r="D67" s="20" t="str">
        <f>IF(OR(E67=0,E67=""),"",COUNTIF($E$6:E67,E67)&amp;E67)</f>
        <v/>
      </c>
      <c r="E67" s="20" t="str">
        <f t="shared" si="18"/>
        <v/>
      </c>
      <c r="G67" s="66"/>
      <c r="H67" s="11"/>
      <c r="I67" s="67"/>
      <c r="J67" s="67"/>
      <c r="K67" s="11" t="str">
        <f t="shared" si="19"/>
        <v/>
      </c>
      <c r="L67" s="68"/>
      <c r="M67" s="68"/>
    </row>
    <row r="68" spans="2:13" ht="15" x14ac:dyDescent="0.25">
      <c r="B68" s="11">
        <f t="shared" si="16"/>
        <v>0</v>
      </c>
      <c r="C68" s="11" t="str">
        <f t="shared" si="17"/>
        <v/>
      </c>
      <c r="D68" s="20" t="str">
        <f>IF(OR(E68=0,E68=""),"",COUNTIF($E$6:E68,E68)&amp;E68)</f>
        <v/>
      </c>
      <c r="E68" s="20" t="str">
        <f t="shared" si="18"/>
        <v/>
      </c>
      <c r="G68" s="66"/>
      <c r="H68" s="11"/>
      <c r="I68" s="67"/>
      <c r="J68" s="67"/>
      <c r="K68" s="11" t="str">
        <f t="shared" si="19"/>
        <v/>
      </c>
      <c r="L68" s="68"/>
      <c r="M68" s="68"/>
    </row>
    <row r="69" spans="2:13" ht="15" x14ac:dyDescent="0.25">
      <c r="B69" s="11">
        <f t="shared" si="16"/>
        <v>0</v>
      </c>
      <c r="C69" s="11" t="str">
        <f t="shared" si="17"/>
        <v/>
      </c>
      <c r="D69" s="20" t="str">
        <f>IF(OR(E69=0,E69=""),"",COUNTIF($E$6:E69,E69)&amp;E69)</f>
        <v/>
      </c>
      <c r="E69" s="20" t="str">
        <f t="shared" si="18"/>
        <v/>
      </c>
      <c r="G69" s="66"/>
      <c r="H69" s="11"/>
      <c r="I69" s="67"/>
      <c r="J69" s="67"/>
      <c r="K69" s="11" t="str">
        <f t="shared" si="19"/>
        <v/>
      </c>
      <c r="L69" s="68"/>
      <c r="M69" s="68"/>
    </row>
    <row r="70" spans="2:13" ht="15" x14ac:dyDescent="0.25">
      <c r="B70" s="11">
        <f t="shared" si="16"/>
        <v>0</v>
      </c>
      <c r="C70" s="11" t="str">
        <f t="shared" si="17"/>
        <v/>
      </c>
      <c r="D70" s="20" t="str">
        <f>IF(OR(E70=0,E70=""),"",COUNTIF($E$6:E70,E70)&amp;E70)</f>
        <v/>
      </c>
      <c r="E70" s="20" t="str">
        <f t="shared" si="18"/>
        <v/>
      </c>
      <c r="G70" s="66"/>
      <c r="H70" s="11"/>
      <c r="I70" s="67"/>
      <c r="J70" s="67"/>
      <c r="K70" s="11" t="str">
        <f t="shared" si="19"/>
        <v/>
      </c>
      <c r="L70" s="68"/>
      <c r="M70" s="68"/>
    </row>
    <row r="71" spans="2:13" ht="15" x14ac:dyDescent="0.25">
      <c r="B71" s="11">
        <f t="shared" si="16"/>
        <v>0</v>
      </c>
      <c r="C71" s="11" t="str">
        <f t="shared" si="17"/>
        <v/>
      </c>
      <c r="D71" s="20" t="str">
        <f>IF(OR(E71=0,E71=""),"",COUNTIF($E$6:E71,E71)&amp;E71)</f>
        <v/>
      </c>
      <c r="E71" s="20" t="str">
        <f t="shared" si="18"/>
        <v/>
      </c>
      <c r="G71" s="66"/>
      <c r="H71" s="11"/>
      <c r="I71" s="67"/>
      <c r="J71" s="67"/>
      <c r="K71" s="11" t="str">
        <f t="shared" si="19"/>
        <v/>
      </c>
      <c r="L71" s="68"/>
      <c r="M71" s="68"/>
    </row>
    <row r="72" spans="2:13" ht="15" x14ac:dyDescent="0.25">
      <c r="B72" s="11">
        <f t="shared" si="16"/>
        <v>0</v>
      </c>
      <c r="C72" s="11" t="str">
        <f t="shared" si="17"/>
        <v/>
      </c>
      <c r="D72" s="20" t="str">
        <f>IF(OR(E72=0,E72=""),"",COUNTIF($E$6:E72,E72)&amp;E72)</f>
        <v/>
      </c>
      <c r="E72" s="20" t="str">
        <f t="shared" si="18"/>
        <v/>
      </c>
      <c r="G72" s="66"/>
      <c r="H72" s="11"/>
      <c r="I72" s="67"/>
      <c r="J72" s="67"/>
      <c r="K72" s="11" t="str">
        <f t="shared" si="19"/>
        <v/>
      </c>
      <c r="L72" s="68"/>
      <c r="M72" s="68"/>
    </row>
    <row r="73" spans="2:13" ht="15" x14ac:dyDescent="0.25">
      <c r="B73" s="11">
        <f t="shared" si="16"/>
        <v>0</v>
      </c>
      <c r="C73" s="11" t="str">
        <f t="shared" si="17"/>
        <v/>
      </c>
      <c r="D73" s="20" t="str">
        <f>IF(OR(E73=0,E73=""),"",COUNTIF($E$6:E73,E73)&amp;E73)</f>
        <v/>
      </c>
      <c r="E73" s="20" t="str">
        <f t="shared" si="18"/>
        <v/>
      </c>
      <c r="G73" s="66"/>
      <c r="H73" s="11"/>
      <c r="I73" s="67"/>
      <c r="J73" s="67"/>
      <c r="K73" s="11" t="str">
        <f t="shared" si="19"/>
        <v/>
      </c>
      <c r="L73" s="68"/>
      <c r="M73" s="68"/>
    </row>
    <row r="74" spans="2:13" ht="15" x14ac:dyDescent="0.25">
      <c r="B74" s="11">
        <f t="shared" si="16"/>
        <v>0</v>
      </c>
      <c r="C74" s="11" t="str">
        <f t="shared" si="17"/>
        <v/>
      </c>
      <c r="D74" s="20" t="str">
        <f>IF(OR(E74=0,E74=""),"",COUNTIF($E$6:E74,E74)&amp;E74)</f>
        <v/>
      </c>
      <c r="E74" s="20" t="str">
        <f t="shared" si="18"/>
        <v/>
      </c>
      <c r="G74" s="66"/>
      <c r="H74" s="11"/>
      <c r="I74" s="67"/>
      <c r="J74" s="67"/>
      <c r="K74" s="11" t="str">
        <f t="shared" si="19"/>
        <v/>
      </c>
      <c r="L74" s="68"/>
      <c r="M74" s="68"/>
    </row>
    <row r="75" spans="2:13" ht="15" x14ac:dyDescent="0.25">
      <c r="B75" s="11">
        <f t="shared" si="16"/>
        <v>0</v>
      </c>
      <c r="C75" s="11" t="str">
        <f t="shared" si="17"/>
        <v/>
      </c>
      <c r="D75" s="20" t="str">
        <f>IF(OR(E75=0,E75=""),"",COUNTIF($E$6:E75,E75)&amp;E75)</f>
        <v/>
      </c>
      <c r="E75" s="20" t="str">
        <f t="shared" si="18"/>
        <v/>
      </c>
      <c r="G75" s="66"/>
      <c r="H75" s="11"/>
      <c r="I75" s="67"/>
      <c r="J75" s="67"/>
      <c r="K75" s="11" t="str">
        <f t="shared" si="19"/>
        <v/>
      </c>
      <c r="L75" s="68"/>
      <c r="M75" s="68"/>
    </row>
    <row r="76" spans="2:13" ht="15" x14ac:dyDescent="0.25">
      <c r="B76" s="11">
        <f t="shared" si="16"/>
        <v>0</v>
      </c>
      <c r="C76" s="11" t="str">
        <f t="shared" si="17"/>
        <v/>
      </c>
      <c r="D76" s="20" t="str">
        <f>IF(OR(E76=0,E76=""),"",COUNTIF($E$6:E76,E76)&amp;E76)</f>
        <v/>
      </c>
      <c r="E76" s="20" t="str">
        <f t="shared" si="18"/>
        <v/>
      </c>
      <c r="G76" s="66"/>
      <c r="H76" s="11"/>
      <c r="I76" s="67"/>
      <c r="J76" s="67"/>
      <c r="K76" s="11" t="str">
        <f t="shared" si="19"/>
        <v/>
      </c>
      <c r="L76" s="68"/>
      <c r="M76" s="68"/>
    </row>
    <row r="77" spans="2:13" ht="15" x14ac:dyDescent="0.25">
      <c r="B77" s="11">
        <f t="shared" si="16"/>
        <v>0</v>
      </c>
      <c r="C77" s="11" t="str">
        <f t="shared" si="17"/>
        <v/>
      </c>
      <c r="D77" s="20" t="str">
        <f>IF(OR(E77=0,E77=""),"",COUNTIF($E$6:E77,E77)&amp;E77)</f>
        <v/>
      </c>
      <c r="E77" s="20" t="str">
        <f t="shared" si="18"/>
        <v/>
      </c>
      <c r="G77" s="66"/>
      <c r="H77" s="11"/>
      <c r="I77" s="67"/>
      <c r="J77" s="67"/>
      <c r="K77" s="11" t="str">
        <f t="shared" si="19"/>
        <v/>
      </c>
      <c r="L77" s="68"/>
      <c r="M77" s="68"/>
    </row>
    <row r="78" spans="2:13" ht="15" x14ac:dyDescent="0.25">
      <c r="B78" s="11">
        <f t="shared" si="16"/>
        <v>0</v>
      </c>
      <c r="C78" s="11" t="str">
        <f t="shared" si="17"/>
        <v/>
      </c>
      <c r="D78" s="20" t="str">
        <f>IF(OR(E78=0,E78=""),"",COUNTIF($E$6:E78,E78)&amp;E78)</f>
        <v/>
      </c>
      <c r="E78" s="20" t="str">
        <f t="shared" si="18"/>
        <v/>
      </c>
      <c r="G78" s="66"/>
      <c r="H78" s="11"/>
      <c r="I78" s="67"/>
      <c r="J78" s="67"/>
      <c r="K78" s="11" t="str">
        <f t="shared" si="19"/>
        <v/>
      </c>
      <c r="L78" s="68"/>
      <c r="M78" s="68"/>
    </row>
    <row r="79" spans="2:13" ht="15" x14ac:dyDescent="0.25">
      <c r="B79" s="11">
        <f t="shared" si="16"/>
        <v>0</v>
      </c>
      <c r="C79" s="11" t="str">
        <f t="shared" si="17"/>
        <v/>
      </c>
      <c r="D79" s="20" t="str">
        <f>IF(OR(E79=0,E79=""),"",COUNTIF($E$6:E79,E79)&amp;E79)</f>
        <v/>
      </c>
      <c r="E79" s="20" t="str">
        <f t="shared" si="18"/>
        <v/>
      </c>
      <c r="G79" s="66"/>
      <c r="H79" s="11"/>
      <c r="I79" s="67"/>
      <c r="J79" s="67"/>
      <c r="K79" s="11" t="str">
        <f t="shared" si="19"/>
        <v/>
      </c>
      <c r="L79" s="68"/>
      <c r="M79" s="68"/>
    </row>
    <row r="80" spans="2:13" ht="15" x14ac:dyDescent="0.25">
      <c r="B80" s="11">
        <f t="shared" si="16"/>
        <v>0</v>
      </c>
      <c r="C80" s="11" t="str">
        <f t="shared" si="17"/>
        <v/>
      </c>
      <c r="D80" s="20" t="str">
        <f>IF(OR(E80=0,E80=""),"",COUNTIF($E$6:E80,E80)&amp;E80)</f>
        <v/>
      </c>
      <c r="E80" s="20" t="str">
        <f t="shared" si="18"/>
        <v/>
      </c>
      <c r="G80" s="66"/>
      <c r="H80" s="11"/>
      <c r="I80" s="67"/>
      <c r="J80" s="67"/>
      <c r="K80" s="11" t="str">
        <f t="shared" si="19"/>
        <v/>
      </c>
      <c r="L80" s="68"/>
      <c r="M80" s="68"/>
    </row>
    <row r="81" spans="2:13" ht="15" x14ac:dyDescent="0.25">
      <c r="B81" s="11">
        <f t="shared" si="16"/>
        <v>0</v>
      </c>
      <c r="C81" s="11" t="str">
        <f t="shared" si="17"/>
        <v/>
      </c>
      <c r="D81" s="20" t="str">
        <f>IF(OR(E81=0,E81=""),"",COUNTIF($E$6:E81,E81)&amp;E81)</f>
        <v/>
      </c>
      <c r="E81" s="20" t="str">
        <f t="shared" si="18"/>
        <v/>
      </c>
      <c r="G81" s="66"/>
      <c r="H81" s="11"/>
      <c r="I81" s="67"/>
      <c r="J81" s="67"/>
      <c r="K81" s="11" t="str">
        <f t="shared" si="19"/>
        <v/>
      </c>
      <c r="L81" s="68"/>
      <c r="M81" s="68"/>
    </row>
    <row r="82" spans="2:13" ht="15" x14ac:dyDescent="0.25">
      <c r="B82" s="11">
        <f t="shared" si="16"/>
        <v>0</v>
      </c>
      <c r="C82" s="11" t="str">
        <f t="shared" si="17"/>
        <v/>
      </c>
      <c r="D82" s="20" t="str">
        <f>IF(OR(E82=0,E82=""),"",COUNTIF($E$6:E82,E82)&amp;E82)</f>
        <v/>
      </c>
      <c r="E82" s="20" t="str">
        <f t="shared" si="18"/>
        <v/>
      </c>
      <c r="G82" s="66"/>
      <c r="H82" s="11"/>
      <c r="I82" s="67"/>
      <c r="J82" s="67"/>
      <c r="K82" s="11" t="str">
        <f t="shared" si="19"/>
        <v/>
      </c>
      <c r="L82" s="68"/>
      <c r="M82" s="68"/>
    </row>
    <row r="83" spans="2:13" ht="15" x14ac:dyDescent="0.25">
      <c r="B83" s="11">
        <f t="shared" si="16"/>
        <v>0</v>
      </c>
      <c r="C83" s="11" t="str">
        <f t="shared" si="17"/>
        <v/>
      </c>
      <c r="D83" s="20" t="str">
        <f>IF(OR(E83=0,E83=""),"",COUNTIF($E$6:E83,E83)&amp;E83)</f>
        <v/>
      </c>
      <c r="E83" s="20" t="str">
        <f t="shared" si="18"/>
        <v/>
      </c>
      <c r="G83" s="66"/>
      <c r="H83" s="11"/>
      <c r="I83" s="67"/>
      <c r="J83" s="67"/>
      <c r="K83" s="11" t="str">
        <f t="shared" si="19"/>
        <v/>
      </c>
      <c r="L83" s="68"/>
      <c r="M83" s="68"/>
    </row>
    <row r="84" spans="2:13" ht="15" x14ac:dyDescent="0.25">
      <c r="B84" s="11">
        <f t="shared" si="16"/>
        <v>0</v>
      </c>
      <c r="C84" s="11" t="str">
        <f t="shared" si="17"/>
        <v/>
      </c>
      <c r="D84" s="20" t="str">
        <f>IF(OR(E84=0,E84=""),"",COUNTIF($E$6:E84,E84)&amp;E84)</f>
        <v/>
      </c>
      <c r="E84" s="20" t="str">
        <f t="shared" si="18"/>
        <v/>
      </c>
      <c r="G84" s="66"/>
      <c r="H84" s="11"/>
      <c r="I84" s="67"/>
      <c r="J84" s="67"/>
      <c r="K84" s="11" t="str">
        <f t="shared" si="19"/>
        <v/>
      </c>
      <c r="L84" s="68"/>
      <c r="M84" s="68"/>
    </row>
    <row r="85" spans="2:13" ht="15" x14ac:dyDescent="0.25">
      <c r="B85" s="11">
        <f t="shared" si="16"/>
        <v>0</v>
      </c>
      <c r="C85" s="11" t="str">
        <f t="shared" si="17"/>
        <v/>
      </c>
      <c r="D85" s="20" t="str">
        <f>IF(OR(E85=0,E85=""),"",COUNTIF($E$6:E85,E85)&amp;E85)</f>
        <v/>
      </c>
      <c r="E85" s="20" t="str">
        <f t="shared" si="18"/>
        <v/>
      </c>
      <c r="G85" s="66"/>
      <c r="H85" s="11"/>
      <c r="I85" s="67"/>
      <c r="J85" s="67"/>
      <c r="K85" s="11" t="str">
        <f t="shared" si="19"/>
        <v/>
      </c>
      <c r="L85" s="68"/>
      <c r="M85" s="68"/>
    </row>
    <row r="86" spans="2:13" ht="15" x14ac:dyDescent="0.25">
      <c r="B86" s="11">
        <f t="shared" si="16"/>
        <v>0</v>
      </c>
      <c r="C86" s="11" t="str">
        <f t="shared" si="17"/>
        <v/>
      </c>
      <c r="D86" s="20" t="str">
        <f>IF(OR(E86=0,E86=""),"",COUNTIF($E$6:E86,E86)&amp;E86)</f>
        <v/>
      </c>
      <c r="E86" s="20" t="str">
        <f t="shared" si="18"/>
        <v/>
      </c>
      <c r="G86" s="66"/>
      <c r="H86" s="11"/>
      <c r="I86" s="67"/>
      <c r="J86" s="67"/>
      <c r="K86" s="11" t="str">
        <f t="shared" si="19"/>
        <v/>
      </c>
      <c r="L86" s="68"/>
      <c r="M86" s="68"/>
    </row>
    <row r="87" spans="2:13" ht="15" x14ac:dyDescent="0.25">
      <c r="B87" s="11">
        <f t="shared" si="16"/>
        <v>0</v>
      </c>
      <c r="C87" s="11" t="str">
        <f t="shared" si="17"/>
        <v/>
      </c>
      <c r="D87" s="20" t="str">
        <f>IF(OR(E87=0,E87=""),"",COUNTIF($E$6:E87,E87)&amp;E87)</f>
        <v/>
      </c>
      <c r="E87" s="20" t="str">
        <f t="shared" si="18"/>
        <v/>
      </c>
      <c r="G87" s="66"/>
      <c r="H87" s="11"/>
      <c r="I87" s="67"/>
      <c r="J87" s="67"/>
      <c r="K87" s="11" t="str">
        <f t="shared" si="19"/>
        <v/>
      </c>
      <c r="L87" s="68"/>
      <c r="M87" s="68"/>
    </row>
    <row r="88" spans="2:13" ht="15" x14ac:dyDescent="0.25">
      <c r="B88" s="11">
        <f t="shared" si="16"/>
        <v>0</v>
      </c>
      <c r="C88" s="11" t="str">
        <f t="shared" si="17"/>
        <v/>
      </c>
      <c r="D88" s="20" t="str">
        <f>IF(OR(E88=0,E88=""),"",COUNTIF($E$6:E88,E88)&amp;E88)</f>
        <v/>
      </c>
      <c r="E88" s="20" t="str">
        <f t="shared" si="18"/>
        <v/>
      </c>
      <c r="G88" s="66"/>
      <c r="H88" s="11"/>
      <c r="I88" s="67"/>
      <c r="J88" s="67"/>
      <c r="K88" s="11" t="str">
        <f t="shared" si="19"/>
        <v/>
      </c>
      <c r="L88" s="68"/>
      <c r="M88" s="68"/>
    </row>
    <row r="89" spans="2:13" ht="15" x14ac:dyDescent="0.25">
      <c r="B89" s="11">
        <f t="shared" si="16"/>
        <v>0</v>
      </c>
      <c r="C89" s="11" t="str">
        <f t="shared" si="17"/>
        <v/>
      </c>
      <c r="D89" s="20" t="str">
        <f>IF(OR(E89=0,E89=""),"",COUNTIF($E$6:E89,E89)&amp;E89)</f>
        <v/>
      </c>
      <c r="E89" s="20" t="str">
        <f t="shared" si="18"/>
        <v/>
      </c>
      <c r="G89" s="66"/>
      <c r="H89" s="11"/>
      <c r="I89" s="67"/>
      <c r="J89" s="67"/>
      <c r="K89" s="11" t="str">
        <f t="shared" si="19"/>
        <v/>
      </c>
      <c r="L89" s="68"/>
      <c r="M89" s="68"/>
    </row>
    <row r="90" spans="2:13" ht="15" x14ac:dyDescent="0.25">
      <c r="B90" s="11">
        <f t="shared" si="16"/>
        <v>0</v>
      </c>
      <c r="C90" s="11" t="str">
        <f t="shared" si="17"/>
        <v/>
      </c>
      <c r="D90" s="20" t="str">
        <f>IF(OR(E90=0,E90=""),"",COUNTIF($E$6:E90,E90)&amp;E90)</f>
        <v/>
      </c>
      <c r="E90" s="20" t="str">
        <f t="shared" si="18"/>
        <v/>
      </c>
      <c r="G90" s="66"/>
      <c r="H90" s="11"/>
      <c r="I90" s="67"/>
      <c r="J90" s="67"/>
      <c r="K90" s="11" t="str">
        <f t="shared" si="19"/>
        <v/>
      </c>
      <c r="L90" s="68"/>
      <c r="M90" s="68"/>
    </row>
    <row r="91" spans="2:13" ht="15" x14ac:dyDescent="0.25">
      <c r="B91" s="11">
        <f t="shared" si="16"/>
        <v>0</v>
      </c>
      <c r="C91" s="11" t="str">
        <f t="shared" si="17"/>
        <v/>
      </c>
      <c r="D91" s="20" t="str">
        <f>IF(OR(E91=0,E91=""),"",COUNTIF($E$6:E91,E91)&amp;E91)</f>
        <v/>
      </c>
      <c r="E91" s="20" t="str">
        <f t="shared" si="18"/>
        <v/>
      </c>
      <c r="G91" s="66"/>
      <c r="H91" s="11"/>
      <c r="I91" s="67"/>
      <c r="J91" s="67"/>
      <c r="K91" s="11" t="str">
        <f t="shared" si="19"/>
        <v/>
      </c>
      <c r="L91" s="68"/>
      <c r="M91" s="68"/>
    </row>
    <row r="92" spans="2:13" ht="15" x14ac:dyDescent="0.25">
      <c r="B92" s="11">
        <f t="shared" si="16"/>
        <v>0</v>
      </c>
      <c r="C92" s="11" t="str">
        <f t="shared" si="17"/>
        <v/>
      </c>
      <c r="D92" s="20" t="str">
        <f>IF(OR(E92=0,E92=""),"",COUNTIF($E$6:E92,E92)&amp;E92)</f>
        <v/>
      </c>
      <c r="E92" s="20" t="str">
        <f t="shared" si="18"/>
        <v/>
      </c>
      <c r="G92" s="66"/>
      <c r="H92" s="11"/>
      <c r="I92" s="67"/>
      <c r="J92" s="67"/>
      <c r="K92" s="11" t="str">
        <f t="shared" si="19"/>
        <v/>
      </c>
      <c r="L92" s="68"/>
      <c r="M92" s="68"/>
    </row>
    <row r="93" spans="2:13" ht="15" x14ac:dyDescent="0.25">
      <c r="B93" s="11">
        <f t="shared" si="16"/>
        <v>0</v>
      </c>
      <c r="C93" s="11" t="str">
        <f t="shared" si="17"/>
        <v/>
      </c>
      <c r="D93" s="20" t="str">
        <f>IF(OR(E93=0,E93=""),"",COUNTIF($E$6:E93,E93)&amp;E93)</f>
        <v/>
      </c>
      <c r="E93" s="20" t="str">
        <f t="shared" si="18"/>
        <v/>
      </c>
      <c r="G93" s="66"/>
      <c r="H93" s="11"/>
      <c r="I93" s="67"/>
      <c r="J93" s="67"/>
      <c r="K93" s="11" t="str">
        <f t="shared" si="19"/>
        <v/>
      </c>
      <c r="L93" s="68"/>
      <c r="M93" s="68"/>
    </row>
    <row r="94" spans="2:13" ht="15" x14ac:dyDescent="0.25">
      <c r="B94" s="11">
        <f t="shared" si="16"/>
        <v>0</v>
      </c>
      <c r="C94" s="11" t="str">
        <f t="shared" si="17"/>
        <v/>
      </c>
      <c r="D94" s="20" t="str">
        <f>IF(OR(E94=0,E94=""),"",COUNTIF($E$6:E94,E94)&amp;E94)</f>
        <v/>
      </c>
      <c r="E94" s="20" t="str">
        <f t="shared" si="18"/>
        <v/>
      </c>
      <c r="G94" s="66"/>
      <c r="H94" s="11"/>
      <c r="I94" s="67"/>
      <c r="J94" s="67"/>
      <c r="K94" s="11" t="str">
        <f t="shared" si="19"/>
        <v/>
      </c>
      <c r="L94" s="68"/>
      <c r="M94" s="68"/>
    </row>
    <row r="95" spans="2:13" ht="15" x14ac:dyDescent="0.25">
      <c r="B95" s="11">
        <f t="shared" si="16"/>
        <v>0</v>
      </c>
      <c r="C95" s="11" t="str">
        <f t="shared" si="17"/>
        <v/>
      </c>
      <c r="D95" s="20" t="str">
        <f>IF(OR(E95=0,E95=""),"",COUNTIF($E$6:E95,E95)&amp;E95)</f>
        <v/>
      </c>
      <c r="E95" s="20" t="str">
        <f t="shared" si="18"/>
        <v/>
      </c>
      <c r="G95" s="66"/>
      <c r="H95" s="11"/>
      <c r="I95" s="67"/>
      <c r="J95" s="67"/>
      <c r="K95" s="11" t="str">
        <f t="shared" si="19"/>
        <v/>
      </c>
      <c r="L95" s="68"/>
      <c r="M95" s="68"/>
    </row>
    <row r="96" spans="2:13" ht="15" x14ac:dyDescent="0.25">
      <c r="B96" s="11">
        <f t="shared" si="16"/>
        <v>0</v>
      </c>
      <c r="C96" s="11" t="str">
        <f t="shared" si="17"/>
        <v/>
      </c>
      <c r="D96" s="20" t="str">
        <f>IF(OR(E96=0,E96=""),"",COUNTIF($E$6:E96,E96)&amp;E96)</f>
        <v/>
      </c>
      <c r="E96" s="20" t="str">
        <f t="shared" si="18"/>
        <v/>
      </c>
      <c r="G96" s="66"/>
      <c r="H96" s="11"/>
      <c r="I96" s="67"/>
      <c r="J96" s="67"/>
      <c r="K96" s="11" t="str">
        <f t="shared" si="19"/>
        <v/>
      </c>
      <c r="L96" s="68"/>
      <c r="M96" s="68"/>
    </row>
    <row r="97" spans="2:13" ht="15" x14ac:dyDescent="0.25">
      <c r="B97" s="11">
        <f t="shared" si="16"/>
        <v>0</v>
      </c>
      <c r="C97" s="11" t="str">
        <f t="shared" si="17"/>
        <v/>
      </c>
      <c r="D97" s="20" t="str">
        <f>IF(OR(E97=0,E97=""),"",COUNTIF($E$6:E97,E97)&amp;E97)</f>
        <v/>
      </c>
      <c r="E97" s="20" t="str">
        <f t="shared" si="18"/>
        <v/>
      </c>
      <c r="G97" s="66"/>
      <c r="H97" s="11"/>
      <c r="I97" s="67"/>
      <c r="J97" s="67"/>
      <c r="K97" s="11" t="str">
        <f t="shared" si="19"/>
        <v/>
      </c>
      <c r="L97" s="68"/>
      <c r="M97" s="68"/>
    </row>
    <row r="98" spans="2:13" ht="15" x14ac:dyDescent="0.25">
      <c r="B98" s="11">
        <f t="shared" si="16"/>
        <v>0</v>
      </c>
      <c r="C98" s="11" t="str">
        <f t="shared" si="17"/>
        <v/>
      </c>
      <c r="D98" s="20" t="str">
        <f>IF(OR(E98=0,E98=""),"",COUNTIF($E$6:E98,E98)&amp;E98)</f>
        <v/>
      </c>
      <c r="E98" s="20" t="str">
        <f t="shared" si="18"/>
        <v/>
      </c>
      <c r="G98" s="66"/>
      <c r="H98" s="11"/>
      <c r="I98" s="67"/>
      <c r="J98" s="67"/>
      <c r="K98" s="11" t="str">
        <f t="shared" si="19"/>
        <v/>
      </c>
      <c r="L98" s="68"/>
      <c r="M98" s="68"/>
    </row>
    <row r="99" spans="2:13" ht="15" x14ac:dyDescent="0.25">
      <c r="B99" s="11">
        <f t="shared" si="16"/>
        <v>0</v>
      </c>
      <c r="C99" s="11" t="str">
        <f t="shared" si="17"/>
        <v/>
      </c>
      <c r="D99" s="20" t="str">
        <f>IF(OR(E99=0,E99=""),"",COUNTIF($E$6:E99,E99)&amp;E99)</f>
        <v/>
      </c>
      <c r="E99" s="20" t="str">
        <f t="shared" si="18"/>
        <v/>
      </c>
      <c r="G99" s="66"/>
      <c r="H99" s="11"/>
      <c r="I99" s="67"/>
      <c r="J99" s="67"/>
      <c r="K99" s="11" t="str">
        <f t="shared" si="19"/>
        <v/>
      </c>
      <c r="L99" s="68"/>
      <c r="M99" s="68"/>
    </row>
    <row r="100" spans="2:13" ht="15" x14ac:dyDescent="0.25">
      <c r="B100" s="11">
        <f t="shared" si="16"/>
        <v>0</v>
      </c>
      <c r="C100" s="11" t="str">
        <f t="shared" si="17"/>
        <v/>
      </c>
      <c r="D100" s="20" t="str">
        <f>IF(OR(E100=0,E100=""),"",COUNTIF($E$6:E100,E100)&amp;E100)</f>
        <v/>
      </c>
      <c r="E100" s="20" t="str">
        <f t="shared" si="18"/>
        <v/>
      </c>
      <c r="G100" s="66"/>
      <c r="H100" s="11"/>
      <c r="I100" s="67"/>
      <c r="J100" s="67"/>
      <c r="K100" s="11" t="str">
        <f t="shared" si="19"/>
        <v/>
      </c>
      <c r="L100" s="68"/>
      <c r="M100" s="68"/>
    </row>
    <row r="101" spans="2:13" ht="15" x14ac:dyDescent="0.25">
      <c r="B101" s="11">
        <f t="shared" si="16"/>
        <v>0</v>
      </c>
      <c r="C101" s="11" t="str">
        <f t="shared" si="17"/>
        <v/>
      </c>
      <c r="D101" s="20" t="str">
        <f>IF(OR(E101=0,E101=""),"",COUNTIF($E$6:E101,E101)&amp;E101)</f>
        <v/>
      </c>
      <c r="E101" s="20" t="str">
        <f t="shared" si="18"/>
        <v/>
      </c>
      <c r="G101" s="66"/>
      <c r="H101" s="11"/>
      <c r="I101" s="67"/>
      <c r="J101" s="67"/>
      <c r="K101" s="11" t="str">
        <f t="shared" si="19"/>
        <v/>
      </c>
      <c r="L101" s="68"/>
      <c r="M101" s="68"/>
    </row>
    <row r="102" spans="2:13" ht="15" x14ac:dyDescent="0.25">
      <c r="B102" s="11">
        <f t="shared" si="16"/>
        <v>0</v>
      </c>
      <c r="C102" s="11" t="str">
        <f t="shared" si="17"/>
        <v/>
      </c>
      <c r="D102" s="20" t="str">
        <f>IF(OR(E102=0,E102=""),"",COUNTIF($E$6:E102,E102)&amp;E102)</f>
        <v/>
      </c>
      <c r="E102" s="20" t="str">
        <f t="shared" si="18"/>
        <v/>
      </c>
      <c r="G102" s="66"/>
      <c r="H102" s="11"/>
      <c r="I102" s="67"/>
      <c r="J102" s="67"/>
      <c r="K102" s="11" t="str">
        <f t="shared" si="19"/>
        <v/>
      </c>
      <c r="L102" s="68"/>
      <c r="M102" s="68"/>
    </row>
    <row r="103" spans="2:13" ht="15" x14ac:dyDescent="0.25">
      <c r="B103" s="11">
        <f t="shared" si="16"/>
        <v>0</v>
      </c>
      <c r="C103" s="11" t="str">
        <f t="shared" si="17"/>
        <v/>
      </c>
      <c r="D103" s="20" t="str">
        <f>IF(OR(E103=0,E103=""),"",COUNTIF($E$6:E103,E103)&amp;E103)</f>
        <v/>
      </c>
      <c r="E103" s="20" t="str">
        <f t="shared" si="18"/>
        <v/>
      </c>
      <c r="G103" s="66"/>
      <c r="H103" s="11"/>
      <c r="I103" s="67"/>
      <c r="J103" s="67"/>
      <c r="K103" s="11" t="str">
        <f t="shared" si="19"/>
        <v/>
      </c>
      <c r="L103" s="68"/>
      <c r="M103" s="68"/>
    </row>
    <row r="104" spans="2:13" ht="15" x14ac:dyDescent="0.25">
      <c r="B104" s="11">
        <f t="shared" si="16"/>
        <v>0</v>
      </c>
      <c r="C104" s="11" t="str">
        <f t="shared" si="17"/>
        <v/>
      </c>
      <c r="D104" s="20" t="str">
        <f>IF(OR(E104=0,E104=""),"",COUNTIF($E$6:E104,E104)&amp;E104)</f>
        <v/>
      </c>
      <c r="E104" s="20" t="str">
        <f t="shared" si="18"/>
        <v/>
      </c>
      <c r="G104" s="66"/>
      <c r="H104" s="11"/>
      <c r="I104" s="67"/>
      <c r="J104" s="67"/>
      <c r="K104" s="11" t="str">
        <f t="shared" si="19"/>
        <v/>
      </c>
      <c r="L104" s="68"/>
      <c r="M104" s="68"/>
    </row>
    <row r="105" spans="2:13" ht="15" x14ac:dyDescent="0.25">
      <c r="B105" s="11">
        <f t="shared" si="16"/>
        <v>0</v>
      </c>
      <c r="C105" s="11" t="str">
        <f t="shared" si="17"/>
        <v/>
      </c>
      <c r="D105" s="20" t="str">
        <f>IF(OR(E105=0,E105=""),"",COUNTIF($E$6:E105,E105)&amp;E105)</f>
        <v/>
      </c>
      <c r="E105" s="20" t="str">
        <f t="shared" si="18"/>
        <v/>
      </c>
      <c r="G105" s="66"/>
      <c r="H105" s="11"/>
      <c r="I105" s="67"/>
      <c r="J105" s="67"/>
      <c r="K105" s="11" t="str">
        <f t="shared" si="19"/>
        <v/>
      </c>
      <c r="L105" s="68"/>
      <c r="M105" s="68"/>
    </row>
    <row r="106" spans="2:13" ht="15" x14ac:dyDescent="0.25">
      <c r="B106" s="11">
        <f t="shared" si="16"/>
        <v>0</v>
      </c>
      <c r="C106" s="11" t="str">
        <f t="shared" si="17"/>
        <v/>
      </c>
      <c r="D106" s="20" t="str">
        <f>IF(OR(E106=0,E106=""),"",COUNTIF($E$6:E106,E106)&amp;E106)</f>
        <v/>
      </c>
      <c r="E106" s="20" t="str">
        <f t="shared" si="18"/>
        <v/>
      </c>
      <c r="G106" s="66"/>
      <c r="H106" s="11"/>
      <c r="I106" s="67"/>
      <c r="J106" s="67"/>
      <c r="K106" s="11" t="str">
        <f t="shared" si="19"/>
        <v/>
      </c>
      <c r="L106" s="68"/>
      <c r="M106" s="68"/>
    </row>
    <row r="107" spans="2:13" ht="15" x14ac:dyDescent="0.25">
      <c r="B107" s="11">
        <f t="shared" si="16"/>
        <v>0</v>
      </c>
      <c r="C107" s="11" t="str">
        <f t="shared" si="17"/>
        <v/>
      </c>
      <c r="D107" s="20" t="str">
        <f>IF(OR(E107=0,E107=""),"",COUNTIF($E$6:E107,E107)&amp;E107)</f>
        <v/>
      </c>
      <c r="E107" s="20" t="str">
        <f t="shared" si="18"/>
        <v/>
      </c>
      <c r="G107" s="66"/>
      <c r="H107" s="11"/>
      <c r="I107" s="67"/>
      <c r="J107" s="67"/>
      <c r="K107" s="11" t="str">
        <f t="shared" si="19"/>
        <v/>
      </c>
      <c r="L107" s="68"/>
      <c r="M107" s="68"/>
    </row>
    <row r="108" spans="2:13" ht="15" x14ac:dyDescent="0.25">
      <c r="B108" s="11">
        <f t="shared" si="16"/>
        <v>0</v>
      </c>
      <c r="C108" s="11" t="str">
        <f t="shared" si="17"/>
        <v/>
      </c>
      <c r="D108" s="20" t="str">
        <f>IF(OR(E108=0,E108=""),"",COUNTIF($E$6:E108,E108)&amp;E108)</f>
        <v/>
      </c>
      <c r="E108" s="20" t="str">
        <f t="shared" si="18"/>
        <v/>
      </c>
      <c r="G108" s="66"/>
      <c r="H108" s="11"/>
      <c r="I108" s="67"/>
      <c r="J108" s="67"/>
      <c r="K108" s="11" t="str">
        <f t="shared" si="19"/>
        <v/>
      </c>
      <c r="L108" s="68"/>
      <c r="M108" s="68"/>
    </row>
    <row r="109" spans="2:13" ht="15" x14ac:dyDescent="0.25">
      <c r="B109" s="11">
        <f t="shared" si="16"/>
        <v>0</v>
      </c>
      <c r="C109" s="11" t="str">
        <f t="shared" si="17"/>
        <v/>
      </c>
      <c r="D109" s="20" t="str">
        <f>IF(OR(E109=0,E109=""),"",COUNTIF($E$6:E109,E109)&amp;E109)</f>
        <v/>
      </c>
      <c r="E109" s="20" t="str">
        <f t="shared" si="18"/>
        <v/>
      </c>
      <c r="G109" s="66"/>
      <c r="H109" s="11"/>
      <c r="I109" s="67"/>
      <c r="J109" s="67"/>
      <c r="K109" s="11" t="str">
        <f t="shared" si="19"/>
        <v/>
      </c>
      <c r="L109" s="68"/>
      <c r="M109" s="68"/>
    </row>
    <row r="110" spans="2:13" ht="15" x14ac:dyDescent="0.25">
      <c r="B110" s="11">
        <f t="shared" si="16"/>
        <v>0</v>
      </c>
      <c r="C110" s="11" t="str">
        <f t="shared" si="17"/>
        <v/>
      </c>
      <c r="D110" s="20" t="str">
        <f>IF(OR(E110=0,E110=""),"",COUNTIF($E$6:E110,E110)&amp;E110)</f>
        <v/>
      </c>
      <c r="E110" s="20" t="str">
        <f t="shared" si="18"/>
        <v/>
      </c>
      <c r="G110" s="66"/>
      <c r="H110" s="11"/>
      <c r="I110" s="67"/>
      <c r="J110" s="67"/>
      <c r="K110" s="11" t="str">
        <f t="shared" si="19"/>
        <v/>
      </c>
      <c r="L110" s="68"/>
      <c r="M110" s="68"/>
    </row>
    <row r="111" spans="2:13" ht="15" x14ac:dyDescent="0.25">
      <c r="B111" s="11">
        <f t="shared" si="16"/>
        <v>0</v>
      </c>
      <c r="C111" s="11" t="str">
        <f t="shared" si="17"/>
        <v/>
      </c>
      <c r="D111" s="20" t="str">
        <f>IF(OR(E111=0,E111=""),"",COUNTIF($E$6:E111,E111)&amp;E111)</f>
        <v/>
      </c>
      <c r="E111" s="20" t="str">
        <f t="shared" si="18"/>
        <v/>
      </c>
      <c r="G111" s="66"/>
      <c r="H111" s="11"/>
      <c r="I111" s="67"/>
      <c r="J111" s="67"/>
      <c r="K111" s="11" t="str">
        <f t="shared" si="19"/>
        <v/>
      </c>
      <c r="L111" s="68"/>
      <c r="M111" s="68"/>
    </row>
    <row r="112" spans="2:13" ht="15" x14ac:dyDescent="0.25">
      <c r="B112" s="11">
        <f t="shared" si="16"/>
        <v>0</v>
      </c>
      <c r="C112" s="11" t="str">
        <f t="shared" si="17"/>
        <v/>
      </c>
      <c r="D112" s="20" t="str">
        <f>IF(OR(E112=0,E112=""),"",COUNTIF($E$6:E112,E112)&amp;E112)</f>
        <v/>
      </c>
      <c r="E112" s="20" t="str">
        <f t="shared" si="18"/>
        <v/>
      </c>
      <c r="G112" s="66"/>
      <c r="H112" s="11"/>
      <c r="I112" s="67"/>
      <c r="J112" s="67"/>
      <c r="K112" s="11" t="str">
        <f t="shared" si="19"/>
        <v/>
      </c>
      <c r="L112" s="68"/>
      <c r="M112" s="68"/>
    </row>
    <row r="113" spans="2:13" ht="15" x14ac:dyDescent="0.25">
      <c r="B113" s="11">
        <f t="shared" ref="B113:B176" si="20">IF(C113&lt;&gt;"","",J113)</f>
        <v>0</v>
      </c>
      <c r="C113" s="11" t="str">
        <f t="shared" ref="C113:C176" si="21">IF(LEFT(H113,3)="JP-",J113,"")</f>
        <v/>
      </c>
      <c r="D113" s="20" t="str">
        <f>IF(OR(E113=0,E113=""),"",COUNTIF($E$6:E113,E113)&amp;E113)</f>
        <v/>
      </c>
      <c r="E113" s="20" t="str">
        <f t="shared" ref="E113:E176" si="22">IF(J113=Filter,J113,"")</f>
        <v/>
      </c>
      <c r="G113" s="66"/>
      <c r="H113" s="11"/>
      <c r="I113" s="67"/>
      <c r="J113" s="67"/>
      <c r="K113" s="11" t="str">
        <f t="shared" ref="K113:K176" si="23">IFERROR(IF(J113="","",VLOOKUP(J113,DaftarAkun,2,0)),"Masukkan Akun Yang Benar")</f>
        <v/>
      </c>
      <c r="L113" s="68"/>
      <c r="M113" s="68"/>
    </row>
    <row r="114" spans="2:13" ht="15" x14ac:dyDescent="0.25">
      <c r="B114" s="11">
        <f t="shared" si="20"/>
        <v>0</v>
      </c>
      <c r="C114" s="11" t="str">
        <f t="shared" si="21"/>
        <v/>
      </c>
      <c r="D114" s="20" t="str">
        <f>IF(OR(E114=0,E114=""),"",COUNTIF($E$6:E114,E114)&amp;E114)</f>
        <v/>
      </c>
      <c r="E114" s="20" t="str">
        <f t="shared" si="22"/>
        <v/>
      </c>
      <c r="G114" s="66"/>
      <c r="H114" s="11"/>
      <c r="I114" s="67"/>
      <c r="J114" s="67"/>
      <c r="K114" s="11" t="str">
        <f t="shared" si="23"/>
        <v/>
      </c>
      <c r="L114" s="68"/>
      <c r="M114" s="68"/>
    </row>
    <row r="115" spans="2:13" ht="15" x14ac:dyDescent="0.25">
      <c r="B115" s="11">
        <f t="shared" si="20"/>
        <v>0</v>
      </c>
      <c r="C115" s="11" t="str">
        <f t="shared" si="21"/>
        <v/>
      </c>
      <c r="D115" s="20" t="str">
        <f>IF(OR(E115=0,E115=""),"",COUNTIF($E$6:E115,E115)&amp;E115)</f>
        <v/>
      </c>
      <c r="E115" s="20" t="str">
        <f t="shared" si="22"/>
        <v/>
      </c>
      <c r="G115" s="66"/>
      <c r="H115" s="11"/>
      <c r="I115" s="67"/>
      <c r="J115" s="67"/>
      <c r="K115" s="11" t="str">
        <f t="shared" si="23"/>
        <v/>
      </c>
      <c r="L115" s="68"/>
      <c r="M115" s="68"/>
    </row>
    <row r="116" spans="2:13" ht="15" x14ac:dyDescent="0.25">
      <c r="B116" s="11">
        <f t="shared" si="20"/>
        <v>0</v>
      </c>
      <c r="C116" s="11" t="str">
        <f t="shared" si="21"/>
        <v/>
      </c>
      <c r="D116" s="20" t="str">
        <f>IF(OR(E116=0,E116=""),"",COUNTIF($E$6:E116,E116)&amp;E116)</f>
        <v/>
      </c>
      <c r="E116" s="20" t="str">
        <f t="shared" si="22"/>
        <v/>
      </c>
      <c r="G116" s="66"/>
      <c r="H116" s="11"/>
      <c r="I116" s="67"/>
      <c r="J116" s="67"/>
      <c r="K116" s="11" t="str">
        <f t="shared" si="23"/>
        <v/>
      </c>
      <c r="L116" s="68"/>
      <c r="M116" s="68"/>
    </row>
    <row r="117" spans="2:13" ht="15" x14ac:dyDescent="0.25">
      <c r="B117" s="11">
        <f t="shared" si="20"/>
        <v>0</v>
      </c>
      <c r="C117" s="11" t="str">
        <f t="shared" si="21"/>
        <v/>
      </c>
      <c r="D117" s="20" t="str">
        <f>IF(OR(E117=0,E117=""),"",COUNTIF($E$6:E117,E117)&amp;E117)</f>
        <v/>
      </c>
      <c r="E117" s="20" t="str">
        <f t="shared" si="22"/>
        <v/>
      </c>
      <c r="G117" s="66"/>
      <c r="H117" s="11"/>
      <c r="I117" s="67"/>
      <c r="J117" s="67"/>
      <c r="K117" s="11" t="str">
        <f t="shared" si="23"/>
        <v/>
      </c>
      <c r="L117" s="68"/>
      <c r="M117" s="68"/>
    </row>
    <row r="118" spans="2:13" ht="15" x14ac:dyDescent="0.25">
      <c r="B118" s="11">
        <f t="shared" si="20"/>
        <v>0</v>
      </c>
      <c r="C118" s="11" t="str">
        <f t="shared" si="21"/>
        <v/>
      </c>
      <c r="D118" s="20" t="str">
        <f>IF(OR(E118=0,E118=""),"",COUNTIF($E$6:E118,E118)&amp;E118)</f>
        <v/>
      </c>
      <c r="E118" s="20" t="str">
        <f t="shared" si="22"/>
        <v/>
      </c>
      <c r="G118" s="66"/>
      <c r="H118" s="11"/>
      <c r="I118" s="67"/>
      <c r="J118" s="67"/>
      <c r="K118" s="11" t="str">
        <f t="shared" si="23"/>
        <v/>
      </c>
      <c r="L118" s="68"/>
      <c r="M118" s="68"/>
    </row>
    <row r="119" spans="2:13" ht="15" x14ac:dyDescent="0.25">
      <c r="B119" s="11">
        <f t="shared" si="20"/>
        <v>0</v>
      </c>
      <c r="C119" s="11" t="str">
        <f t="shared" si="21"/>
        <v/>
      </c>
      <c r="D119" s="20" t="str">
        <f>IF(OR(E119=0,E119=""),"",COUNTIF($E$6:E119,E119)&amp;E119)</f>
        <v/>
      </c>
      <c r="E119" s="20" t="str">
        <f t="shared" si="22"/>
        <v/>
      </c>
      <c r="G119" s="66"/>
      <c r="H119" s="11"/>
      <c r="I119" s="67"/>
      <c r="J119" s="67"/>
      <c r="K119" s="11" t="str">
        <f t="shared" si="23"/>
        <v/>
      </c>
      <c r="L119" s="68"/>
      <c r="M119" s="68"/>
    </row>
    <row r="120" spans="2:13" ht="15" x14ac:dyDescent="0.25">
      <c r="B120" s="11">
        <f t="shared" si="20"/>
        <v>0</v>
      </c>
      <c r="C120" s="11" t="str">
        <f t="shared" si="21"/>
        <v/>
      </c>
      <c r="D120" s="20" t="str">
        <f>IF(OR(E120=0,E120=""),"",COUNTIF($E$6:E120,E120)&amp;E120)</f>
        <v/>
      </c>
      <c r="E120" s="20" t="str">
        <f t="shared" si="22"/>
        <v/>
      </c>
      <c r="G120" s="66"/>
      <c r="H120" s="11"/>
      <c r="I120" s="67"/>
      <c r="J120" s="67"/>
      <c r="K120" s="11" t="str">
        <f t="shared" si="23"/>
        <v/>
      </c>
      <c r="L120" s="68"/>
      <c r="M120" s="68"/>
    </row>
    <row r="121" spans="2:13" ht="15" x14ac:dyDescent="0.25">
      <c r="B121" s="11">
        <f t="shared" si="20"/>
        <v>0</v>
      </c>
      <c r="C121" s="11" t="str">
        <f t="shared" si="21"/>
        <v/>
      </c>
      <c r="D121" s="20" t="str">
        <f>IF(OR(E121=0,E121=""),"",COUNTIF($E$6:E121,E121)&amp;E121)</f>
        <v/>
      </c>
      <c r="E121" s="20" t="str">
        <f t="shared" si="22"/>
        <v/>
      </c>
      <c r="G121" s="66"/>
      <c r="H121" s="11"/>
      <c r="I121" s="67"/>
      <c r="J121" s="67"/>
      <c r="K121" s="11" t="str">
        <f t="shared" si="23"/>
        <v/>
      </c>
      <c r="L121" s="68"/>
      <c r="M121" s="68"/>
    </row>
    <row r="122" spans="2:13" ht="15" x14ac:dyDescent="0.25">
      <c r="B122" s="11">
        <f t="shared" si="20"/>
        <v>0</v>
      </c>
      <c r="C122" s="11" t="str">
        <f t="shared" si="21"/>
        <v/>
      </c>
      <c r="D122" s="20" t="str">
        <f>IF(OR(E122=0,E122=""),"",COUNTIF($E$6:E122,E122)&amp;E122)</f>
        <v/>
      </c>
      <c r="E122" s="20" t="str">
        <f t="shared" si="22"/>
        <v/>
      </c>
      <c r="G122" s="66"/>
      <c r="H122" s="11"/>
      <c r="I122" s="67"/>
      <c r="J122" s="67"/>
      <c r="K122" s="11" t="str">
        <f t="shared" si="23"/>
        <v/>
      </c>
      <c r="L122" s="68"/>
      <c r="M122" s="68"/>
    </row>
    <row r="123" spans="2:13" ht="15" x14ac:dyDescent="0.25">
      <c r="B123" s="11">
        <f t="shared" si="20"/>
        <v>0</v>
      </c>
      <c r="C123" s="11" t="str">
        <f t="shared" si="21"/>
        <v/>
      </c>
      <c r="D123" s="20" t="str">
        <f>IF(OR(E123=0,E123=""),"",COUNTIF($E$6:E123,E123)&amp;E123)</f>
        <v/>
      </c>
      <c r="E123" s="20" t="str">
        <f t="shared" si="22"/>
        <v/>
      </c>
      <c r="G123" s="66"/>
      <c r="H123" s="11"/>
      <c r="I123" s="67"/>
      <c r="J123" s="67"/>
      <c r="K123" s="11" t="str">
        <f t="shared" si="23"/>
        <v/>
      </c>
      <c r="L123" s="68"/>
      <c r="M123" s="68"/>
    </row>
    <row r="124" spans="2:13" ht="15" x14ac:dyDescent="0.25">
      <c r="B124" s="11">
        <f t="shared" si="20"/>
        <v>0</v>
      </c>
      <c r="C124" s="11" t="str">
        <f t="shared" si="21"/>
        <v/>
      </c>
      <c r="D124" s="20" t="str">
        <f>IF(OR(E124=0,E124=""),"",COUNTIF($E$6:E124,E124)&amp;E124)</f>
        <v/>
      </c>
      <c r="E124" s="20" t="str">
        <f t="shared" si="22"/>
        <v/>
      </c>
      <c r="G124" s="66"/>
      <c r="H124" s="11"/>
      <c r="I124" s="67"/>
      <c r="J124" s="67"/>
      <c r="K124" s="11" t="str">
        <f t="shared" si="23"/>
        <v/>
      </c>
      <c r="L124" s="68"/>
      <c r="M124" s="68"/>
    </row>
    <row r="125" spans="2:13" ht="15" x14ac:dyDescent="0.25">
      <c r="B125" s="11">
        <f t="shared" si="20"/>
        <v>0</v>
      </c>
      <c r="C125" s="11" t="str">
        <f t="shared" si="21"/>
        <v/>
      </c>
      <c r="D125" s="20" t="str">
        <f>IF(OR(E125=0,E125=""),"",COUNTIF($E$6:E125,E125)&amp;E125)</f>
        <v/>
      </c>
      <c r="E125" s="20" t="str">
        <f t="shared" si="22"/>
        <v/>
      </c>
      <c r="G125" s="66"/>
      <c r="H125" s="11"/>
      <c r="I125" s="67"/>
      <c r="J125" s="67"/>
      <c r="K125" s="11" t="str">
        <f t="shared" si="23"/>
        <v/>
      </c>
      <c r="L125" s="68"/>
      <c r="M125" s="68"/>
    </row>
    <row r="126" spans="2:13" ht="15" x14ac:dyDescent="0.25">
      <c r="B126" s="11">
        <f t="shared" si="20"/>
        <v>0</v>
      </c>
      <c r="C126" s="11" t="str">
        <f t="shared" si="21"/>
        <v/>
      </c>
      <c r="D126" s="20" t="str">
        <f>IF(OR(E126=0,E126=""),"",COUNTIF($E$6:E126,E126)&amp;E126)</f>
        <v/>
      </c>
      <c r="E126" s="20" t="str">
        <f t="shared" si="22"/>
        <v/>
      </c>
      <c r="G126" s="66"/>
      <c r="H126" s="11"/>
      <c r="I126" s="67"/>
      <c r="J126" s="67"/>
      <c r="K126" s="11" t="str">
        <f t="shared" si="23"/>
        <v/>
      </c>
      <c r="L126" s="68"/>
      <c r="M126" s="68"/>
    </row>
    <row r="127" spans="2:13" ht="15" x14ac:dyDescent="0.25">
      <c r="B127" s="11">
        <f t="shared" si="20"/>
        <v>0</v>
      </c>
      <c r="C127" s="11" t="str">
        <f t="shared" si="21"/>
        <v/>
      </c>
      <c r="D127" s="20" t="str">
        <f>IF(OR(E127=0,E127=""),"",COUNTIF($E$6:E127,E127)&amp;E127)</f>
        <v/>
      </c>
      <c r="E127" s="20" t="str">
        <f t="shared" si="22"/>
        <v/>
      </c>
      <c r="G127" s="66"/>
      <c r="H127" s="11"/>
      <c r="I127" s="67"/>
      <c r="J127" s="67"/>
      <c r="K127" s="11" t="str">
        <f t="shared" si="23"/>
        <v/>
      </c>
      <c r="L127" s="68"/>
      <c r="M127" s="68"/>
    </row>
    <row r="128" spans="2:13" ht="15" x14ac:dyDescent="0.25">
      <c r="B128" s="11">
        <f t="shared" si="20"/>
        <v>0</v>
      </c>
      <c r="C128" s="11" t="str">
        <f t="shared" si="21"/>
        <v/>
      </c>
      <c r="D128" s="20" t="str">
        <f>IF(OR(E128=0,E128=""),"",COUNTIF($E$6:E128,E128)&amp;E128)</f>
        <v/>
      </c>
      <c r="E128" s="20" t="str">
        <f t="shared" si="22"/>
        <v/>
      </c>
      <c r="G128" s="66"/>
      <c r="H128" s="11"/>
      <c r="I128" s="67"/>
      <c r="J128" s="67"/>
      <c r="K128" s="11" t="str">
        <f t="shared" si="23"/>
        <v/>
      </c>
      <c r="L128" s="68"/>
      <c r="M128" s="68"/>
    </row>
    <row r="129" spans="2:13" ht="15" x14ac:dyDescent="0.25">
      <c r="B129" s="11">
        <f t="shared" si="20"/>
        <v>0</v>
      </c>
      <c r="C129" s="11" t="str">
        <f t="shared" si="21"/>
        <v/>
      </c>
      <c r="D129" s="20" t="str">
        <f>IF(OR(E129=0,E129=""),"",COUNTIF($E$6:E129,E129)&amp;E129)</f>
        <v/>
      </c>
      <c r="E129" s="20" t="str">
        <f t="shared" si="22"/>
        <v/>
      </c>
      <c r="G129" s="66"/>
      <c r="H129" s="11"/>
      <c r="I129" s="67"/>
      <c r="J129" s="67"/>
      <c r="K129" s="11" t="str">
        <f t="shared" si="23"/>
        <v/>
      </c>
      <c r="L129" s="68"/>
      <c r="M129" s="68"/>
    </row>
    <row r="130" spans="2:13" ht="15" x14ac:dyDescent="0.25">
      <c r="B130" s="11">
        <f t="shared" si="20"/>
        <v>0</v>
      </c>
      <c r="C130" s="11" t="str">
        <f t="shared" si="21"/>
        <v/>
      </c>
      <c r="D130" s="20" t="str">
        <f>IF(OR(E130=0,E130=""),"",COUNTIF($E$6:E130,E130)&amp;E130)</f>
        <v/>
      </c>
      <c r="E130" s="20" t="str">
        <f t="shared" si="22"/>
        <v/>
      </c>
      <c r="G130" s="66"/>
      <c r="H130" s="11"/>
      <c r="I130" s="67"/>
      <c r="J130" s="67"/>
      <c r="K130" s="11" t="str">
        <f t="shared" si="23"/>
        <v/>
      </c>
      <c r="L130" s="68"/>
      <c r="M130" s="68"/>
    </row>
    <row r="131" spans="2:13" ht="15" x14ac:dyDescent="0.25">
      <c r="B131" s="11">
        <f t="shared" si="20"/>
        <v>0</v>
      </c>
      <c r="C131" s="11" t="str">
        <f t="shared" si="21"/>
        <v/>
      </c>
      <c r="D131" s="20" t="str">
        <f>IF(OR(E131=0,E131=""),"",COUNTIF($E$6:E131,E131)&amp;E131)</f>
        <v/>
      </c>
      <c r="E131" s="20" t="str">
        <f t="shared" si="22"/>
        <v/>
      </c>
      <c r="G131" s="66"/>
      <c r="H131" s="11"/>
      <c r="I131" s="67"/>
      <c r="J131" s="67"/>
      <c r="K131" s="11" t="str">
        <f t="shared" si="23"/>
        <v/>
      </c>
      <c r="L131" s="68"/>
      <c r="M131" s="68"/>
    </row>
    <row r="132" spans="2:13" ht="15" x14ac:dyDescent="0.25">
      <c r="B132" s="11">
        <f t="shared" si="20"/>
        <v>0</v>
      </c>
      <c r="C132" s="11" t="str">
        <f t="shared" si="21"/>
        <v/>
      </c>
      <c r="D132" s="20" t="str">
        <f>IF(OR(E132=0,E132=""),"",COUNTIF($E$6:E132,E132)&amp;E132)</f>
        <v/>
      </c>
      <c r="E132" s="20" t="str">
        <f t="shared" si="22"/>
        <v/>
      </c>
      <c r="G132" s="66"/>
      <c r="H132" s="11"/>
      <c r="I132" s="67"/>
      <c r="J132" s="67"/>
      <c r="K132" s="11" t="str">
        <f t="shared" si="23"/>
        <v/>
      </c>
      <c r="L132" s="68"/>
      <c r="M132" s="68"/>
    </row>
    <row r="133" spans="2:13" ht="15" x14ac:dyDescent="0.25">
      <c r="B133" s="11">
        <f t="shared" si="20"/>
        <v>0</v>
      </c>
      <c r="C133" s="11" t="str">
        <f t="shared" si="21"/>
        <v/>
      </c>
      <c r="D133" s="20" t="str">
        <f>IF(OR(E133=0,E133=""),"",COUNTIF($E$6:E133,E133)&amp;E133)</f>
        <v/>
      </c>
      <c r="E133" s="20" t="str">
        <f t="shared" si="22"/>
        <v/>
      </c>
      <c r="G133" s="66"/>
      <c r="H133" s="11"/>
      <c r="I133" s="67"/>
      <c r="J133" s="67"/>
      <c r="K133" s="11" t="str">
        <f t="shared" si="23"/>
        <v/>
      </c>
      <c r="L133" s="68"/>
      <c r="M133" s="68"/>
    </row>
    <row r="134" spans="2:13" ht="15" x14ac:dyDescent="0.25">
      <c r="B134" s="11">
        <f t="shared" si="20"/>
        <v>0</v>
      </c>
      <c r="C134" s="11" t="str">
        <f t="shared" si="21"/>
        <v/>
      </c>
      <c r="D134" s="20" t="str">
        <f>IF(OR(E134=0,E134=""),"",COUNTIF($E$6:E134,E134)&amp;E134)</f>
        <v/>
      </c>
      <c r="E134" s="20" t="str">
        <f t="shared" si="22"/>
        <v/>
      </c>
      <c r="G134" s="66"/>
      <c r="H134" s="11"/>
      <c r="I134" s="67"/>
      <c r="J134" s="67"/>
      <c r="K134" s="11" t="str">
        <f t="shared" si="23"/>
        <v/>
      </c>
      <c r="L134" s="68"/>
      <c r="M134" s="68"/>
    </row>
    <row r="135" spans="2:13" ht="15" x14ac:dyDescent="0.25">
      <c r="B135" s="11">
        <f t="shared" si="20"/>
        <v>0</v>
      </c>
      <c r="C135" s="11" t="str">
        <f t="shared" si="21"/>
        <v/>
      </c>
      <c r="D135" s="20" t="str">
        <f>IF(OR(E135=0,E135=""),"",COUNTIF($E$6:E135,E135)&amp;E135)</f>
        <v/>
      </c>
      <c r="E135" s="20" t="str">
        <f t="shared" si="22"/>
        <v/>
      </c>
      <c r="G135" s="66"/>
      <c r="H135" s="11"/>
      <c r="I135" s="67"/>
      <c r="J135" s="67"/>
      <c r="K135" s="11" t="str">
        <f t="shared" si="23"/>
        <v/>
      </c>
      <c r="L135" s="68"/>
      <c r="M135" s="68"/>
    </row>
    <row r="136" spans="2:13" ht="15" x14ac:dyDescent="0.25">
      <c r="B136" s="11">
        <f t="shared" si="20"/>
        <v>0</v>
      </c>
      <c r="C136" s="11" t="str">
        <f t="shared" si="21"/>
        <v/>
      </c>
      <c r="D136" s="20" t="str">
        <f>IF(OR(E136=0,E136=""),"",COUNTIF($E$6:E136,E136)&amp;E136)</f>
        <v/>
      </c>
      <c r="E136" s="20" t="str">
        <f t="shared" si="22"/>
        <v/>
      </c>
      <c r="G136" s="66"/>
      <c r="H136" s="11"/>
      <c r="I136" s="67"/>
      <c r="J136" s="67"/>
      <c r="K136" s="11" t="str">
        <f t="shared" si="23"/>
        <v/>
      </c>
      <c r="L136" s="68"/>
      <c r="M136" s="68"/>
    </row>
    <row r="137" spans="2:13" ht="15" x14ac:dyDescent="0.25">
      <c r="B137" s="11">
        <f t="shared" si="20"/>
        <v>0</v>
      </c>
      <c r="C137" s="11" t="str">
        <f t="shared" si="21"/>
        <v/>
      </c>
      <c r="D137" s="20" t="str">
        <f>IF(OR(E137=0,E137=""),"",COUNTIF($E$6:E137,E137)&amp;E137)</f>
        <v/>
      </c>
      <c r="E137" s="20" t="str">
        <f t="shared" si="22"/>
        <v/>
      </c>
      <c r="G137" s="66"/>
      <c r="H137" s="11"/>
      <c r="I137" s="67"/>
      <c r="J137" s="67"/>
      <c r="K137" s="11" t="str">
        <f t="shared" si="23"/>
        <v/>
      </c>
      <c r="L137" s="68"/>
      <c r="M137" s="68"/>
    </row>
    <row r="138" spans="2:13" ht="15" x14ac:dyDescent="0.25">
      <c r="B138" s="11">
        <f t="shared" si="20"/>
        <v>0</v>
      </c>
      <c r="C138" s="11" t="str">
        <f t="shared" si="21"/>
        <v/>
      </c>
      <c r="D138" s="20" t="str">
        <f>IF(OR(E138=0,E138=""),"",COUNTIF($E$6:E138,E138)&amp;E138)</f>
        <v/>
      </c>
      <c r="E138" s="20" t="str">
        <f t="shared" si="22"/>
        <v/>
      </c>
      <c r="G138" s="66"/>
      <c r="H138" s="11"/>
      <c r="I138" s="67"/>
      <c r="J138" s="67"/>
      <c r="K138" s="11" t="str">
        <f t="shared" si="23"/>
        <v/>
      </c>
      <c r="L138" s="68"/>
      <c r="M138" s="68"/>
    </row>
    <row r="139" spans="2:13" ht="15" x14ac:dyDescent="0.25">
      <c r="B139" s="11">
        <f t="shared" si="20"/>
        <v>0</v>
      </c>
      <c r="C139" s="11" t="str">
        <f t="shared" si="21"/>
        <v/>
      </c>
      <c r="D139" s="20" t="str">
        <f>IF(OR(E139=0,E139=""),"",COUNTIF($E$6:E139,E139)&amp;E139)</f>
        <v/>
      </c>
      <c r="E139" s="20" t="str">
        <f t="shared" si="22"/>
        <v/>
      </c>
      <c r="G139" s="66"/>
      <c r="H139" s="11"/>
      <c r="I139" s="67"/>
      <c r="J139" s="67"/>
      <c r="K139" s="11" t="str">
        <f t="shared" si="23"/>
        <v/>
      </c>
      <c r="L139" s="68"/>
      <c r="M139" s="68"/>
    </row>
    <row r="140" spans="2:13" ht="15" x14ac:dyDescent="0.25">
      <c r="B140" s="11">
        <f t="shared" si="20"/>
        <v>0</v>
      </c>
      <c r="C140" s="11" t="str">
        <f t="shared" si="21"/>
        <v/>
      </c>
      <c r="D140" s="20" t="str">
        <f>IF(OR(E140=0,E140=""),"",COUNTIF($E$6:E140,E140)&amp;E140)</f>
        <v/>
      </c>
      <c r="E140" s="20" t="str">
        <f t="shared" si="22"/>
        <v/>
      </c>
      <c r="G140" s="66"/>
      <c r="H140" s="11"/>
      <c r="I140" s="67"/>
      <c r="J140" s="67"/>
      <c r="K140" s="11" t="str">
        <f t="shared" si="23"/>
        <v/>
      </c>
      <c r="L140" s="68"/>
      <c r="M140" s="68"/>
    </row>
    <row r="141" spans="2:13" ht="15" x14ac:dyDescent="0.25">
      <c r="B141" s="11">
        <f t="shared" si="20"/>
        <v>0</v>
      </c>
      <c r="C141" s="11" t="str">
        <f t="shared" si="21"/>
        <v/>
      </c>
      <c r="D141" s="20" t="str">
        <f>IF(OR(E141=0,E141=""),"",COUNTIF($E$6:E141,E141)&amp;E141)</f>
        <v/>
      </c>
      <c r="E141" s="20" t="str">
        <f t="shared" si="22"/>
        <v/>
      </c>
      <c r="G141" s="66"/>
      <c r="H141" s="11"/>
      <c r="I141" s="67"/>
      <c r="J141" s="67"/>
      <c r="K141" s="11" t="str">
        <f t="shared" si="23"/>
        <v/>
      </c>
      <c r="L141" s="68"/>
      <c r="M141" s="68"/>
    </row>
    <row r="142" spans="2:13" ht="15" x14ac:dyDescent="0.25">
      <c r="B142" s="11">
        <f t="shared" si="20"/>
        <v>0</v>
      </c>
      <c r="C142" s="11" t="str">
        <f t="shared" si="21"/>
        <v/>
      </c>
      <c r="D142" s="20" t="str">
        <f>IF(OR(E142=0,E142=""),"",COUNTIF($E$6:E142,E142)&amp;E142)</f>
        <v/>
      </c>
      <c r="E142" s="20" t="str">
        <f t="shared" si="22"/>
        <v/>
      </c>
      <c r="G142" s="66"/>
      <c r="H142" s="11"/>
      <c r="I142" s="67"/>
      <c r="J142" s="67"/>
      <c r="K142" s="11" t="str">
        <f t="shared" si="23"/>
        <v/>
      </c>
      <c r="L142" s="68"/>
      <c r="M142" s="68"/>
    </row>
    <row r="143" spans="2:13" ht="15" x14ac:dyDescent="0.25">
      <c r="B143" s="11">
        <f t="shared" si="20"/>
        <v>0</v>
      </c>
      <c r="C143" s="11" t="str">
        <f t="shared" si="21"/>
        <v/>
      </c>
      <c r="D143" s="20" t="str">
        <f>IF(OR(E143=0,E143=""),"",COUNTIF($E$6:E143,E143)&amp;E143)</f>
        <v/>
      </c>
      <c r="E143" s="20" t="str">
        <f t="shared" si="22"/>
        <v/>
      </c>
      <c r="G143" s="66"/>
      <c r="H143" s="11"/>
      <c r="I143" s="67"/>
      <c r="J143" s="67"/>
      <c r="K143" s="11" t="str">
        <f t="shared" si="23"/>
        <v/>
      </c>
      <c r="L143" s="68"/>
      <c r="M143" s="68"/>
    </row>
    <row r="144" spans="2:13" ht="15" x14ac:dyDescent="0.25">
      <c r="B144" s="11">
        <f t="shared" si="20"/>
        <v>0</v>
      </c>
      <c r="C144" s="11" t="str">
        <f t="shared" si="21"/>
        <v/>
      </c>
      <c r="D144" s="20" t="str">
        <f>IF(OR(E144=0,E144=""),"",COUNTIF($E$6:E144,E144)&amp;E144)</f>
        <v/>
      </c>
      <c r="E144" s="20" t="str">
        <f t="shared" si="22"/>
        <v/>
      </c>
      <c r="G144" s="66"/>
      <c r="H144" s="11"/>
      <c r="I144" s="67"/>
      <c r="J144" s="67"/>
      <c r="K144" s="11" t="str">
        <f t="shared" si="23"/>
        <v/>
      </c>
      <c r="L144" s="68"/>
      <c r="M144" s="68"/>
    </row>
    <row r="145" spans="2:13" ht="15" x14ac:dyDescent="0.25">
      <c r="B145" s="11">
        <f t="shared" si="20"/>
        <v>0</v>
      </c>
      <c r="C145" s="11" t="str">
        <f t="shared" si="21"/>
        <v/>
      </c>
      <c r="D145" s="20" t="str">
        <f>IF(OR(E145=0,E145=""),"",COUNTIF($E$6:E145,E145)&amp;E145)</f>
        <v/>
      </c>
      <c r="E145" s="20" t="str">
        <f t="shared" si="22"/>
        <v/>
      </c>
      <c r="G145" s="66"/>
      <c r="H145" s="11"/>
      <c r="I145" s="67"/>
      <c r="J145" s="67"/>
      <c r="K145" s="11" t="str">
        <f t="shared" si="23"/>
        <v/>
      </c>
      <c r="L145" s="68"/>
      <c r="M145" s="68"/>
    </row>
    <row r="146" spans="2:13" ht="15" x14ac:dyDescent="0.25">
      <c r="B146" s="11">
        <f t="shared" si="20"/>
        <v>0</v>
      </c>
      <c r="C146" s="11" t="str">
        <f t="shared" si="21"/>
        <v/>
      </c>
      <c r="D146" s="20" t="str">
        <f>IF(OR(E146=0,E146=""),"",COUNTIF($E$6:E146,E146)&amp;E146)</f>
        <v/>
      </c>
      <c r="E146" s="20" t="str">
        <f t="shared" si="22"/>
        <v/>
      </c>
      <c r="G146" s="66"/>
      <c r="H146" s="11"/>
      <c r="I146" s="67"/>
      <c r="J146" s="67"/>
      <c r="K146" s="11" t="str">
        <f t="shared" si="23"/>
        <v/>
      </c>
      <c r="L146" s="68"/>
      <c r="M146" s="68"/>
    </row>
    <row r="147" spans="2:13" ht="15" x14ac:dyDescent="0.25">
      <c r="B147" s="11">
        <f t="shared" si="20"/>
        <v>0</v>
      </c>
      <c r="C147" s="11" t="str">
        <f t="shared" si="21"/>
        <v/>
      </c>
      <c r="D147" s="20" t="str">
        <f>IF(OR(E147=0,E147=""),"",COUNTIF($E$6:E147,E147)&amp;E147)</f>
        <v/>
      </c>
      <c r="E147" s="20" t="str">
        <f t="shared" si="22"/>
        <v/>
      </c>
      <c r="G147" s="66"/>
      <c r="H147" s="11"/>
      <c r="I147" s="67"/>
      <c r="J147" s="67"/>
      <c r="K147" s="11" t="str">
        <f t="shared" si="23"/>
        <v/>
      </c>
      <c r="L147" s="68"/>
      <c r="M147" s="68"/>
    </row>
    <row r="148" spans="2:13" ht="15" x14ac:dyDescent="0.25">
      <c r="B148" s="11">
        <f t="shared" si="20"/>
        <v>0</v>
      </c>
      <c r="C148" s="11" t="str">
        <f t="shared" si="21"/>
        <v/>
      </c>
      <c r="D148" s="20" t="str">
        <f>IF(OR(E148=0,E148=""),"",COUNTIF($E$6:E148,E148)&amp;E148)</f>
        <v/>
      </c>
      <c r="E148" s="20" t="str">
        <f t="shared" si="22"/>
        <v/>
      </c>
      <c r="G148" s="66"/>
      <c r="H148" s="11"/>
      <c r="I148" s="67"/>
      <c r="J148" s="67"/>
      <c r="K148" s="11" t="str">
        <f t="shared" si="23"/>
        <v/>
      </c>
      <c r="L148" s="68"/>
      <c r="M148" s="68"/>
    </row>
    <row r="149" spans="2:13" ht="15" x14ac:dyDescent="0.25">
      <c r="B149" s="11">
        <f t="shared" si="20"/>
        <v>0</v>
      </c>
      <c r="C149" s="11" t="str">
        <f t="shared" si="21"/>
        <v/>
      </c>
      <c r="D149" s="20" t="str">
        <f>IF(OR(E149=0,E149=""),"",COUNTIF($E$6:E149,E149)&amp;E149)</f>
        <v/>
      </c>
      <c r="E149" s="20" t="str">
        <f t="shared" si="22"/>
        <v/>
      </c>
      <c r="G149" s="66"/>
      <c r="H149" s="11"/>
      <c r="I149" s="67"/>
      <c r="J149" s="67"/>
      <c r="K149" s="11" t="str">
        <f t="shared" si="23"/>
        <v/>
      </c>
      <c r="L149" s="68"/>
      <c r="M149" s="68"/>
    </row>
    <row r="150" spans="2:13" ht="15" x14ac:dyDescent="0.25">
      <c r="B150" s="11">
        <f t="shared" si="20"/>
        <v>0</v>
      </c>
      <c r="C150" s="11" t="str">
        <f t="shared" si="21"/>
        <v/>
      </c>
      <c r="D150" s="20" t="str">
        <f>IF(OR(E150=0,E150=""),"",COUNTIF($E$6:E150,E150)&amp;E150)</f>
        <v/>
      </c>
      <c r="E150" s="20" t="str">
        <f t="shared" si="22"/>
        <v/>
      </c>
      <c r="G150" s="66"/>
      <c r="H150" s="11"/>
      <c r="I150" s="67"/>
      <c r="J150" s="67"/>
      <c r="K150" s="11" t="str">
        <f t="shared" si="23"/>
        <v/>
      </c>
      <c r="L150" s="68"/>
      <c r="M150" s="68"/>
    </row>
    <row r="151" spans="2:13" ht="15" x14ac:dyDescent="0.25">
      <c r="B151" s="11">
        <f t="shared" si="20"/>
        <v>0</v>
      </c>
      <c r="C151" s="11" t="str">
        <f t="shared" si="21"/>
        <v/>
      </c>
      <c r="D151" s="20" t="str">
        <f>IF(OR(E151=0,E151=""),"",COUNTIF($E$6:E151,E151)&amp;E151)</f>
        <v/>
      </c>
      <c r="E151" s="20" t="str">
        <f t="shared" si="22"/>
        <v/>
      </c>
      <c r="G151" s="66"/>
      <c r="H151" s="11"/>
      <c r="I151" s="67"/>
      <c r="J151" s="67"/>
      <c r="K151" s="11" t="str">
        <f t="shared" si="23"/>
        <v/>
      </c>
      <c r="L151" s="68"/>
      <c r="M151" s="68"/>
    </row>
    <row r="152" spans="2:13" ht="15" x14ac:dyDescent="0.25">
      <c r="B152" s="11">
        <f t="shared" si="20"/>
        <v>0</v>
      </c>
      <c r="C152" s="11" t="str">
        <f t="shared" si="21"/>
        <v/>
      </c>
      <c r="D152" s="20" t="str">
        <f>IF(OR(E152=0,E152=""),"",COUNTIF($E$6:E152,E152)&amp;E152)</f>
        <v/>
      </c>
      <c r="E152" s="20" t="str">
        <f t="shared" si="22"/>
        <v/>
      </c>
      <c r="G152" s="66"/>
      <c r="H152" s="11"/>
      <c r="I152" s="67"/>
      <c r="J152" s="67"/>
      <c r="K152" s="11" t="str">
        <f t="shared" si="23"/>
        <v/>
      </c>
      <c r="L152" s="68"/>
      <c r="M152" s="68"/>
    </row>
    <row r="153" spans="2:13" ht="15" x14ac:dyDescent="0.25">
      <c r="B153" s="11">
        <f t="shared" si="20"/>
        <v>0</v>
      </c>
      <c r="C153" s="11" t="str">
        <f t="shared" si="21"/>
        <v/>
      </c>
      <c r="D153" s="20" t="str">
        <f>IF(OR(E153=0,E153=""),"",COUNTIF($E$6:E153,E153)&amp;E153)</f>
        <v/>
      </c>
      <c r="E153" s="20" t="str">
        <f t="shared" si="22"/>
        <v/>
      </c>
      <c r="G153" s="66"/>
      <c r="H153" s="11"/>
      <c r="I153" s="67"/>
      <c r="J153" s="67"/>
      <c r="K153" s="11" t="str">
        <f t="shared" si="23"/>
        <v/>
      </c>
      <c r="L153" s="68"/>
      <c r="M153" s="68"/>
    </row>
    <row r="154" spans="2:13" ht="15" x14ac:dyDescent="0.25">
      <c r="B154" s="11">
        <f t="shared" si="20"/>
        <v>0</v>
      </c>
      <c r="C154" s="11" t="str">
        <f t="shared" si="21"/>
        <v/>
      </c>
      <c r="D154" s="20" t="str">
        <f>IF(OR(E154=0,E154=""),"",COUNTIF($E$6:E154,E154)&amp;E154)</f>
        <v/>
      </c>
      <c r="E154" s="20" t="str">
        <f t="shared" si="22"/>
        <v/>
      </c>
      <c r="G154" s="66"/>
      <c r="H154" s="11"/>
      <c r="I154" s="67"/>
      <c r="J154" s="67"/>
      <c r="K154" s="11" t="str">
        <f t="shared" si="23"/>
        <v/>
      </c>
      <c r="L154" s="68"/>
      <c r="M154" s="68"/>
    </row>
    <row r="155" spans="2:13" ht="15" x14ac:dyDescent="0.25">
      <c r="B155" s="11">
        <f t="shared" si="20"/>
        <v>0</v>
      </c>
      <c r="C155" s="11" t="str">
        <f t="shared" si="21"/>
        <v/>
      </c>
      <c r="D155" s="20" t="str">
        <f>IF(OR(E155=0,E155=""),"",COUNTIF($E$6:E155,E155)&amp;E155)</f>
        <v/>
      </c>
      <c r="E155" s="20" t="str">
        <f t="shared" si="22"/>
        <v/>
      </c>
      <c r="G155" s="66"/>
      <c r="H155" s="11"/>
      <c r="I155" s="67"/>
      <c r="J155" s="67"/>
      <c r="K155" s="11" t="str">
        <f t="shared" si="23"/>
        <v/>
      </c>
      <c r="L155" s="68"/>
      <c r="M155" s="68"/>
    </row>
    <row r="156" spans="2:13" ht="15" x14ac:dyDescent="0.25">
      <c r="B156" s="11">
        <f t="shared" si="20"/>
        <v>0</v>
      </c>
      <c r="C156" s="11" t="str">
        <f t="shared" si="21"/>
        <v/>
      </c>
      <c r="D156" s="20" t="str">
        <f>IF(OR(E156=0,E156=""),"",COUNTIF($E$6:E156,E156)&amp;E156)</f>
        <v/>
      </c>
      <c r="E156" s="20" t="str">
        <f t="shared" si="22"/>
        <v/>
      </c>
      <c r="G156" s="66"/>
      <c r="H156" s="11"/>
      <c r="I156" s="67"/>
      <c r="J156" s="67"/>
      <c r="K156" s="11" t="str">
        <f t="shared" si="23"/>
        <v/>
      </c>
      <c r="L156" s="68"/>
      <c r="M156" s="68"/>
    </row>
    <row r="157" spans="2:13" ht="15" x14ac:dyDescent="0.25">
      <c r="B157" s="11">
        <f t="shared" si="20"/>
        <v>0</v>
      </c>
      <c r="C157" s="11" t="str">
        <f t="shared" si="21"/>
        <v/>
      </c>
      <c r="D157" s="20" t="str">
        <f>IF(OR(E157=0,E157=""),"",COUNTIF($E$6:E157,E157)&amp;E157)</f>
        <v/>
      </c>
      <c r="E157" s="20" t="str">
        <f t="shared" si="22"/>
        <v/>
      </c>
      <c r="G157" s="66"/>
      <c r="H157" s="11"/>
      <c r="I157" s="67"/>
      <c r="J157" s="67"/>
      <c r="K157" s="11" t="str">
        <f t="shared" si="23"/>
        <v/>
      </c>
      <c r="L157" s="68"/>
      <c r="M157" s="68"/>
    </row>
    <row r="158" spans="2:13" ht="15" x14ac:dyDescent="0.25">
      <c r="B158" s="11">
        <f t="shared" si="20"/>
        <v>0</v>
      </c>
      <c r="C158" s="11" t="str">
        <f t="shared" si="21"/>
        <v/>
      </c>
      <c r="D158" s="20" t="str">
        <f>IF(OR(E158=0,E158=""),"",COUNTIF($E$6:E158,E158)&amp;E158)</f>
        <v/>
      </c>
      <c r="E158" s="20" t="str">
        <f t="shared" si="22"/>
        <v/>
      </c>
      <c r="G158" s="66"/>
      <c r="H158" s="11"/>
      <c r="I158" s="67"/>
      <c r="J158" s="67"/>
      <c r="K158" s="11" t="str">
        <f t="shared" si="23"/>
        <v/>
      </c>
      <c r="L158" s="68"/>
      <c r="M158" s="68"/>
    </row>
    <row r="159" spans="2:13" ht="15" x14ac:dyDescent="0.25">
      <c r="B159" s="11">
        <f t="shared" si="20"/>
        <v>0</v>
      </c>
      <c r="C159" s="11" t="str">
        <f t="shared" si="21"/>
        <v/>
      </c>
      <c r="D159" s="20" t="str">
        <f>IF(OR(E159=0,E159=""),"",COUNTIF($E$6:E159,E159)&amp;E159)</f>
        <v/>
      </c>
      <c r="E159" s="20" t="str">
        <f t="shared" si="22"/>
        <v/>
      </c>
      <c r="G159" s="66"/>
      <c r="H159" s="11"/>
      <c r="I159" s="67"/>
      <c r="J159" s="67"/>
      <c r="K159" s="11" t="str">
        <f t="shared" si="23"/>
        <v/>
      </c>
      <c r="L159" s="68"/>
      <c r="M159" s="68"/>
    </row>
    <row r="160" spans="2:13" ht="15" x14ac:dyDescent="0.25">
      <c r="B160" s="11">
        <f t="shared" si="20"/>
        <v>0</v>
      </c>
      <c r="C160" s="11" t="str">
        <f t="shared" si="21"/>
        <v/>
      </c>
      <c r="D160" s="20" t="str">
        <f>IF(OR(E160=0,E160=""),"",COUNTIF($E$6:E160,E160)&amp;E160)</f>
        <v/>
      </c>
      <c r="E160" s="20" t="str">
        <f t="shared" si="22"/>
        <v/>
      </c>
      <c r="G160" s="66"/>
      <c r="H160" s="11"/>
      <c r="I160" s="67"/>
      <c r="J160" s="67"/>
      <c r="K160" s="11" t="str">
        <f t="shared" si="23"/>
        <v/>
      </c>
      <c r="L160" s="68"/>
      <c r="M160" s="68"/>
    </row>
    <row r="161" spans="2:13" ht="15" x14ac:dyDescent="0.25">
      <c r="B161" s="11">
        <f t="shared" si="20"/>
        <v>0</v>
      </c>
      <c r="C161" s="11" t="str">
        <f t="shared" si="21"/>
        <v/>
      </c>
      <c r="D161" s="20" t="str">
        <f>IF(OR(E161=0,E161=""),"",COUNTIF($E$6:E161,E161)&amp;E161)</f>
        <v/>
      </c>
      <c r="E161" s="20" t="str">
        <f t="shared" si="22"/>
        <v/>
      </c>
      <c r="G161" s="66"/>
      <c r="H161" s="11"/>
      <c r="I161" s="67"/>
      <c r="J161" s="67"/>
      <c r="K161" s="11" t="str">
        <f t="shared" si="23"/>
        <v/>
      </c>
      <c r="L161" s="68"/>
      <c r="M161" s="68"/>
    </row>
    <row r="162" spans="2:13" ht="15" x14ac:dyDescent="0.25">
      <c r="B162" s="11">
        <f t="shared" si="20"/>
        <v>0</v>
      </c>
      <c r="C162" s="11" t="str">
        <f t="shared" si="21"/>
        <v/>
      </c>
      <c r="D162" s="20" t="str">
        <f>IF(OR(E162=0,E162=""),"",COUNTIF($E$6:E162,E162)&amp;E162)</f>
        <v/>
      </c>
      <c r="E162" s="20" t="str">
        <f t="shared" si="22"/>
        <v/>
      </c>
      <c r="G162" s="66"/>
      <c r="H162" s="11"/>
      <c r="I162" s="67"/>
      <c r="J162" s="67"/>
      <c r="K162" s="11" t="str">
        <f t="shared" si="23"/>
        <v/>
      </c>
      <c r="L162" s="68"/>
      <c r="M162" s="68"/>
    </row>
    <row r="163" spans="2:13" ht="15" x14ac:dyDescent="0.25">
      <c r="B163" s="11">
        <f t="shared" si="20"/>
        <v>0</v>
      </c>
      <c r="C163" s="11" t="str">
        <f t="shared" si="21"/>
        <v/>
      </c>
      <c r="D163" s="20" t="str">
        <f>IF(OR(E163=0,E163=""),"",COUNTIF($E$6:E163,E163)&amp;E163)</f>
        <v/>
      </c>
      <c r="E163" s="20" t="str">
        <f t="shared" si="22"/>
        <v/>
      </c>
      <c r="G163" s="66"/>
      <c r="H163" s="11"/>
      <c r="I163" s="67"/>
      <c r="J163" s="67"/>
      <c r="K163" s="11" t="str">
        <f t="shared" si="23"/>
        <v/>
      </c>
      <c r="L163" s="68"/>
      <c r="M163" s="68"/>
    </row>
    <row r="164" spans="2:13" ht="15" x14ac:dyDescent="0.25">
      <c r="B164" s="11">
        <f t="shared" si="20"/>
        <v>0</v>
      </c>
      <c r="C164" s="11" t="str">
        <f t="shared" si="21"/>
        <v/>
      </c>
      <c r="D164" s="20" t="str">
        <f>IF(OR(E164=0,E164=""),"",COUNTIF($E$6:E164,E164)&amp;E164)</f>
        <v/>
      </c>
      <c r="E164" s="20" t="str">
        <f t="shared" si="22"/>
        <v/>
      </c>
      <c r="G164" s="66"/>
      <c r="H164" s="11"/>
      <c r="I164" s="67"/>
      <c r="J164" s="67"/>
      <c r="K164" s="11" t="str">
        <f t="shared" si="23"/>
        <v/>
      </c>
      <c r="L164" s="68"/>
      <c r="M164" s="68"/>
    </row>
    <row r="165" spans="2:13" ht="15" x14ac:dyDescent="0.25">
      <c r="B165" s="11">
        <f t="shared" si="20"/>
        <v>0</v>
      </c>
      <c r="C165" s="11" t="str">
        <f t="shared" si="21"/>
        <v/>
      </c>
      <c r="D165" s="20" t="str">
        <f>IF(OR(E165=0,E165=""),"",COUNTIF($E$6:E165,E165)&amp;E165)</f>
        <v/>
      </c>
      <c r="E165" s="20" t="str">
        <f t="shared" si="22"/>
        <v/>
      </c>
      <c r="G165" s="66"/>
      <c r="H165" s="11"/>
      <c r="I165" s="67"/>
      <c r="J165" s="67"/>
      <c r="K165" s="11" t="str">
        <f t="shared" si="23"/>
        <v/>
      </c>
      <c r="L165" s="68"/>
      <c r="M165" s="68"/>
    </row>
    <row r="166" spans="2:13" ht="15" x14ac:dyDescent="0.25">
      <c r="B166" s="11">
        <f t="shared" si="20"/>
        <v>0</v>
      </c>
      <c r="C166" s="11" t="str">
        <f t="shared" si="21"/>
        <v/>
      </c>
      <c r="D166" s="20" t="str">
        <f>IF(OR(E166=0,E166=""),"",COUNTIF($E$6:E166,E166)&amp;E166)</f>
        <v/>
      </c>
      <c r="E166" s="20" t="str">
        <f t="shared" si="22"/>
        <v/>
      </c>
      <c r="G166" s="66"/>
      <c r="H166" s="11"/>
      <c r="I166" s="67"/>
      <c r="J166" s="67"/>
      <c r="K166" s="11" t="str">
        <f t="shared" si="23"/>
        <v/>
      </c>
      <c r="L166" s="68"/>
      <c r="M166" s="68"/>
    </row>
    <row r="167" spans="2:13" ht="15" x14ac:dyDescent="0.25">
      <c r="B167" s="11">
        <f t="shared" si="20"/>
        <v>0</v>
      </c>
      <c r="C167" s="11" t="str">
        <f t="shared" si="21"/>
        <v/>
      </c>
      <c r="D167" s="20" t="str">
        <f>IF(OR(E167=0,E167=""),"",COUNTIF($E$6:E167,E167)&amp;E167)</f>
        <v/>
      </c>
      <c r="E167" s="20" t="str">
        <f t="shared" si="22"/>
        <v/>
      </c>
      <c r="G167" s="66"/>
      <c r="H167" s="11"/>
      <c r="I167" s="67"/>
      <c r="J167" s="67"/>
      <c r="K167" s="11" t="str">
        <f t="shared" si="23"/>
        <v/>
      </c>
      <c r="L167" s="68"/>
      <c r="M167" s="68"/>
    </row>
    <row r="168" spans="2:13" ht="15" x14ac:dyDescent="0.25">
      <c r="B168" s="11">
        <f t="shared" si="20"/>
        <v>0</v>
      </c>
      <c r="C168" s="11" t="str">
        <f t="shared" si="21"/>
        <v/>
      </c>
      <c r="D168" s="20" t="str">
        <f>IF(OR(E168=0,E168=""),"",COUNTIF($E$6:E168,E168)&amp;E168)</f>
        <v/>
      </c>
      <c r="E168" s="20" t="str">
        <f t="shared" si="22"/>
        <v/>
      </c>
      <c r="G168" s="66"/>
      <c r="H168" s="11"/>
      <c r="I168" s="67"/>
      <c r="J168" s="67"/>
      <c r="K168" s="11" t="str">
        <f t="shared" si="23"/>
        <v/>
      </c>
      <c r="L168" s="68"/>
      <c r="M168" s="68"/>
    </row>
    <row r="169" spans="2:13" ht="15" x14ac:dyDescent="0.25">
      <c r="B169" s="11">
        <f t="shared" si="20"/>
        <v>0</v>
      </c>
      <c r="C169" s="11" t="str">
        <f t="shared" si="21"/>
        <v/>
      </c>
      <c r="D169" s="20" t="str">
        <f>IF(OR(E169=0,E169=""),"",COUNTIF($E$6:E169,E169)&amp;E169)</f>
        <v/>
      </c>
      <c r="E169" s="20" t="str">
        <f t="shared" si="22"/>
        <v/>
      </c>
      <c r="G169" s="66"/>
      <c r="H169" s="11"/>
      <c r="I169" s="67"/>
      <c r="J169" s="67"/>
      <c r="K169" s="11" t="str">
        <f t="shared" si="23"/>
        <v/>
      </c>
      <c r="L169" s="68"/>
      <c r="M169" s="68"/>
    </row>
    <row r="170" spans="2:13" ht="15" x14ac:dyDescent="0.25">
      <c r="B170" s="11">
        <f t="shared" si="20"/>
        <v>0</v>
      </c>
      <c r="C170" s="11" t="str">
        <f t="shared" si="21"/>
        <v/>
      </c>
      <c r="D170" s="20" t="str">
        <f>IF(OR(E170=0,E170=""),"",COUNTIF($E$6:E170,E170)&amp;E170)</f>
        <v/>
      </c>
      <c r="E170" s="20" t="str">
        <f t="shared" si="22"/>
        <v/>
      </c>
      <c r="G170" s="66"/>
      <c r="H170" s="11"/>
      <c r="I170" s="67"/>
      <c r="J170" s="67"/>
      <c r="K170" s="11" t="str">
        <f t="shared" si="23"/>
        <v/>
      </c>
      <c r="L170" s="68"/>
      <c r="M170" s="68"/>
    </row>
    <row r="171" spans="2:13" ht="15" x14ac:dyDescent="0.25">
      <c r="B171" s="11">
        <f t="shared" si="20"/>
        <v>0</v>
      </c>
      <c r="C171" s="11" t="str">
        <f t="shared" si="21"/>
        <v/>
      </c>
      <c r="D171" s="20" t="str">
        <f>IF(OR(E171=0,E171=""),"",COUNTIF($E$6:E171,E171)&amp;E171)</f>
        <v/>
      </c>
      <c r="E171" s="20" t="str">
        <f t="shared" si="22"/>
        <v/>
      </c>
      <c r="G171" s="66"/>
      <c r="H171" s="11"/>
      <c r="I171" s="67"/>
      <c r="J171" s="67"/>
      <c r="K171" s="11" t="str">
        <f t="shared" si="23"/>
        <v/>
      </c>
      <c r="L171" s="68"/>
      <c r="M171" s="68"/>
    </row>
    <row r="172" spans="2:13" ht="15" x14ac:dyDescent="0.25">
      <c r="B172" s="11">
        <f t="shared" si="20"/>
        <v>0</v>
      </c>
      <c r="C172" s="11" t="str">
        <f t="shared" si="21"/>
        <v/>
      </c>
      <c r="D172" s="20" t="str">
        <f>IF(OR(E172=0,E172=""),"",COUNTIF($E$6:E172,E172)&amp;E172)</f>
        <v/>
      </c>
      <c r="E172" s="20" t="str">
        <f t="shared" si="22"/>
        <v/>
      </c>
      <c r="G172" s="66"/>
      <c r="H172" s="11"/>
      <c r="I172" s="67"/>
      <c r="J172" s="67"/>
      <c r="K172" s="11" t="str">
        <f t="shared" si="23"/>
        <v/>
      </c>
      <c r="L172" s="68"/>
      <c r="M172" s="68"/>
    </row>
    <row r="173" spans="2:13" ht="15" x14ac:dyDescent="0.25">
      <c r="B173" s="11">
        <f t="shared" si="20"/>
        <v>0</v>
      </c>
      <c r="C173" s="11" t="str">
        <f t="shared" si="21"/>
        <v/>
      </c>
      <c r="D173" s="20" t="str">
        <f>IF(OR(E173=0,E173=""),"",COUNTIF($E$6:E173,E173)&amp;E173)</f>
        <v/>
      </c>
      <c r="E173" s="20" t="str">
        <f t="shared" si="22"/>
        <v/>
      </c>
      <c r="G173" s="66"/>
      <c r="H173" s="11"/>
      <c r="I173" s="67"/>
      <c r="J173" s="67"/>
      <c r="K173" s="11" t="str">
        <f t="shared" si="23"/>
        <v/>
      </c>
      <c r="L173" s="68"/>
      <c r="M173" s="68"/>
    </row>
    <row r="174" spans="2:13" ht="15" x14ac:dyDescent="0.25">
      <c r="B174" s="11">
        <f t="shared" si="20"/>
        <v>0</v>
      </c>
      <c r="C174" s="11" t="str">
        <f t="shared" si="21"/>
        <v/>
      </c>
      <c r="D174" s="20" t="str">
        <f>IF(OR(E174=0,E174=""),"",COUNTIF($E$6:E174,E174)&amp;E174)</f>
        <v/>
      </c>
      <c r="E174" s="20" t="str">
        <f t="shared" si="22"/>
        <v/>
      </c>
      <c r="G174" s="66"/>
      <c r="H174" s="11"/>
      <c r="I174" s="67"/>
      <c r="J174" s="67"/>
      <c r="K174" s="11" t="str">
        <f t="shared" si="23"/>
        <v/>
      </c>
      <c r="L174" s="68"/>
      <c r="M174" s="68"/>
    </row>
    <row r="175" spans="2:13" ht="15" x14ac:dyDescent="0.25">
      <c r="B175" s="11">
        <f t="shared" si="20"/>
        <v>0</v>
      </c>
      <c r="C175" s="11" t="str">
        <f t="shared" si="21"/>
        <v/>
      </c>
      <c r="D175" s="20" t="str">
        <f>IF(OR(E175=0,E175=""),"",COUNTIF($E$6:E175,E175)&amp;E175)</f>
        <v/>
      </c>
      <c r="E175" s="20" t="str">
        <f t="shared" si="22"/>
        <v/>
      </c>
      <c r="G175" s="66"/>
      <c r="H175" s="11"/>
      <c r="I175" s="67"/>
      <c r="J175" s="67"/>
      <c r="K175" s="11" t="str">
        <f t="shared" si="23"/>
        <v/>
      </c>
      <c r="L175" s="68"/>
      <c r="M175" s="68"/>
    </row>
    <row r="176" spans="2:13" ht="15" x14ac:dyDescent="0.25">
      <c r="B176" s="11">
        <f t="shared" si="20"/>
        <v>0</v>
      </c>
      <c r="C176" s="11" t="str">
        <f t="shared" si="21"/>
        <v/>
      </c>
      <c r="D176" s="20" t="str">
        <f>IF(OR(E176=0,E176=""),"",COUNTIF($E$6:E176,E176)&amp;E176)</f>
        <v/>
      </c>
      <c r="E176" s="20" t="str">
        <f t="shared" si="22"/>
        <v/>
      </c>
      <c r="G176" s="66"/>
      <c r="H176" s="11"/>
      <c r="I176" s="67"/>
      <c r="J176" s="67"/>
      <c r="K176" s="11" t="str">
        <f t="shared" si="23"/>
        <v/>
      </c>
      <c r="L176" s="68"/>
      <c r="M176" s="68"/>
    </row>
    <row r="177" spans="2:13" ht="15" x14ac:dyDescent="0.25">
      <c r="B177" s="11">
        <f t="shared" ref="B177:B238" si="24">IF(C177&lt;&gt;"","",J177)</f>
        <v>0</v>
      </c>
      <c r="C177" s="11" t="str">
        <f t="shared" ref="C177:C238" si="25">IF(LEFT(H177,3)="JP-",J177,"")</f>
        <v/>
      </c>
      <c r="D177" s="20" t="str">
        <f>IF(OR(E177=0,E177=""),"",COUNTIF($E$6:E177,E177)&amp;E177)</f>
        <v/>
      </c>
      <c r="E177" s="20" t="str">
        <f t="shared" ref="E177:E238" si="26">IF(J177=Filter,J177,"")</f>
        <v/>
      </c>
      <c r="G177" s="66"/>
      <c r="H177" s="11"/>
      <c r="I177" s="67"/>
      <c r="J177" s="67"/>
      <c r="K177" s="11" t="str">
        <f t="shared" ref="K177:K238" si="27">IFERROR(IF(J177="","",VLOOKUP(J177,DaftarAkun,2,0)),"Masukkan Akun Yang Benar")</f>
        <v/>
      </c>
      <c r="L177" s="68"/>
      <c r="M177" s="68"/>
    </row>
    <row r="178" spans="2:13" ht="15" x14ac:dyDescent="0.25">
      <c r="B178" s="11">
        <f t="shared" si="24"/>
        <v>0</v>
      </c>
      <c r="C178" s="11" t="str">
        <f t="shared" si="25"/>
        <v/>
      </c>
      <c r="D178" s="20" t="str">
        <f>IF(OR(E178=0,E178=""),"",COUNTIF($E$6:E178,E178)&amp;E178)</f>
        <v/>
      </c>
      <c r="E178" s="20" t="str">
        <f t="shared" si="26"/>
        <v/>
      </c>
      <c r="G178" s="66"/>
      <c r="H178" s="11"/>
      <c r="I178" s="67"/>
      <c r="J178" s="67"/>
      <c r="K178" s="11" t="str">
        <f t="shared" si="27"/>
        <v/>
      </c>
      <c r="L178" s="68"/>
      <c r="M178" s="68"/>
    </row>
    <row r="179" spans="2:13" ht="15" x14ac:dyDescent="0.25">
      <c r="B179" s="11">
        <f t="shared" si="24"/>
        <v>0</v>
      </c>
      <c r="C179" s="11" t="str">
        <f t="shared" si="25"/>
        <v/>
      </c>
      <c r="D179" s="20" t="str">
        <f>IF(OR(E179=0,E179=""),"",COUNTIF($E$6:E179,E179)&amp;E179)</f>
        <v/>
      </c>
      <c r="E179" s="20" t="str">
        <f t="shared" si="26"/>
        <v/>
      </c>
      <c r="G179" s="66"/>
      <c r="H179" s="11"/>
      <c r="I179" s="67"/>
      <c r="J179" s="67"/>
      <c r="K179" s="11" t="str">
        <f t="shared" si="27"/>
        <v/>
      </c>
      <c r="L179" s="68"/>
      <c r="M179" s="68"/>
    </row>
    <row r="180" spans="2:13" ht="15" x14ac:dyDescent="0.25">
      <c r="B180" s="11">
        <f t="shared" si="24"/>
        <v>0</v>
      </c>
      <c r="C180" s="11" t="str">
        <f t="shared" si="25"/>
        <v/>
      </c>
      <c r="D180" s="20" t="str">
        <f>IF(OR(E180=0,E180=""),"",COUNTIF($E$6:E180,E180)&amp;E180)</f>
        <v/>
      </c>
      <c r="E180" s="20" t="str">
        <f t="shared" si="26"/>
        <v/>
      </c>
      <c r="G180" s="66"/>
      <c r="H180" s="11"/>
      <c r="I180" s="67"/>
      <c r="J180" s="67"/>
      <c r="K180" s="11" t="str">
        <f t="shared" si="27"/>
        <v/>
      </c>
      <c r="L180" s="68"/>
      <c r="M180" s="68"/>
    </row>
    <row r="181" spans="2:13" ht="15" x14ac:dyDescent="0.25">
      <c r="B181" s="11">
        <f t="shared" si="24"/>
        <v>0</v>
      </c>
      <c r="C181" s="11" t="str">
        <f t="shared" si="25"/>
        <v/>
      </c>
      <c r="D181" s="20" t="str">
        <f>IF(OR(E181=0,E181=""),"",COUNTIF($E$6:E181,E181)&amp;E181)</f>
        <v/>
      </c>
      <c r="E181" s="20" t="str">
        <f t="shared" si="26"/>
        <v/>
      </c>
      <c r="G181" s="66"/>
      <c r="H181" s="11"/>
      <c r="I181" s="67"/>
      <c r="J181" s="67"/>
      <c r="K181" s="11" t="str">
        <f t="shared" si="27"/>
        <v/>
      </c>
      <c r="L181" s="68"/>
      <c r="M181" s="68"/>
    </row>
    <row r="182" spans="2:13" ht="15" x14ac:dyDescent="0.25">
      <c r="B182" s="11">
        <f t="shared" si="24"/>
        <v>0</v>
      </c>
      <c r="C182" s="11" t="str">
        <f t="shared" si="25"/>
        <v/>
      </c>
      <c r="D182" s="20" t="str">
        <f>IF(OR(E182=0,E182=""),"",COUNTIF($E$6:E182,E182)&amp;E182)</f>
        <v/>
      </c>
      <c r="E182" s="20" t="str">
        <f t="shared" si="26"/>
        <v/>
      </c>
      <c r="G182" s="66"/>
      <c r="H182" s="11"/>
      <c r="I182" s="67"/>
      <c r="J182" s="67"/>
      <c r="K182" s="11" t="str">
        <f t="shared" si="27"/>
        <v/>
      </c>
      <c r="L182" s="68"/>
      <c r="M182" s="68"/>
    </row>
    <row r="183" spans="2:13" ht="15" x14ac:dyDescent="0.25">
      <c r="B183" s="11">
        <f t="shared" si="24"/>
        <v>0</v>
      </c>
      <c r="C183" s="11" t="str">
        <f t="shared" si="25"/>
        <v/>
      </c>
      <c r="D183" s="20" t="str">
        <f>IF(OR(E183=0,E183=""),"",COUNTIF($E$6:E183,E183)&amp;E183)</f>
        <v/>
      </c>
      <c r="E183" s="20" t="str">
        <f t="shared" si="26"/>
        <v/>
      </c>
      <c r="G183" s="66"/>
      <c r="H183" s="11"/>
      <c r="I183" s="67"/>
      <c r="J183" s="67"/>
      <c r="K183" s="11" t="str">
        <f t="shared" si="27"/>
        <v/>
      </c>
      <c r="L183" s="68"/>
      <c r="M183" s="68"/>
    </row>
    <row r="184" spans="2:13" ht="15" x14ac:dyDescent="0.25">
      <c r="B184" s="11">
        <f t="shared" si="24"/>
        <v>0</v>
      </c>
      <c r="C184" s="11" t="str">
        <f t="shared" si="25"/>
        <v/>
      </c>
      <c r="D184" s="20" t="str">
        <f>IF(OR(E184=0,E184=""),"",COUNTIF($E$6:E184,E184)&amp;E184)</f>
        <v/>
      </c>
      <c r="E184" s="20" t="str">
        <f t="shared" si="26"/>
        <v/>
      </c>
      <c r="G184" s="66"/>
      <c r="H184" s="11"/>
      <c r="I184" s="67"/>
      <c r="J184" s="67"/>
      <c r="K184" s="11" t="str">
        <f t="shared" si="27"/>
        <v/>
      </c>
      <c r="L184" s="68"/>
      <c r="M184" s="68"/>
    </row>
    <row r="185" spans="2:13" ht="15" x14ac:dyDescent="0.25">
      <c r="B185" s="11">
        <f t="shared" si="24"/>
        <v>0</v>
      </c>
      <c r="C185" s="11" t="str">
        <f t="shared" si="25"/>
        <v/>
      </c>
      <c r="D185" s="20" t="str">
        <f>IF(OR(E185=0,E185=""),"",COUNTIF($E$6:E185,E185)&amp;E185)</f>
        <v/>
      </c>
      <c r="E185" s="20" t="str">
        <f t="shared" si="26"/>
        <v/>
      </c>
      <c r="G185" s="66"/>
      <c r="H185" s="11"/>
      <c r="I185" s="67"/>
      <c r="J185" s="67"/>
      <c r="K185" s="11" t="str">
        <f t="shared" si="27"/>
        <v/>
      </c>
      <c r="L185" s="68"/>
      <c r="M185" s="68"/>
    </row>
    <row r="186" spans="2:13" ht="15" x14ac:dyDescent="0.25">
      <c r="B186" s="11">
        <f t="shared" si="24"/>
        <v>0</v>
      </c>
      <c r="C186" s="11" t="str">
        <f t="shared" si="25"/>
        <v/>
      </c>
      <c r="D186" s="20" t="str">
        <f>IF(OR(E186=0,E186=""),"",COUNTIF($E$6:E186,E186)&amp;E186)</f>
        <v/>
      </c>
      <c r="E186" s="20" t="str">
        <f t="shared" si="26"/>
        <v/>
      </c>
      <c r="G186" s="66"/>
      <c r="H186" s="11"/>
      <c r="I186" s="67"/>
      <c r="J186" s="67"/>
      <c r="K186" s="11" t="str">
        <f t="shared" si="27"/>
        <v/>
      </c>
      <c r="L186" s="68"/>
      <c r="M186" s="68"/>
    </row>
    <row r="187" spans="2:13" ht="15" x14ac:dyDescent="0.25">
      <c r="B187" s="11">
        <f t="shared" si="24"/>
        <v>0</v>
      </c>
      <c r="C187" s="11" t="str">
        <f t="shared" si="25"/>
        <v/>
      </c>
      <c r="D187" s="20" t="str">
        <f>IF(OR(E187=0,E187=""),"",COUNTIF($E$6:E187,E187)&amp;E187)</f>
        <v/>
      </c>
      <c r="E187" s="20" t="str">
        <f t="shared" si="26"/>
        <v/>
      </c>
      <c r="G187" s="66"/>
      <c r="H187" s="11"/>
      <c r="I187" s="67"/>
      <c r="J187" s="67"/>
      <c r="K187" s="11" t="str">
        <f t="shared" si="27"/>
        <v/>
      </c>
      <c r="L187" s="68"/>
      <c r="M187" s="68"/>
    </row>
    <row r="188" spans="2:13" ht="15" x14ac:dyDescent="0.25">
      <c r="B188" s="11">
        <f t="shared" si="24"/>
        <v>0</v>
      </c>
      <c r="C188" s="11" t="str">
        <f t="shared" si="25"/>
        <v/>
      </c>
      <c r="D188" s="20" t="str">
        <f>IF(OR(E188=0,E188=""),"",COUNTIF($E$6:E188,E188)&amp;E188)</f>
        <v/>
      </c>
      <c r="E188" s="20" t="str">
        <f t="shared" si="26"/>
        <v/>
      </c>
      <c r="G188" s="66"/>
      <c r="H188" s="11"/>
      <c r="I188" s="67"/>
      <c r="J188" s="67"/>
      <c r="K188" s="11" t="str">
        <f t="shared" si="27"/>
        <v/>
      </c>
      <c r="L188" s="68"/>
      <c r="M188" s="68"/>
    </row>
    <row r="189" spans="2:13" ht="15" x14ac:dyDescent="0.25">
      <c r="B189" s="11">
        <f t="shared" si="24"/>
        <v>0</v>
      </c>
      <c r="C189" s="11" t="str">
        <f t="shared" si="25"/>
        <v/>
      </c>
      <c r="D189" s="20" t="str">
        <f>IF(OR(E189=0,E189=""),"",COUNTIF($E$6:E189,E189)&amp;E189)</f>
        <v/>
      </c>
      <c r="E189" s="20" t="str">
        <f t="shared" si="26"/>
        <v/>
      </c>
      <c r="G189" s="66"/>
      <c r="H189" s="11"/>
      <c r="I189" s="67"/>
      <c r="J189" s="67"/>
      <c r="K189" s="11" t="str">
        <f t="shared" si="27"/>
        <v/>
      </c>
      <c r="L189" s="68"/>
      <c r="M189" s="68"/>
    </row>
    <row r="190" spans="2:13" ht="15" x14ac:dyDescent="0.25">
      <c r="B190" s="11">
        <f t="shared" si="24"/>
        <v>0</v>
      </c>
      <c r="C190" s="11" t="str">
        <f t="shared" si="25"/>
        <v/>
      </c>
      <c r="D190" s="20" t="str">
        <f>IF(OR(E190=0,E190=""),"",COUNTIF($E$6:E190,E190)&amp;E190)</f>
        <v/>
      </c>
      <c r="E190" s="20" t="str">
        <f t="shared" si="26"/>
        <v/>
      </c>
      <c r="G190" s="66"/>
      <c r="H190" s="11"/>
      <c r="I190" s="67"/>
      <c r="J190" s="67"/>
      <c r="K190" s="11" t="str">
        <f t="shared" si="27"/>
        <v/>
      </c>
      <c r="L190" s="68"/>
      <c r="M190" s="68"/>
    </row>
    <row r="191" spans="2:13" ht="15" x14ac:dyDescent="0.25">
      <c r="B191" s="11">
        <f t="shared" si="24"/>
        <v>0</v>
      </c>
      <c r="C191" s="11" t="str">
        <f t="shared" si="25"/>
        <v/>
      </c>
      <c r="D191" s="20" t="str">
        <f>IF(OR(E191=0,E191=""),"",COUNTIF($E$6:E191,E191)&amp;E191)</f>
        <v/>
      </c>
      <c r="E191" s="20" t="str">
        <f t="shared" si="26"/>
        <v/>
      </c>
      <c r="G191" s="66"/>
      <c r="H191" s="11"/>
      <c r="I191" s="67"/>
      <c r="J191" s="67"/>
      <c r="K191" s="11" t="str">
        <f t="shared" si="27"/>
        <v/>
      </c>
      <c r="L191" s="68"/>
      <c r="M191" s="68"/>
    </row>
    <row r="192" spans="2:13" ht="15" x14ac:dyDescent="0.25">
      <c r="B192" s="11">
        <f t="shared" si="24"/>
        <v>0</v>
      </c>
      <c r="C192" s="11" t="str">
        <f t="shared" si="25"/>
        <v/>
      </c>
      <c r="D192" s="20" t="str">
        <f>IF(OR(E192=0,E192=""),"",COUNTIF($E$6:E192,E192)&amp;E192)</f>
        <v/>
      </c>
      <c r="E192" s="20" t="str">
        <f t="shared" si="26"/>
        <v/>
      </c>
      <c r="G192" s="66"/>
      <c r="H192" s="11"/>
      <c r="I192" s="67"/>
      <c r="J192" s="67"/>
      <c r="K192" s="11" t="str">
        <f t="shared" si="27"/>
        <v/>
      </c>
      <c r="L192" s="68"/>
      <c r="M192" s="68"/>
    </row>
    <row r="193" spans="2:13" ht="15" x14ac:dyDescent="0.25">
      <c r="B193" s="11">
        <f t="shared" si="24"/>
        <v>0</v>
      </c>
      <c r="C193" s="11" t="str">
        <f t="shared" si="25"/>
        <v/>
      </c>
      <c r="D193" s="20" t="str">
        <f>IF(OR(E193=0,E193=""),"",COUNTIF($E$6:E193,E193)&amp;E193)</f>
        <v/>
      </c>
      <c r="E193" s="20" t="str">
        <f t="shared" si="26"/>
        <v/>
      </c>
      <c r="G193" s="66"/>
      <c r="H193" s="11"/>
      <c r="I193" s="67"/>
      <c r="J193" s="67"/>
      <c r="K193" s="11" t="str">
        <f t="shared" si="27"/>
        <v/>
      </c>
      <c r="L193" s="68"/>
      <c r="M193" s="68"/>
    </row>
    <row r="194" spans="2:13" ht="15" x14ac:dyDescent="0.25">
      <c r="B194" s="11">
        <f t="shared" si="24"/>
        <v>0</v>
      </c>
      <c r="C194" s="11" t="str">
        <f t="shared" si="25"/>
        <v/>
      </c>
      <c r="D194" s="20" t="str">
        <f>IF(OR(E194=0,E194=""),"",COUNTIF($E$6:E194,E194)&amp;E194)</f>
        <v/>
      </c>
      <c r="E194" s="20" t="str">
        <f t="shared" si="26"/>
        <v/>
      </c>
      <c r="G194" s="66"/>
      <c r="H194" s="11"/>
      <c r="I194" s="67"/>
      <c r="J194" s="67"/>
      <c r="K194" s="11" t="str">
        <f t="shared" si="27"/>
        <v/>
      </c>
      <c r="L194" s="68"/>
      <c r="M194" s="68"/>
    </row>
    <row r="195" spans="2:13" ht="15" x14ac:dyDescent="0.25">
      <c r="B195" s="11">
        <f t="shared" si="24"/>
        <v>0</v>
      </c>
      <c r="C195" s="11" t="str">
        <f t="shared" si="25"/>
        <v/>
      </c>
      <c r="D195" s="20" t="str">
        <f>IF(OR(E195=0,E195=""),"",COUNTIF($E$6:E195,E195)&amp;E195)</f>
        <v/>
      </c>
      <c r="E195" s="20" t="str">
        <f t="shared" si="26"/>
        <v/>
      </c>
      <c r="G195" s="66"/>
      <c r="H195" s="11"/>
      <c r="I195" s="67"/>
      <c r="J195" s="67"/>
      <c r="K195" s="11" t="str">
        <f t="shared" si="27"/>
        <v/>
      </c>
      <c r="L195" s="68"/>
      <c r="M195" s="68"/>
    </row>
    <row r="196" spans="2:13" ht="15" x14ac:dyDescent="0.25">
      <c r="B196" s="11">
        <f t="shared" si="24"/>
        <v>0</v>
      </c>
      <c r="C196" s="11" t="str">
        <f t="shared" si="25"/>
        <v/>
      </c>
      <c r="D196" s="20" t="str">
        <f>IF(OR(E196=0,E196=""),"",COUNTIF($E$6:E196,E196)&amp;E196)</f>
        <v/>
      </c>
      <c r="E196" s="20" t="str">
        <f t="shared" si="26"/>
        <v/>
      </c>
      <c r="G196" s="66"/>
      <c r="H196" s="11"/>
      <c r="I196" s="67"/>
      <c r="J196" s="67"/>
      <c r="K196" s="11" t="str">
        <f t="shared" si="27"/>
        <v/>
      </c>
      <c r="L196" s="68"/>
      <c r="M196" s="68"/>
    </row>
    <row r="197" spans="2:13" ht="15" x14ac:dyDescent="0.25">
      <c r="B197" s="11">
        <f t="shared" si="24"/>
        <v>0</v>
      </c>
      <c r="C197" s="11" t="str">
        <f t="shared" si="25"/>
        <v/>
      </c>
      <c r="D197" s="20" t="str">
        <f>IF(OR(E197=0,E197=""),"",COUNTIF($E$6:E197,E197)&amp;E197)</f>
        <v/>
      </c>
      <c r="E197" s="20" t="str">
        <f t="shared" si="26"/>
        <v/>
      </c>
      <c r="G197" s="66"/>
      <c r="H197" s="11"/>
      <c r="I197" s="67"/>
      <c r="J197" s="67"/>
      <c r="K197" s="11" t="str">
        <f t="shared" si="27"/>
        <v/>
      </c>
      <c r="L197" s="68"/>
      <c r="M197" s="68"/>
    </row>
    <row r="198" spans="2:13" ht="15" x14ac:dyDescent="0.25">
      <c r="B198" s="11">
        <f t="shared" si="24"/>
        <v>0</v>
      </c>
      <c r="C198" s="11" t="str">
        <f t="shared" si="25"/>
        <v/>
      </c>
      <c r="D198" s="20" t="str">
        <f>IF(OR(E198=0,E198=""),"",COUNTIF($E$6:E198,E198)&amp;E198)</f>
        <v/>
      </c>
      <c r="E198" s="20" t="str">
        <f t="shared" si="26"/>
        <v/>
      </c>
      <c r="G198" s="66"/>
      <c r="H198" s="11"/>
      <c r="I198" s="67"/>
      <c r="J198" s="67"/>
      <c r="K198" s="11" t="str">
        <f t="shared" si="27"/>
        <v/>
      </c>
      <c r="L198" s="68"/>
      <c r="M198" s="68"/>
    </row>
    <row r="199" spans="2:13" ht="15" x14ac:dyDescent="0.25">
      <c r="B199" s="11">
        <f t="shared" si="24"/>
        <v>0</v>
      </c>
      <c r="C199" s="11" t="str">
        <f t="shared" si="25"/>
        <v/>
      </c>
      <c r="D199" s="20" t="str">
        <f>IF(OR(E199=0,E199=""),"",COUNTIF($E$6:E199,E199)&amp;E199)</f>
        <v/>
      </c>
      <c r="E199" s="20" t="str">
        <f t="shared" si="26"/>
        <v/>
      </c>
      <c r="G199" s="66"/>
      <c r="H199" s="11"/>
      <c r="I199" s="67"/>
      <c r="J199" s="67"/>
      <c r="K199" s="11" t="str">
        <f t="shared" si="27"/>
        <v/>
      </c>
      <c r="L199" s="68"/>
      <c r="M199" s="68"/>
    </row>
    <row r="200" spans="2:13" ht="15" x14ac:dyDescent="0.25">
      <c r="B200" s="11">
        <f t="shared" si="24"/>
        <v>0</v>
      </c>
      <c r="C200" s="11" t="str">
        <f t="shared" si="25"/>
        <v/>
      </c>
      <c r="D200" s="20" t="str">
        <f>IF(OR(E200=0,E200=""),"",COUNTIF($E$6:E200,E200)&amp;E200)</f>
        <v/>
      </c>
      <c r="E200" s="20" t="str">
        <f t="shared" si="26"/>
        <v/>
      </c>
      <c r="G200" s="66"/>
      <c r="H200" s="11"/>
      <c r="I200" s="67"/>
      <c r="J200" s="67"/>
      <c r="K200" s="11" t="str">
        <f t="shared" si="27"/>
        <v/>
      </c>
      <c r="L200" s="68"/>
      <c r="M200" s="68"/>
    </row>
    <row r="201" spans="2:13" ht="15" x14ac:dyDescent="0.25">
      <c r="B201" s="11">
        <f t="shared" si="24"/>
        <v>0</v>
      </c>
      <c r="C201" s="11" t="str">
        <f t="shared" si="25"/>
        <v/>
      </c>
      <c r="D201" s="20" t="str">
        <f>IF(OR(E201=0,E201=""),"",COUNTIF($E$6:E201,E201)&amp;E201)</f>
        <v/>
      </c>
      <c r="E201" s="20" t="str">
        <f t="shared" si="26"/>
        <v/>
      </c>
      <c r="G201" s="66"/>
      <c r="H201" s="11"/>
      <c r="I201" s="67"/>
      <c r="J201" s="67"/>
      <c r="K201" s="11" t="str">
        <f t="shared" si="27"/>
        <v/>
      </c>
      <c r="L201" s="68"/>
      <c r="M201" s="68"/>
    </row>
    <row r="202" spans="2:13" ht="15" x14ac:dyDescent="0.25">
      <c r="B202" s="11">
        <f t="shared" si="24"/>
        <v>0</v>
      </c>
      <c r="C202" s="11" t="str">
        <f t="shared" si="25"/>
        <v/>
      </c>
      <c r="D202" s="20" t="str">
        <f>IF(OR(E202=0,E202=""),"",COUNTIF($E$6:E202,E202)&amp;E202)</f>
        <v/>
      </c>
      <c r="E202" s="20" t="str">
        <f t="shared" si="26"/>
        <v/>
      </c>
      <c r="G202" s="66"/>
      <c r="H202" s="11"/>
      <c r="I202" s="67"/>
      <c r="J202" s="67"/>
      <c r="K202" s="11" t="str">
        <f t="shared" si="27"/>
        <v/>
      </c>
      <c r="L202" s="68"/>
      <c r="M202" s="68"/>
    </row>
    <row r="203" spans="2:13" ht="15" x14ac:dyDescent="0.25">
      <c r="B203" s="11">
        <f t="shared" si="24"/>
        <v>0</v>
      </c>
      <c r="C203" s="11" t="str">
        <f t="shared" si="25"/>
        <v/>
      </c>
      <c r="D203" s="20" t="str">
        <f>IF(OR(E203=0,E203=""),"",COUNTIF($E$6:E203,E203)&amp;E203)</f>
        <v/>
      </c>
      <c r="E203" s="20" t="str">
        <f t="shared" si="26"/>
        <v/>
      </c>
      <c r="G203" s="66"/>
      <c r="H203" s="11"/>
      <c r="I203" s="67"/>
      <c r="J203" s="67"/>
      <c r="K203" s="11" t="str">
        <f t="shared" si="27"/>
        <v/>
      </c>
      <c r="L203" s="68"/>
      <c r="M203" s="68"/>
    </row>
    <row r="204" spans="2:13" ht="15" x14ac:dyDescent="0.25">
      <c r="B204" s="11">
        <f t="shared" si="24"/>
        <v>0</v>
      </c>
      <c r="C204" s="11" t="str">
        <f t="shared" si="25"/>
        <v/>
      </c>
      <c r="D204" s="20" t="str">
        <f>IF(OR(E204=0,E204=""),"",COUNTIF($E$6:E204,E204)&amp;E204)</f>
        <v/>
      </c>
      <c r="E204" s="20" t="str">
        <f t="shared" si="26"/>
        <v/>
      </c>
      <c r="G204" s="66"/>
      <c r="H204" s="11"/>
      <c r="I204" s="67"/>
      <c r="J204" s="67"/>
      <c r="K204" s="11" t="str">
        <f t="shared" si="27"/>
        <v/>
      </c>
      <c r="L204" s="68"/>
      <c r="M204" s="68"/>
    </row>
    <row r="205" spans="2:13" ht="15" x14ac:dyDescent="0.25">
      <c r="B205" s="11">
        <f t="shared" si="24"/>
        <v>0</v>
      </c>
      <c r="C205" s="11" t="str">
        <f t="shared" si="25"/>
        <v/>
      </c>
      <c r="D205" s="20" t="str">
        <f>IF(OR(E205=0,E205=""),"",COUNTIF($E$6:E205,E205)&amp;E205)</f>
        <v/>
      </c>
      <c r="E205" s="20" t="str">
        <f t="shared" si="26"/>
        <v/>
      </c>
      <c r="G205" s="66"/>
      <c r="H205" s="11"/>
      <c r="I205" s="67"/>
      <c r="J205" s="67"/>
      <c r="K205" s="11" t="str">
        <f t="shared" si="27"/>
        <v/>
      </c>
      <c r="L205" s="68"/>
      <c r="M205" s="68"/>
    </row>
    <row r="206" spans="2:13" ht="15" x14ac:dyDescent="0.25">
      <c r="B206" s="11">
        <f t="shared" si="24"/>
        <v>0</v>
      </c>
      <c r="C206" s="11" t="str">
        <f t="shared" si="25"/>
        <v/>
      </c>
      <c r="D206" s="20" t="str">
        <f>IF(OR(E206=0,E206=""),"",COUNTIF($E$6:E206,E206)&amp;E206)</f>
        <v/>
      </c>
      <c r="E206" s="20" t="str">
        <f t="shared" si="26"/>
        <v/>
      </c>
      <c r="G206" s="66"/>
      <c r="H206" s="11"/>
      <c r="I206" s="67"/>
      <c r="J206" s="67"/>
      <c r="K206" s="11" t="str">
        <f t="shared" si="27"/>
        <v/>
      </c>
      <c r="L206" s="68"/>
      <c r="M206" s="68"/>
    </row>
    <row r="207" spans="2:13" ht="15" x14ac:dyDescent="0.25">
      <c r="B207" s="11">
        <f t="shared" si="24"/>
        <v>0</v>
      </c>
      <c r="C207" s="11" t="str">
        <f t="shared" si="25"/>
        <v/>
      </c>
      <c r="D207" s="20" t="str">
        <f>IF(OR(E207=0,E207=""),"",COUNTIF($E$6:E207,E207)&amp;E207)</f>
        <v/>
      </c>
      <c r="E207" s="20" t="str">
        <f t="shared" si="26"/>
        <v/>
      </c>
      <c r="G207" s="66"/>
      <c r="H207" s="11"/>
      <c r="I207" s="67"/>
      <c r="J207" s="67"/>
      <c r="K207" s="11" t="str">
        <f t="shared" si="27"/>
        <v/>
      </c>
      <c r="L207" s="68"/>
      <c r="M207" s="68"/>
    </row>
    <row r="208" spans="2:13" ht="15" x14ac:dyDescent="0.25">
      <c r="B208" s="11">
        <f t="shared" si="24"/>
        <v>0</v>
      </c>
      <c r="C208" s="11" t="str">
        <f t="shared" si="25"/>
        <v/>
      </c>
      <c r="D208" s="20" t="str">
        <f>IF(OR(E208=0,E208=""),"",COUNTIF($E$6:E208,E208)&amp;E208)</f>
        <v/>
      </c>
      <c r="E208" s="20" t="str">
        <f t="shared" si="26"/>
        <v/>
      </c>
      <c r="G208" s="66"/>
      <c r="H208" s="11"/>
      <c r="I208" s="67"/>
      <c r="J208" s="67"/>
      <c r="K208" s="11" t="str">
        <f t="shared" si="27"/>
        <v/>
      </c>
      <c r="L208" s="68"/>
      <c r="M208" s="68"/>
    </row>
    <row r="209" spans="2:13" ht="15" x14ac:dyDescent="0.25">
      <c r="B209" s="11">
        <f t="shared" si="24"/>
        <v>0</v>
      </c>
      <c r="C209" s="11" t="str">
        <f t="shared" si="25"/>
        <v/>
      </c>
      <c r="D209" s="20" t="str">
        <f>IF(OR(E209=0,E209=""),"",COUNTIF($E$6:E209,E209)&amp;E209)</f>
        <v/>
      </c>
      <c r="E209" s="20" t="str">
        <f t="shared" si="26"/>
        <v/>
      </c>
      <c r="G209" s="66"/>
      <c r="H209" s="11"/>
      <c r="I209" s="67"/>
      <c r="J209" s="67"/>
      <c r="K209" s="11" t="str">
        <f t="shared" si="27"/>
        <v/>
      </c>
      <c r="L209" s="68"/>
      <c r="M209" s="68"/>
    </row>
    <row r="210" spans="2:13" ht="15" x14ac:dyDescent="0.25">
      <c r="B210" s="11">
        <f t="shared" si="24"/>
        <v>0</v>
      </c>
      <c r="C210" s="11" t="str">
        <f t="shared" si="25"/>
        <v/>
      </c>
      <c r="D210" s="20" t="str">
        <f>IF(OR(E210=0,E210=""),"",COUNTIF($E$6:E210,E210)&amp;E210)</f>
        <v/>
      </c>
      <c r="E210" s="20" t="str">
        <f t="shared" si="26"/>
        <v/>
      </c>
      <c r="G210" s="66"/>
      <c r="H210" s="11"/>
      <c r="I210" s="67"/>
      <c r="J210" s="67"/>
      <c r="K210" s="11" t="str">
        <f t="shared" si="27"/>
        <v/>
      </c>
      <c r="L210" s="68"/>
      <c r="M210" s="68"/>
    </row>
    <row r="211" spans="2:13" ht="15" x14ac:dyDescent="0.25">
      <c r="B211" s="11">
        <f t="shared" si="24"/>
        <v>0</v>
      </c>
      <c r="C211" s="11" t="str">
        <f t="shared" si="25"/>
        <v/>
      </c>
      <c r="D211" s="20" t="str">
        <f>IF(OR(E211=0,E211=""),"",COUNTIF($E$6:E211,E211)&amp;E211)</f>
        <v/>
      </c>
      <c r="E211" s="20" t="str">
        <f t="shared" si="26"/>
        <v/>
      </c>
      <c r="G211" s="66"/>
      <c r="H211" s="11"/>
      <c r="I211" s="67"/>
      <c r="J211" s="67"/>
      <c r="K211" s="11" t="str">
        <f t="shared" si="27"/>
        <v/>
      </c>
      <c r="L211" s="68"/>
      <c r="M211" s="68"/>
    </row>
    <row r="212" spans="2:13" ht="15" x14ac:dyDescent="0.25">
      <c r="B212" s="11">
        <f t="shared" si="24"/>
        <v>0</v>
      </c>
      <c r="C212" s="11" t="str">
        <f t="shared" si="25"/>
        <v/>
      </c>
      <c r="D212" s="20" t="str">
        <f>IF(OR(E212=0,E212=""),"",COUNTIF($E$6:E212,E212)&amp;E212)</f>
        <v/>
      </c>
      <c r="E212" s="20" t="str">
        <f t="shared" si="26"/>
        <v/>
      </c>
      <c r="G212" s="66"/>
      <c r="H212" s="11"/>
      <c r="I212" s="67"/>
      <c r="J212" s="67"/>
      <c r="K212" s="11" t="str">
        <f t="shared" si="27"/>
        <v/>
      </c>
      <c r="L212" s="68"/>
      <c r="M212" s="68"/>
    </row>
    <row r="213" spans="2:13" ht="15" x14ac:dyDescent="0.25">
      <c r="B213" s="11">
        <f t="shared" si="24"/>
        <v>0</v>
      </c>
      <c r="C213" s="11" t="str">
        <f t="shared" si="25"/>
        <v/>
      </c>
      <c r="D213" s="20" t="str">
        <f>IF(OR(E213=0,E213=""),"",COUNTIF($E$6:E213,E213)&amp;E213)</f>
        <v/>
      </c>
      <c r="E213" s="20" t="str">
        <f t="shared" si="26"/>
        <v/>
      </c>
      <c r="G213" s="66"/>
      <c r="H213" s="11"/>
      <c r="I213" s="67"/>
      <c r="J213" s="67"/>
      <c r="K213" s="11" t="str">
        <f t="shared" si="27"/>
        <v/>
      </c>
      <c r="L213" s="68"/>
      <c r="M213" s="68"/>
    </row>
    <row r="214" spans="2:13" ht="15" x14ac:dyDescent="0.25">
      <c r="B214" s="11">
        <f t="shared" si="24"/>
        <v>0</v>
      </c>
      <c r="C214" s="11" t="str">
        <f t="shared" si="25"/>
        <v/>
      </c>
      <c r="D214" s="20" t="str">
        <f>IF(OR(E214=0,E214=""),"",COUNTIF($E$6:E214,E214)&amp;E214)</f>
        <v/>
      </c>
      <c r="E214" s="20" t="str">
        <f t="shared" si="26"/>
        <v/>
      </c>
      <c r="G214" s="66"/>
      <c r="H214" s="11"/>
      <c r="I214" s="67"/>
      <c r="J214" s="67"/>
      <c r="K214" s="11" t="str">
        <f t="shared" si="27"/>
        <v/>
      </c>
      <c r="L214" s="68"/>
      <c r="M214" s="68"/>
    </row>
    <row r="215" spans="2:13" ht="15" x14ac:dyDescent="0.25">
      <c r="B215" s="11">
        <f t="shared" si="24"/>
        <v>0</v>
      </c>
      <c r="C215" s="11" t="str">
        <f t="shared" si="25"/>
        <v/>
      </c>
      <c r="D215" s="20" t="str">
        <f>IF(OR(E215=0,E215=""),"",COUNTIF($E$6:E215,E215)&amp;E215)</f>
        <v/>
      </c>
      <c r="E215" s="20" t="str">
        <f t="shared" si="26"/>
        <v/>
      </c>
      <c r="G215" s="66"/>
      <c r="H215" s="11"/>
      <c r="I215" s="67"/>
      <c r="J215" s="67"/>
      <c r="K215" s="11" t="str">
        <f t="shared" si="27"/>
        <v/>
      </c>
      <c r="L215" s="68"/>
      <c r="M215" s="68"/>
    </row>
    <row r="216" spans="2:13" ht="15" x14ac:dyDescent="0.25">
      <c r="B216" s="11">
        <f t="shared" si="24"/>
        <v>0</v>
      </c>
      <c r="C216" s="11" t="str">
        <f t="shared" si="25"/>
        <v/>
      </c>
      <c r="D216" s="20" t="str">
        <f>IF(OR(E216=0,E216=""),"",COUNTIF($E$6:E216,E216)&amp;E216)</f>
        <v/>
      </c>
      <c r="E216" s="20" t="str">
        <f t="shared" si="26"/>
        <v/>
      </c>
      <c r="G216" s="66"/>
      <c r="H216" s="11"/>
      <c r="I216" s="67"/>
      <c r="J216" s="67"/>
      <c r="K216" s="11" t="str">
        <f t="shared" si="27"/>
        <v/>
      </c>
      <c r="L216" s="68"/>
      <c r="M216" s="68"/>
    </row>
    <row r="217" spans="2:13" ht="15" x14ac:dyDescent="0.25">
      <c r="B217" s="11">
        <f t="shared" si="24"/>
        <v>0</v>
      </c>
      <c r="C217" s="11" t="str">
        <f t="shared" si="25"/>
        <v/>
      </c>
      <c r="D217" s="20" t="str">
        <f>IF(OR(E217=0,E217=""),"",COUNTIF($E$6:E217,E217)&amp;E217)</f>
        <v/>
      </c>
      <c r="E217" s="20" t="str">
        <f t="shared" si="26"/>
        <v/>
      </c>
      <c r="G217" s="66"/>
      <c r="H217" s="11"/>
      <c r="I217" s="67"/>
      <c r="J217" s="67"/>
      <c r="K217" s="11" t="str">
        <f t="shared" si="27"/>
        <v/>
      </c>
      <c r="L217" s="68"/>
      <c r="M217" s="68"/>
    </row>
    <row r="218" spans="2:13" ht="15" x14ac:dyDescent="0.25">
      <c r="B218" s="11">
        <f t="shared" si="24"/>
        <v>0</v>
      </c>
      <c r="C218" s="11" t="str">
        <f t="shared" si="25"/>
        <v/>
      </c>
      <c r="D218" s="20" t="str">
        <f>IF(OR(E218=0,E218=""),"",COUNTIF($E$6:E218,E218)&amp;E218)</f>
        <v/>
      </c>
      <c r="E218" s="20" t="str">
        <f t="shared" si="26"/>
        <v/>
      </c>
      <c r="G218" s="66"/>
      <c r="H218" s="11"/>
      <c r="I218" s="67"/>
      <c r="J218" s="67"/>
      <c r="K218" s="11" t="str">
        <f t="shared" si="27"/>
        <v/>
      </c>
      <c r="L218" s="68"/>
      <c r="M218" s="68"/>
    </row>
    <row r="219" spans="2:13" ht="15" x14ac:dyDescent="0.25">
      <c r="B219" s="11">
        <f t="shared" si="24"/>
        <v>0</v>
      </c>
      <c r="C219" s="11" t="str">
        <f t="shared" si="25"/>
        <v/>
      </c>
      <c r="D219" s="20" t="str">
        <f>IF(OR(E219=0,E219=""),"",COUNTIF($E$6:E219,E219)&amp;E219)</f>
        <v/>
      </c>
      <c r="E219" s="20" t="str">
        <f t="shared" si="26"/>
        <v/>
      </c>
      <c r="G219" s="66"/>
      <c r="H219" s="11"/>
      <c r="I219" s="67"/>
      <c r="J219" s="67"/>
      <c r="K219" s="11" t="str">
        <f t="shared" si="27"/>
        <v/>
      </c>
      <c r="L219" s="68"/>
      <c r="M219" s="68"/>
    </row>
    <row r="220" spans="2:13" ht="15" x14ac:dyDescent="0.25">
      <c r="B220" s="11">
        <f t="shared" si="24"/>
        <v>0</v>
      </c>
      <c r="C220" s="11" t="str">
        <f t="shared" si="25"/>
        <v/>
      </c>
      <c r="D220" s="20" t="str">
        <f>IF(OR(E220=0,E220=""),"",COUNTIF($E$6:E220,E220)&amp;E220)</f>
        <v/>
      </c>
      <c r="E220" s="20" t="str">
        <f t="shared" si="26"/>
        <v/>
      </c>
      <c r="G220" s="66"/>
      <c r="H220" s="11"/>
      <c r="I220" s="67"/>
      <c r="J220" s="67"/>
      <c r="K220" s="11" t="str">
        <f t="shared" si="27"/>
        <v/>
      </c>
      <c r="L220" s="68"/>
      <c r="M220" s="68"/>
    </row>
    <row r="221" spans="2:13" ht="15" x14ac:dyDescent="0.25">
      <c r="B221" s="11">
        <f t="shared" si="24"/>
        <v>0</v>
      </c>
      <c r="C221" s="11" t="str">
        <f t="shared" si="25"/>
        <v/>
      </c>
      <c r="D221" s="20" t="str">
        <f>IF(OR(E221=0,E221=""),"",COUNTIF($E$6:E221,E221)&amp;E221)</f>
        <v/>
      </c>
      <c r="E221" s="20" t="str">
        <f t="shared" si="26"/>
        <v/>
      </c>
      <c r="G221" s="66"/>
      <c r="H221" s="11"/>
      <c r="I221" s="67"/>
      <c r="J221" s="67"/>
      <c r="K221" s="11" t="str">
        <f t="shared" si="27"/>
        <v/>
      </c>
      <c r="L221" s="68"/>
      <c r="M221" s="68"/>
    </row>
    <row r="222" spans="2:13" ht="15" x14ac:dyDescent="0.25">
      <c r="B222" s="11">
        <f t="shared" si="24"/>
        <v>0</v>
      </c>
      <c r="C222" s="11" t="str">
        <f t="shared" si="25"/>
        <v/>
      </c>
      <c r="D222" s="20" t="str">
        <f>IF(OR(E222=0,E222=""),"",COUNTIF($E$6:E222,E222)&amp;E222)</f>
        <v/>
      </c>
      <c r="E222" s="20" t="str">
        <f t="shared" si="26"/>
        <v/>
      </c>
      <c r="G222" s="66"/>
      <c r="H222" s="11"/>
      <c r="I222" s="67"/>
      <c r="J222" s="67"/>
      <c r="K222" s="11" t="str">
        <f t="shared" si="27"/>
        <v/>
      </c>
      <c r="L222" s="68"/>
      <c r="M222" s="68"/>
    </row>
    <row r="223" spans="2:13" ht="15" x14ac:dyDescent="0.25">
      <c r="B223" s="11">
        <f t="shared" si="24"/>
        <v>0</v>
      </c>
      <c r="C223" s="11" t="str">
        <f t="shared" si="25"/>
        <v/>
      </c>
      <c r="D223" s="20" t="str">
        <f>IF(OR(E223=0,E223=""),"",COUNTIF($E$6:E223,E223)&amp;E223)</f>
        <v/>
      </c>
      <c r="E223" s="20" t="str">
        <f t="shared" si="26"/>
        <v/>
      </c>
      <c r="G223" s="66"/>
      <c r="H223" s="11"/>
      <c r="I223" s="67"/>
      <c r="J223" s="67"/>
      <c r="K223" s="11" t="str">
        <f t="shared" si="27"/>
        <v/>
      </c>
      <c r="L223" s="68"/>
      <c r="M223" s="68"/>
    </row>
    <row r="224" spans="2:13" ht="15" x14ac:dyDescent="0.25">
      <c r="B224" s="11">
        <f t="shared" si="24"/>
        <v>0</v>
      </c>
      <c r="C224" s="11" t="str">
        <f t="shared" si="25"/>
        <v/>
      </c>
      <c r="D224" s="20" t="str">
        <f>IF(OR(E224=0,E224=""),"",COUNTIF($E$6:E224,E224)&amp;E224)</f>
        <v/>
      </c>
      <c r="E224" s="20" t="str">
        <f t="shared" si="26"/>
        <v/>
      </c>
      <c r="G224" s="66"/>
      <c r="H224" s="11"/>
      <c r="I224" s="67"/>
      <c r="J224" s="67"/>
      <c r="K224" s="11" t="str">
        <f t="shared" si="27"/>
        <v/>
      </c>
      <c r="L224" s="68"/>
      <c r="M224" s="68"/>
    </row>
    <row r="225" spans="2:13" ht="15" x14ac:dyDescent="0.25">
      <c r="B225" s="11">
        <f t="shared" si="24"/>
        <v>0</v>
      </c>
      <c r="C225" s="11" t="str">
        <f t="shared" si="25"/>
        <v/>
      </c>
      <c r="D225" s="20" t="str">
        <f>IF(OR(E225=0,E225=""),"",COUNTIF($E$6:E225,E225)&amp;E225)</f>
        <v/>
      </c>
      <c r="E225" s="20" t="str">
        <f t="shared" si="26"/>
        <v/>
      </c>
      <c r="G225" s="66"/>
      <c r="H225" s="11"/>
      <c r="I225" s="67"/>
      <c r="J225" s="67"/>
      <c r="K225" s="11" t="str">
        <f t="shared" si="27"/>
        <v/>
      </c>
      <c r="L225" s="68"/>
      <c r="M225" s="68"/>
    </row>
    <row r="226" spans="2:13" ht="15" x14ac:dyDescent="0.25">
      <c r="B226" s="11">
        <f t="shared" si="24"/>
        <v>0</v>
      </c>
      <c r="C226" s="11" t="str">
        <f t="shared" si="25"/>
        <v/>
      </c>
      <c r="D226" s="20" t="str">
        <f>IF(OR(E226=0,E226=""),"",COUNTIF($E$6:E226,E226)&amp;E226)</f>
        <v/>
      </c>
      <c r="E226" s="20" t="str">
        <f t="shared" si="26"/>
        <v/>
      </c>
      <c r="G226" s="66"/>
      <c r="H226" s="11"/>
      <c r="I226" s="67"/>
      <c r="J226" s="67"/>
      <c r="K226" s="11" t="str">
        <f t="shared" si="27"/>
        <v/>
      </c>
      <c r="L226" s="68"/>
      <c r="M226" s="68"/>
    </row>
    <row r="227" spans="2:13" ht="15" x14ac:dyDescent="0.25">
      <c r="B227" s="11">
        <f t="shared" si="24"/>
        <v>0</v>
      </c>
      <c r="C227" s="11" t="str">
        <f t="shared" si="25"/>
        <v/>
      </c>
      <c r="D227" s="20" t="str">
        <f>IF(OR(E227=0,E227=""),"",COUNTIF($E$6:E227,E227)&amp;E227)</f>
        <v/>
      </c>
      <c r="E227" s="20" t="str">
        <f t="shared" si="26"/>
        <v/>
      </c>
      <c r="G227" s="66"/>
      <c r="H227" s="11"/>
      <c r="I227" s="67"/>
      <c r="J227" s="67"/>
      <c r="K227" s="11" t="str">
        <f t="shared" si="27"/>
        <v/>
      </c>
      <c r="L227" s="68"/>
      <c r="M227" s="68"/>
    </row>
    <row r="228" spans="2:13" ht="15" x14ac:dyDescent="0.25">
      <c r="B228" s="11">
        <f t="shared" si="24"/>
        <v>0</v>
      </c>
      <c r="C228" s="11" t="str">
        <f t="shared" si="25"/>
        <v/>
      </c>
      <c r="D228" s="20" t="str">
        <f>IF(OR(E228=0,E228=""),"",COUNTIF($E$6:E228,E228)&amp;E228)</f>
        <v/>
      </c>
      <c r="E228" s="20" t="str">
        <f t="shared" si="26"/>
        <v/>
      </c>
      <c r="G228" s="66"/>
      <c r="H228" s="11"/>
      <c r="I228" s="67"/>
      <c r="J228" s="67"/>
      <c r="K228" s="11" t="str">
        <f t="shared" si="27"/>
        <v/>
      </c>
      <c r="L228" s="68"/>
      <c r="M228" s="68"/>
    </row>
    <row r="229" spans="2:13" ht="15" x14ac:dyDescent="0.25">
      <c r="B229" s="11">
        <f t="shared" si="24"/>
        <v>0</v>
      </c>
      <c r="C229" s="11" t="str">
        <f t="shared" si="25"/>
        <v/>
      </c>
      <c r="D229" s="20" t="str">
        <f>IF(OR(E229=0,E229=""),"",COUNTIF($E$6:E229,E229)&amp;E229)</f>
        <v/>
      </c>
      <c r="E229" s="20" t="str">
        <f t="shared" si="26"/>
        <v/>
      </c>
      <c r="G229" s="66"/>
      <c r="H229" s="11"/>
      <c r="I229" s="67"/>
      <c r="J229" s="67"/>
      <c r="K229" s="11" t="str">
        <f t="shared" si="27"/>
        <v/>
      </c>
      <c r="L229" s="68"/>
      <c r="M229" s="68"/>
    </row>
    <row r="230" spans="2:13" ht="15" x14ac:dyDescent="0.25">
      <c r="B230" s="11">
        <f t="shared" si="24"/>
        <v>0</v>
      </c>
      <c r="C230" s="11" t="str">
        <f t="shared" si="25"/>
        <v/>
      </c>
      <c r="D230" s="20" t="str">
        <f>IF(OR(E230=0,E230=""),"",COUNTIF($E$6:E230,E230)&amp;E230)</f>
        <v/>
      </c>
      <c r="E230" s="20" t="str">
        <f t="shared" si="26"/>
        <v/>
      </c>
      <c r="G230" s="66"/>
      <c r="H230" s="11"/>
      <c r="I230" s="67"/>
      <c r="J230" s="67"/>
      <c r="K230" s="11" t="str">
        <f t="shared" si="27"/>
        <v/>
      </c>
      <c r="L230" s="68"/>
      <c r="M230" s="68"/>
    </row>
    <row r="231" spans="2:13" ht="15" x14ac:dyDescent="0.25">
      <c r="B231" s="11">
        <f t="shared" si="24"/>
        <v>0</v>
      </c>
      <c r="C231" s="11" t="str">
        <f t="shared" si="25"/>
        <v/>
      </c>
      <c r="D231" s="20" t="str">
        <f>IF(OR(E231=0,E231=""),"",COUNTIF($E$6:E231,E231)&amp;E231)</f>
        <v/>
      </c>
      <c r="E231" s="20" t="str">
        <f t="shared" si="26"/>
        <v/>
      </c>
      <c r="G231" s="66"/>
      <c r="H231" s="11"/>
      <c r="I231" s="67"/>
      <c r="J231" s="67"/>
      <c r="K231" s="11" t="str">
        <f t="shared" si="27"/>
        <v/>
      </c>
      <c r="L231" s="68"/>
      <c r="M231" s="68"/>
    </row>
    <row r="232" spans="2:13" ht="15" x14ac:dyDescent="0.25">
      <c r="B232" s="11">
        <f t="shared" si="24"/>
        <v>0</v>
      </c>
      <c r="C232" s="11" t="str">
        <f t="shared" si="25"/>
        <v/>
      </c>
      <c r="D232" s="20" t="str">
        <f>IF(OR(E232=0,E232=""),"",COUNTIF($E$6:E232,E232)&amp;E232)</f>
        <v/>
      </c>
      <c r="E232" s="20" t="str">
        <f t="shared" si="26"/>
        <v/>
      </c>
      <c r="G232" s="66"/>
      <c r="H232" s="11"/>
      <c r="I232" s="67"/>
      <c r="J232" s="67"/>
      <c r="K232" s="11" t="str">
        <f t="shared" si="27"/>
        <v/>
      </c>
      <c r="L232" s="68"/>
      <c r="M232" s="68"/>
    </row>
    <row r="233" spans="2:13" ht="15" x14ac:dyDescent="0.25">
      <c r="B233" s="11">
        <f t="shared" si="24"/>
        <v>0</v>
      </c>
      <c r="C233" s="11" t="str">
        <f t="shared" si="25"/>
        <v/>
      </c>
      <c r="D233" s="20" t="str">
        <f>IF(OR(E233=0,E233=""),"",COUNTIF($E$6:E233,E233)&amp;E233)</f>
        <v/>
      </c>
      <c r="E233" s="20" t="str">
        <f t="shared" si="26"/>
        <v/>
      </c>
      <c r="G233" s="66"/>
      <c r="H233" s="11"/>
      <c r="I233" s="67"/>
      <c r="J233" s="67"/>
      <c r="K233" s="11" t="str">
        <f t="shared" si="27"/>
        <v/>
      </c>
      <c r="L233" s="68"/>
      <c r="M233" s="68"/>
    </row>
    <row r="234" spans="2:13" ht="15" x14ac:dyDescent="0.25">
      <c r="B234" s="11">
        <f t="shared" si="24"/>
        <v>0</v>
      </c>
      <c r="C234" s="11" t="str">
        <f t="shared" si="25"/>
        <v/>
      </c>
      <c r="D234" s="20" t="str">
        <f>IF(OR(E234=0,E234=""),"",COUNTIF($E$6:E234,E234)&amp;E234)</f>
        <v/>
      </c>
      <c r="E234" s="20" t="str">
        <f t="shared" si="26"/>
        <v/>
      </c>
      <c r="G234" s="66"/>
      <c r="H234" s="11"/>
      <c r="I234" s="67"/>
      <c r="J234" s="67"/>
      <c r="K234" s="11" t="str">
        <f t="shared" si="27"/>
        <v/>
      </c>
      <c r="L234" s="68"/>
      <c r="M234" s="68"/>
    </row>
    <row r="235" spans="2:13" ht="15" x14ac:dyDescent="0.25">
      <c r="B235" s="11">
        <f t="shared" si="24"/>
        <v>0</v>
      </c>
      <c r="C235" s="11" t="str">
        <f t="shared" si="25"/>
        <v/>
      </c>
      <c r="D235" s="20" t="str">
        <f>IF(OR(E235=0,E235=""),"",COUNTIF($E$6:E235,E235)&amp;E235)</f>
        <v/>
      </c>
      <c r="E235" s="20" t="str">
        <f t="shared" si="26"/>
        <v/>
      </c>
      <c r="G235" s="66"/>
      <c r="H235" s="11"/>
      <c r="I235" s="67"/>
      <c r="J235" s="67"/>
      <c r="K235" s="11" t="str">
        <f t="shared" si="27"/>
        <v/>
      </c>
      <c r="L235" s="68"/>
      <c r="M235" s="68"/>
    </row>
    <row r="236" spans="2:13" ht="15" x14ac:dyDescent="0.25">
      <c r="B236" s="11">
        <f t="shared" si="24"/>
        <v>0</v>
      </c>
      <c r="C236" s="11" t="str">
        <f t="shared" si="25"/>
        <v/>
      </c>
      <c r="D236" s="20" t="str">
        <f>IF(OR(E236=0,E236=""),"",COUNTIF($E$6:E236,E236)&amp;E236)</f>
        <v/>
      </c>
      <c r="E236" s="20" t="str">
        <f t="shared" si="26"/>
        <v/>
      </c>
      <c r="G236" s="66"/>
      <c r="H236" s="11"/>
      <c r="I236" s="67"/>
      <c r="J236" s="67"/>
      <c r="K236" s="11" t="str">
        <f t="shared" si="27"/>
        <v/>
      </c>
      <c r="L236" s="68"/>
      <c r="M236" s="68"/>
    </row>
    <row r="237" spans="2:13" ht="15" x14ac:dyDescent="0.25">
      <c r="B237" s="11">
        <f t="shared" si="24"/>
        <v>0</v>
      </c>
      <c r="C237" s="11" t="str">
        <f t="shared" si="25"/>
        <v/>
      </c>
      <c r="D237" s="20" t="str">
        <f>IF(OR(E237=0,E237=""),"",COUNTIF($E$6:E237,E237)&amp;E237)</f>
        <v/>
      </c>
      <c r="E237" s="20" t="str">
        <f t="shared" si="26"/>
        <v/>
      </c>
      <c r="G237" s="66"/>
      <c r="H237" s="11"/>
      <c r="I237" s="67"/>
      <c r="J237" s="67"/>
      <c r="K237" s="11" t="str">
        <f t="shared" si="27"/>
        <v/>
      </c>
      <c r="L237" s="68"/>
      <c r="M237" s="68"/>
    </row>
    <row r="238" spans="2:13" ht="15" x14ac:dyDescent="0.25">
      <c r="B238" s="11">
        <f t="shared" si="24"/>
        <v>0</v>
      </c>
      <c r="C238" s="11" t="str">
        <f t="shared" si="25"/>
        <v/>
      </c>
      <c r="D238" s="20" t="str">
        <f>IF(OR(E238=0,E238=""),"",COUNTIF($E$6:E238,E238)&amp;E238)</f>
        <v/>
      </c>
      <c r="E238" s="20" t="str">
        <f t="shared" si="26"/>
        <v/>
      </c>
      <c r="G238" s="66"/>
      <c r="H238" s="11"/>
      <c r="I238" s="67"/>
      <c r="J238" s="67"/>
      <c r="K238" s="11" t="str">
        <f t="shared" si="27"/>
        <v/>
      </c>
      <c r="L238" s="68"/>
      <c r="M238" s="68"/>
    </row>
    <row r="239" spans="2:13" ht="15" x14ac:dyDescent="0.25">
      <c r="B239" s="11">
        <f t="shared" ref="B239:B240" si="28">IF(C239&lt;&gt;"","",J239)</f>
        <v>0</v>
      </c>
      <c r="C239" s="11" t="str">
        <f t="shared" ref="C239:C240" si="29">IF(LEFT(H239,3)="JP-",J239,"")</f>
        <v/>
      </c>
      <c r="D239" s="20" t="str">
        <f>IF(OR(E239=0,E239=""),"",COUNTIF($E$6:E239,E239)&amp;E239)</f>
        <v/>
      </c>
      <c r="E239" s="20" t="str">
        <f t="shared" ref="E239:E240" si="30">IF(J239=Filter,J239,"")</f>
        <v/>
      </c>
      <c r="G239" s="66"/>
      <c r="H239" s="11"/>
      <c r="I239" s="67"/>
      <c r="J239" s="67"/>
      <c r="K239" s="11" t="str">
        <f t="shared" ref="K239:K240" si="31">IFERROR(IF(J239="","",VLOOKUP(J239,DaftarAkun,2,0)),"Masukkan Akun Yang Benar")</f>
        <v/>
      </c>
      <c r="L239" s="68"/>
      <c r="M239" s="68"/>
    </row>
    <row r="240" spans="2:13" ht="14.25" customHeight="1" x14ac:dyDescent="0.25">
      <c r="B240" s="11">
        <f t="shared" si="28"/>
        <v>0</v>
      </c>
      <c r="C240" s="11" t="str">
        <f t="shared" si="29"/>
        <v/>
      </c>
      <c r="D240" s="20" t="str">
        <f>IF(OR(E240=0,E240=""),"",COUNTIF($E$6:E240,E240)&amp;E240)</f>
        <v/>
      </c>
      <c r="E240" s="20" t="str">
        <f t="shared" si="30"/>
        <v/>
      </c>
      <c r="G240" s="66"/>
      <c r="H240" s="11"/>
      <c r="I240" s="67"/>
      <c r="J240" s="67"/>
      <c r="K240" s="11" t="str">
        <f t="shared" si="31"/>
        <v/>
      </c>
      <c r="L240" s="68"/>
      <c r="M240" s="68"/>
    </row>
    <row r="241" spans="2:13" ht="15" x14ac:dyDescent="0.25">
      <c r="B241" s="11">
        <f t="shared" ref="B241:B287" si="32">IF(C241&lt;&gt;"","",J241)</f>
        <v>0</v>
      </c>
      <c r="C241" s="11" t="str">
        <f t="shared" ref="C241:C243" si="33">IF(LEFT(H241,3)="JP-",J241,"")</f>
        <v/>
      </c>
      <c r="D241" s="20" t="str">
        <f>IF(OR(E241=0,E241=""),"",COUNTIF($E$6:E241,E241)&amp;E241)</f>
        <v/>
      </c>
      <c r="E241" s="20" t="str">
        <f t="shared" ref="E241:E243" si="34">IF(J241=Filter,J241,"")</f>
        <v/>
      </c>
      <c r="G241" s="66"/>
      <c r="H241" s="11"/>
      <c r="I241" s="67"/>
      <c r="J241" s="67"/>
      <c r="K241" s="11" t="str">
        <f t="shared" ref="K241:K243" si="35">IFERROR(IF(J241="","",VLOOKUP(J241,DaftarAkun,2,0)),"Masukkan Akun Yang Benar")</f>
        <v/>
      </c>
      <c r="L241" s="68"/>
      <c r="M241" s="68"/>
    </row>
    <row r="242" spans="2:13" ht="15" x14ac:dyDescent="0.25">
      <c r="B242" s="11">
        <f t="shared" si="32"/>
        <v>0</v>
      </c>
      <c r="C242" s="11" t="str">
        <f t="shared" si="33"/>
        <v/>
      </c>
      <c r="D242" s="20" t="str">
        <f>IF(OR(E242=0,E242=""),"",COUNTIF($E$6:E242,E242)&amp;E242)</f>
        <v/>
      </c>
      <c r="E242" s="20" t="str">
        <f t="shared" si="34"/>
        <v/>
      </c>
      <c r="G242" s="66"/>
      <c r="H242" s="11"/>
      <c r="I242" s="67"/>
      <c r="J242" s="67"/>
      <c r="K242" s="11" t="str">
        <f t="shared" si="35"/>
        <v/>
      </c>
      <c r="L242" s="68"/>
      <c r="M242" s="68"/>
    </row>
    <row r="243" spans="2:13" ht="15" x14ac:dyDescent="0.25">
      <c r="B243" s="11">
        <f t="shared" si="32"/>
        <v>0</v>
      </c>
      <c r="C243" s="11" t="str">
        <f t="shared" si="33"/>
        <v/>
      </c>
      <c r="D243" s="20" t="str">
        <f>IF(OR(E243=0,E243=""),"",COUNTIF($E$6:E243,E243)&amp;E243)</f>
        <v/>
      </c>
      <c r="E243" s="20" t="str">
        <f t="shared" si="34"/>
        <v/>
      </c>
      <c r="G243" s="66"/>
      <c r="H243" s="11"/>
      <c r="I243" s="67"/>
      <c r="J243" s="67"/>
      <c r="K243" s="11" t="str">
        <f t="shared" si="35"/>
        <v/>
      </c>
      <c r="L243" s="68"/>
      <c r="M243" s="68"/>
    </row>
    <row r="244" spans="2:13" ht="15" x14ac:dyDescent="0.25">
      <c r="B244" s="11">
        <f t="shared" si="32"/>
        <v>0</v>
      </c>
      <c r="C244" s="11" t="str">
        <f t="shared" ref="C244:C288" si="36">IF(LEFT(H244,3)="JP-",J244,"")</f>
        <v/>
      </c>
      <c r="D244" s="20" t="str">
        <f>IF(OR(E244=0,E244=""),"",COUNTIF($E$6:E244,E244)&amp;E244)</f>
        <v/>
      </c>
      <c r="E244" s="20" t="str">
        <f t="shared" ref="E244:E288" si="37">IF(J244=Filter,J244,"")</f>
        <v/>
      </c>
      <c r="G244" s="66"/>
      <c r="H244" s="11"/>
      <c r="I244" s="67"/>
      <c r="J244" s="67"/>
      <c r="K244" s="11" t="str">
        <f t="shared" ref="K244:K288" si="38">IFERROR(IF(J244="","",VLOOKUP(J244,DaftarAkun,2,0)),"Masukkan Akun Yang Benar")</f>
        <v/>
      </c>
      <c r="L244" s="68"/>
      <c r="M244" s="68"/>
    </row>
    <row r="245" spans="2:13" ht="15" x14ac:dyDescent="0.25">
      <c r="B245" s="11">
        <f t="shared" si="32"/>
        <v>0</v>
      </c>
      <c r="C245" s="11" t="str">
        <f t="shared" si="36"/>
        <v/>
      </c>
      <c r="D245" s="20" t="str">
        <f>IF(OR(E245=0,E245=""),"",COUNTIF($E$6:E245,E245)&amp;E245)</f>
        <v/>
      </c>
      <c r="E245" s="20" t="str">
        <f t="shared" si="37"/>
        <v/>
      </c>
      <c r="G245" s="66"/>
      <c r="H245" s="11"/>
      <c r="I245" s="67"/>
      <c r="J245" s="67"/>
      <c r="K245" s="11" t="str">
        <f t="shared" si="38"/>
        <v/>
      </c>
      <c r="L245" s="68"/>
      <c r="M245" s="68"/>
    </row>
    <row r="246" spans="2:13" ht="15" x14ac:dyDescent="0.25">
      <c r="B246" s="11">
        <f t="shared" si="32"/>
        <v>0</v>
      </c>
      <c r="C246" s="11" t="str">
        <f t="shared" si="36"/>
        <v/>
      </c>
      <c r="D246" s="20" t="str">
        <f>IF(OR(E246=0,E246=""),"",COUNTIF($E$6:E246,E246)&amp;E246)</f>
        <v/>
      </c>
      <c r="E246" s="20" t="str">
        <f t="shared" si="37"/>
        <v/>
      </c>
      <c r="G246" s="66"/>
      <c r="H246" s="11"/>
      <c r="I246" s="67"/>
      <c r="J246" s="67"/>
      <c r="K246" s="11" t="str">
        <f t="shared" si="38"/>
        <v/>
      </c>
      <c r="L246" s="68"/>
      <c r="M246" s="68"/>
    </row>
    <row r="247" spans="2:13" ht="15" x14ac:dyDescent="0.25">
      <c r="B247" s="11">
        <f t="shared" si="32"/>
        <v>0</v>
      </c>
      <c r="C247" s="11" t="str">
        <f t="shared" si="36"/>
        <v/>
      </c>
      <c r="D247" s="20" t="str">
        <f>IF(OR(E247=0,E247=""),"",COUNTIF($E$6:E247,E247)&amp;E247)</f>
        <v/>
      </c>
      <c r="E247" s="20" t="str">
        <f t="shared" si="37"/>
        <v/>
      </c>
      <c r="G247" s="66"/>
      <c r="H247" s="11"/>
      <c r="I247" s="67"/>
      <c r="J247" s="67"/>
      <c r="K247" s="11" t="str">
        <f t="shared" si="38"/>
        <v/>
      </c>
      <c r="L247" s="68"/>
      <c r="M247" s="68"/>
    </row>
    <row r="248" spans="2:13" ht="15" x14ac:dyDescent="0.25">
      <c r="B248" s="11">
        <f t="shared" si="32"/>
        <v>0</v>
      </c>
      <c r="C248" s="11" t="str">
        <f t="shared" si="36"/>
        <v/>
      </c>
      <c r="D248" s="20" t="str">
        <f>IF(OR(E248=0,E248=""),"",COUNTIF($E$6:E248,E248)&amp;E248)</f>
        <v/>
      </c>
      <c r="E248" s="20" t="str">
        <f t="shared" si="37"/>
        <v/>
      </c>
      <c r="G248" s="66"/>
      <c r="H248" s="11"/>
      <c r="I248" s="67"/>
      <c r="J248" s="67"/>
      <c r="K248" s="11" t="str">
        <f t="shared" si="38"/>
        <v/>
      </c>
      <c r="L248" s="68"/>
      <c r="M248" s="68"/>
    </row>
    <row r="249" spans="2:13" ht="15" x14ac:dyDescent="0.25">
      <c r="B249" s="11">
        <f t="shared" si="32"/>
        <v>0</v>
      </c>
      <c r="C249" s="11" t="str">
        <f t="shared" si="36"/>
        <v/>
      </c>
      <c r="D249" s="20" t="str">
        <f>IF(OR(E249=0,E249=""),"",COUNTIF($E$6:E249,E249)&amp;E249)</f>
        <v/>
      </c>
      <c r="E249" s="20" t="str">
        <f t="shared" si="37"/>
        <v/>
      </c>
      <c r="G249" s="66"/>
      <c r="H249" s="11"/>
      <c r="I249" s="67"/>
      <c r="J249" s="67"/>
      <c r="K249" s="11" t="str">
        <f t="shared" si="38"/>
        <v/>
      </c>
      <c r="L249" s="68"/>
      <c r="M249" s="68"/>
    </row>
    <row r="250" spans="2:13" ht="15" x14ac:dyDescent="0.25">
      <c r="B250" s="11">
        <f t="shared" si="32"/>
        <v>0</v>
      </c>
      <c r="C250" s="11" t="str">
        <f t="shared" si="36"/>
        <v/>
      </c>
      <c r="D250" s="20" t="str">
        <f>IF(OR(E250=0,E250=""),"",COUNTIF($E$6:E250,E250)&amp;E250)</f>
        <v/>
      </c>
      <c r="E250" s="20" t="str">
        <f t="shared" si="37"/>
        <v/>
      </c>
      <c r="G250" s="66"/>
      <c r="H250" s="11"/>
      <c r="I250" s="67"/>
      <c r="J250" s="67"/>
      <c r="K250" s="11" t="str">
        <f t="shared" si="38"/>
        <v/>
      </c>
      <c r="L250" s="68"/>
      <c r="M250" s="68"/>
    </row>
    <row r="251" spans="2:13" ht="15" x14ac:dyDescent="0.25">
      <c r="B251" s="11">
        <f t="shared" si="32"/>
        <v>0</v>
      </c>
      <c r="C251" s="11" t="str">
        <f t="shared" si="36"/>
        <v/>
      </c>
      <c r="D251" s="20" t="str">
        <f>IF(OR(E251=0,E251=""),"",COUNTIF($E$6:E251,E251)&amp;E251)</f>
        <v/>
      </c>
      <c r="E251" s="20" t="str">
        <f t="shared" si="37"/>
        <v/>
      </c>
      <c r="G251" s="66"/>
      <c r="H251" s="11"/>
      <c r="I251" s="67"/>
      <c r="J251" s="67"/>
      <c r="K251" s="11" t="str">
        <f t="shared" si="38"/>
        <v/>
      </c>
      <c r="L251" s="68"/>
      <c r="M251" s="68"/>
    </row>
    <row r="252" spans="2:13" ht="15" x14ac:dyDescent="0.25">
      <c r="B252" s="11">
        <f t="shared" si="32"/>
        <v>0</v>
      </c>
      <c r="C252" s="11" t="str">
        <f t="shared" si="36"/>
        <v/>
      </c>
      <c r="D252" s="20" t="str">
        <f>IF(OR(E252=0,E252=""),"",COUNTIF($E$6:E252,E252)&amp;E252)</f>
        <v/>
      </c>
      <c r="E252" s="20" t="str">
        <f t="shared" si="37"/>
        <v/>
      </c>
      <c r="G252" s="66"/>
      <c r="H252" s="11"/>
      <c r="I252" s="67"/>
      <c r="J252" s="67"/>
      <c r="K252" s="11" t="str">
        <f t="shared" si="38"/>
        <v/>
      </c>
      <c r="L252" s="68"/>
      <c r="M252" s="68"/>
    </row>
    <row r="253" spans="2:13" ht="15" x14ac:dyDescent="0.25">
      <c r="B253" s="11">
        <f t="shared" si="32"/>
        <v>0</v>
      </c>
      <c r="C253" s="11" t="str">
        <f t="shared" si="36"/>
        <v/>
      </c>
      <c r="D253" s="20" t="str">
        <f>IF(OR(E253=0,E253=""),"",COUNTIF($E$6:E253,E253)&amp;E253)</f>
        <v/>
      </c>
      <c r="E253" s="20" t="str">
        <f t="shared" si="37"/>
        <v/>
      </c>
      <c r="G253" s="66"/>
      <c r="H253" s="11"/>
      <c r="I253" s="67"/>
      <c r="J253" s="67"/>
      <c r="K253" s="11" t="str">
        <f t="shared" si="38"/>
        <v/>
      </c>
      <c r="L253" s="68"/>
      <c r="M253" s="68"/>
    </row>
    <row r="254" spans="2:13" ht="15" x14ac:dyDescent="0.25">
      <c r="B254" s="11">
        <f t="shared" si="32"/>
        <v>0</v>
      </c>
      <c r="C254" s="11" t="str">
        <f t="shared" si="36"/>
        <v/>
      </c>
      <c r="D254" s="20" t="str">
        <f>IF(OR(E254=0,E254=""),"",COUNTIF($E$6:E254,E254)&amp;E254)</f>
        <v/>
      </c>
      <c r="E254" s="20" t="str">
        <f t="shared" si="37"/>
        <v/>
      </c>
      <c r="G254" s="66"/>
      <c r="H254" s="11"/>
      <c r="I254" s="67"/>
      <c r="J254" s="67"/>
      <c r="K254" s="11" t="str">
        <f t="shared" si="38"/>
        <v/>
      </c>
      <c r="L254" s="68"/>
      <c r="M254" s="68"/>
    </row>
    <row r="255" spans="2:13" ht="15" x14ac:dyDescent="0.25">
      <c r="B255" s="11">
        <f t="shared" si="32"/>
        <v>0</v>
      </c>
      <c r="C255" s="11" t="str">
        <f t="shared" si="36"/>
        <v/>
      </c>
      <c r="D255" s="20" t="str">
        <f>IF(OR(E255=0,E255=""),"",COUNTIF($E$6:E255,E255)&amp;E255)</f>
        <v/>
      </c>
      <c r="E255" s="20" t="str">
        <f t="shared" si="37"/>
        <v/>
      </c>
      <c r="G255" s="66"/>
      <c r="H255" s="11"/>
      <c r="I255" s="67"/>
      <c r="J255" s="67"/>
      <c r="K255" s="11" t="str">
        <f t="shared" si="38"/>
        <v/>
      </c>
      <c r="L255" s="68"/>
      <c r="M255" s="68"/>
    </row>
    <row r="256" spans="2:13" ht="15" x14ac:dyDescent="0.25">
      <c r="B256" s="11">
        <f t="shared" si="32"/>
        <v>0</v>
      </c>
      <c r="C256" s="11" t="str">
        <f t="shared" si="36"/>
        <v/>
      </c>
      <c r="D256" s="20" t="str">
        <f>IF(OR(E256=0,E256=""),"",COUNTIF($E$6:E256,E256)&amp;E256)</f>
        <v/>
      </c>
      <c r="E256" s="20" t="str">
        <f t="shared" si="37"/>
        <v/>
      </c>
      <c r="G256" s="66"/>
      <c r="H256" s="11"/>
      <c r="I256" s="67"/>
      <c r="J256" s="67"/>
      <c r="K256" s="11" t="str">
        <f t="shared" si="38"/>
        <v/>
      </c>
      <c r="L256" s="68"/>
      <c r="M256" s="68"/>
    </row>
    <row r="257" spans="2:13" ht="15" x14ac:dyDescent="0.25">
      <c r="B257" s="11">
        <f t="shared" si="32"/>
        <v>0</v>
      </c>
      <c r="C257" s="11" t="str">
        <f t="shared" si="36"/>
        <v/>
      </c>
      <c r="D257" s="20" t="str">
        <f>IF(OR(E257=0,E257=""),"",COUNTIF($E$6:E257,E257)&amp;E257)</f>
        <v/>
      </c>
      <c r="E257" s="20" t="str">
        <f t="shared" si="37"/>
        <v/>
      </c>
      <c r="G257" s="66"/>
      <c r="H257" s="11"/>
      <c r="I257" s="67"/>
      <c r="J257" s="67"/>
      <c r="K257" s="11" t="str">
        <f t="shared" si="38"/>
        <v/>
      </c>
      <c r="L257" s="68"/>
      <c r="M257" s="68"/>
    </row>
    <row r="258" spans="2:13" ht="15" x14ac:dyDescent="0.25">
      <c r="B258" s="11">
        <f t="shared" si="32"/>
        <v>0</v>
      </c>
      <c r="C258" s="11" t="str">
        <f t="shared" si="36"/>
        <v/>
      </c>
      <c r="D258" s="20" t="str">
        <f>IF(OR(E258=0,E258=""),"",COUNTIF($E$6:E258,E258)&amp;E258)</f>
        <v/>
      </c>
      <c r="E258" s="20" t="str">
        <f t="shared" si="37"/>
        <v/>
      </c>
      <c r="G258" s="66"/>
      <c r="H258" s="11"/>
      <c r="I258" s="67"/>
      <c r="J258" s="67"/>
      <c r="K258" s="11" t="str">
        <f t="shared" si="38"/>
        <v/>
      </c>
      <c r="L258" s="68"/>
      <c r="M258" s="68"/>
    </row>
    <row r="259" spans="2:13" ht="15" x14ac:dyDescent="0.25">
      <c r="B259" s="11">
        <f t="shared" si="32"/>
        <v>0</v>
      </c>
      <c r="C259" s="11" t="str">
        <f t="shared" si="36"/>
        <v/>
      </c>
      <c r="D259" s="20" t="str">
        <f>IF(OR(E259=0,E259=""),"",COUNTIF($E$6:E259,E259)&amp;E259)</f>
        <v/>
      </c>
      <c r="E259" s="20" t="str">
        <f t="shared" si="37"/>
        <v/>
      </c>
      <c r="G259" s="66"/>
      <c r="H259" s="11"/>
      <c r="I259" s="67"/>
      <c r="J259" s="67"/>
      <c r="K259" s="11" t="str">
        <f t="shared" si="38"/>
        <v/>
      </c>
      <c r="L259" s="68"/>
      <c r="M259" s="68"/>
    </row>
    <row r="260" spans="2:13" ht="15" x14ac:dyDescent="0.25">
      <c r="B260" s="11">
        <f t="shared" si="32"/>
        <v>0</v>
      </c>
      <c r="C260" s="11" t="str">
        <f t="shared" si="36"/>
        <v/>
      </c>
      <c r="D260" s="20" t="str">
        <f>IF(OR(E260=0,E260=""),"",COUNTIF($E$6:E260,E260)&amp;E260)</f>
        <v/>
      </c>
      <c r="E260" s="20" t="str">
        <f t="shared" si="37"/>
        <v/>
      </c>
      <c r="G260" s="66"/>
      <c r="H260" s="11"/>
      <c r="I260" s="67"/>
      <c r="J260" s="67"/>
      <c r="K260" s="11" t="str">
        <f t="shared" si="38"/>
        <v/>
      </c>
      <c r="L260" s="68"/>
      <c r="M260" s="68"/>
    </row>
    <row r="261" spans="2:13" ht="15" x14ac:dyDescent="0.25">
      <c r="B261" s="11">
        <f t="shared" si="32"/>
        <v>0</v>
      </c>
      <c r="C261" s="11" t="str">
        <f t="shared" si="36"/>
        <v/>
      </c>
      <c r="D261" s="20" t="str">
        <f>IF(OR(E261=0,E261=""),"",COUNTIF($E$6:E261,E261)&amp;E261)</f>
        <v/>
      </c>
      <c r="E261" s="20" t="str">
        <f t="shared" si="37"/>
        <v/>
      </c>
      <c r="G261" s="66"/>
      <c r="H261" s="11"/>
      <c r="I261" s="67"/>
      <c r="J261" s="67"/>
      <c r="K261" s="11" t="str">
        <f t="shared" si="38"/>
        <v/>
      </c>
      <c r="L261" s="68"/>
      <c r="M261" s="68"/>
    </row>
    <row r="262" spans="2:13" ht="15" x14ac:dyDescent="0.25">
      <c r="B262" s="11">
        <f t="shared" si="32"/>
        <v>0</v>
      </c>
      <c r="C262" s="11" t="str">
        <f t="shared" si="36"/>
        <v/>
      </c>
      <c r="D262" s="20" t="str">
        <f>IF(OR(E262=0,E262=""),"",COUNTIF($E$6:E262,E262)&amp;E262)</f>
        <v/>
      </c>
      <c r="E262" s="20" t="str">
        <f t="shared" si="37"/>
        <v/>
      </c>
      <c r="G262" s="66"/>
      <c r="H262" s="11"/>
      <c r="I262" s="67"/>
      <c r="J262" s="67"/>
      <c r="K262" s="11" t="str">
        <f t="shared" si="38"/>
        <v/>
      </c>
      <c r="L262" s="68"/>
      <c r="M262" s="68"/>
    </row>
    <row r="263" spans="2:13" ht="15" x14ac:dyDescent="0.25">
      <c r="B263" s="11">
        <f t="shared" si="32"/>
        <v>0</v>
      </c>
      <c r="C263" s="11" t="str">
        <f t="shared" si="36"/>
        <v/>
      </c>
      <c r="D263" s="20" t="str">
        <f>IF(OR(E263=0,E263=""),"",COUNTIF($E$6:E263,E263)&amp;E263)</f>
        <v/>
      </c>
      <c r="E263" s="20" t="str">
        <f t="shared" si="37"/>
        <v/>
      </c>
      <c r="G263" s="66"/>
      <c r="H263" s="11"/>
      <c r="I263" s="67"/>
      <c r="J263" s="67"/>
      <c r="K263" s="11" t="str">
        <f t="shared" si="38"/>
        <v/>
      </c>
      <c r="L263" s="68"/>
      <c r="M263" s="68"/>
    </row>
    <row r="264" spans="2:13" ht="15" x14ac:dyDescent="0.25">
      <c r="B264" s="11">
        <f t="shared" si="32"/>
        <v>0</v>
      </c>
      <c r="C264" s="11" t="str">
        <f t="shared" si="36"/>
        <v/>
      </c>
      <c r="D264" s="20" t="str">
        <f>IF(OR(E264=0,E264=""),"",COUNTIF($E$6:E264,E264)&amp;E264)</f>
        <v/>
      </c>
      <c r="E264" s="20" t="str">
        <f t="shared" si="37"/>
        <v/>
      </c>
      <c r="G264" s="66"/>
      <c r="H264" s="11"/>
      <c r="I264" s="67"/>
      <c r="J264" s="67"/>
      <c r="K264" s="11" t="str">
        <f t="shared" si="38"/>
        <v/>
      </c>
      <c r="L264" s="68"/>
      <c r="M264" s="68"/>
    </row>
    <row r="265" spans="2:13" ht="15" x14ac:dyDescent="0.25">
      <c r="B265" s="11">
        <f t="shared" si="32"/>
        <v>0</v>
      </c>
      <c r="C265" s="11" t="str">
        <f t="shared" si="36"/>
        <v/>
      </c>
      <c r="D265" s="20" t="str">
        <f>IF(OR(E265=0,E265=""),"",COUNTIF($E$6:E265,E265)&amp;E265)</f>
        <v/>
      </c>
      <c r="E265" s="20" t="str">
        <f t="shared" si="37"/>
        <v/>
      </c>
      <c r="G265" s="66"/>
      <c r="H265" s="11"/>
      <c r="I265" s="67"/>
      <c r="J265" s="67"/>
      <c r="K265" s="11" t="str">
        <f t="shared" si="38"/>
        <v/>
      </c>
      <c r="L265" s="68"/>
      <c r="M265" s="68"/>
    </row>
    <row r="266" spans="2:13" ht="15" x14ac:dyDescent="0.25">
      <c r="B266" s="11">
        <f t="shared" si="32"/>
        <v>0</v>
      </c>
      <c r="C266" s="11" t="str">
        <f t="shared" si="36"/>
        <v/>
      </c>
      <c r="D266" s="20" t="str">
        <f>IF(OR(E266=0,E266=""),"",COUNTIF($E$6:E266,E266)&amp;E266)</f>
        <v/>
      </c>
      <c r="E266" s="20" t="str">
        <f t="shared" si="37"/>
        <v/>
      </c>
      <c r="G266" s="66"/>
      <c r="H266" s="11"/>
      <c r="I266" s="67"/>
      <c r="J266" s="67"/>
      <c r="K266" s="11" t="str">
        <f t="shared" si="38"/>
        <v/>
      </c>
      <c r="L266" s="68"/>
      <c r="M266" s="68"/>
    </row>
    <row r="267" spans="2:13" ht="15" x14ac:dyDescent="0.25">
      <c r="B267" s="11">
        <f t="shared" si="32"/>
        <v>0</v>
      </c>
      <c r="C267" s="11" t="str">
        <f t="shared" si="36"/>
        <v/>
      </c>
      <c r="D267" s="20" t="str">
        <f>IF(OR(E267=0,E267=""),"",COUNTIF($E$6:E267,E267)&amp;E267)</f>
        <v/>
      </c>
      <c r="E267" s="20" t="str">
        <f t="shared" si="37"/>
        <v/>
      </c>
      <c r="G267" s="66"/>
      <c r="H267" s="11"/>
      <c r="I267" s="67"/>
      <c r="J267" s="67"/>
      <c r="K267" s="11" t="str">
        <f t="shared" si="38"/>
        <v/>
      </c>
      <c r="L267" s="68"/>
      <c r="M267" s="68"/>
    </row>
    <row r="268" spans="2:13" ht="15" x14ac:dyDescent="0.25">
      <c r="B268" s="11">
        <f t="shared" si="32"/>
        <v>0</v>
      </c>
      <c r="C268" s="11" t="str">
        <f t="shared" si="36"/>
        <v/>
      </c>
      <c r="D268" s="20" t="str">
        <f>IF(OR(E268=0,E268=""),"",COUNTIF($E$6:E268,E268)&amp;E268)</f>
        <v/>
      </c>
      <c r="E268" s="20" t="str">
        <f t="shared" si="37"/>
        <v/>
      </c>
      <c r="G268" s="66"/>
      <c r="H268" s="11"/>
      <c r="I268" s="67"/>
      <c r="J268" s="67"/>
      <c r="K268" s="11" t="str">
        <f t="shared" si="38"/>
        <v/>
      </c>
      <c r="L268" s="68"/>
      <c r="M268" s="68"/>
    </row>
    <row r="269" spans="2:13" ht="15" x14ac:dyDescent="0.25">
      <c r="B269" s="11">
        <f t="shared" si="32"/>
        <v>0</v>
      </c>
      <c r="C269" s="11" t="str">
        <f t="shared" si="36"/>
        <v/>
      </c>
      <c r="D269" s="20" t="str">
        <f>IF(OR(E269=0,E269=""),"",COUNTIF($E$6:E269,E269)&amp;E269)</f>
        <v/>
      </c>
      <c r="E269" s="20" t="str">
        <f t="shared" si="37"/>
        <v/>
      </c>
      <c r="G269" s="66"/>
      <c r="H269" s="11"/>
      <c r="I269" s="67"/>
      <c r="J269" s="67"/>
      <c r="K269" s="11" t="str">
        <f t="shared" si="38"/>
        <v/>
      </c>
      <c r="L269" s="68"/>
      <c r="M269" s="68"/>
    </row>
    <row r="270" spans="2:13" ht="15" x14ac:dyDescent="0.25">
      <c r="B270" s="11">
        <f t="shared" si="32"/>
        <v>0</v>
      </c>
      <c r="C270" s="11" t="str">
        <f t="shared" si="36"/>
        <v/>
      </c>
      <c r="D270" s="20" t="str">
        <f>IF(OR(E270=0,E270=""),"",COUNTIF($E$6:E270,E270)&amp;E270)</f>
        <v/>
      </c>
      <c r="E270" s="20" t="str">
        <f t="shared" si="37"/>
        <v/>
      </c>
      <c r="G270" s="66"/>
      <c r="H270" s="11"/>
      <c r="I270" s="67"/>
      <c r="J270" s="67"/>
      <c r="K270" s="11" t="str">
        <f t="shared" si="38"/>
        <v/>
      </c>
      <c r="L270" s="68"/>
      <c r="M270" s="68"/>
    </row>
    <row r="271" spans="2:13" ht="15" x14ac:dyDescent="0.25">
      <c r="B271" s="11">
        <f t="shared" si="32"/>
        <v>0</v>
      </c>
      <c r="C271" s="11" t="str">
        <f t="shared" si="36"/>
        <v/>
      </c>
      <c r="D271" s="20" t="str">
        <f>IF(OR(E271=0,E271=""),"",COUNTIF($E$6:E271,E271)&amp;E271)</f>
        <v/>
      </c>
      <c r="E271" s="20" t="str">
        <f t="shared" si="37"/>
        <v/>
      </c>
      <c r="G271" s="66"/>
      <c r="H271" s="11"/>
      <c r="I271" s="67"/>
      <c r="J271" s="67"/>
      <c r="K271" s="11" t="str">
        <f t="shared" si="38"/>
        <v/>
      </c>
      <c r="L271" s="68"/>
      <c r="M271" s="68"/>
    </row>
    <row r="272" spans="2:13" ht="15" x14ac:dyDescent="0.25">
      <c r="B272" s="11">
        <f t="shared" si="32"/>
        <v>0</v>
      </c>
      <c r="C272" s="11" t="str">
        <f t="shared" si="36"/>
        <v/>
      </c>
      <c r="D272" s="20" t="str">
        <f>IF(OR(E272=0,E272=""),"",COUNTIF($E$6:E272,E272)&amp;E272)</f>
        <v/>
      </c>
      <c r="E272" s="20" t="str">
        <f t="shared" si="37"/>
        <v/>
      </c>
      <c r="G272" s="66"/>
      <c r="H272" s="11"/>
      <c r="I272" s="67"/>
      <c r="J272" s="67"/>
      <c r="K272" s="11" t="str">
        <f t="shared" si="38"/>
        <v/>
      </c>
      <c r="L272" s="68"/>
      <c r="M272" s="68"/>
    </row>
    <row r="273" spans="2:13" ht="15" x14ac:dyDescent="0.25">
      <c r="B273" s="11">
        <f t="shared" si="32"/>
        <v>0</v>
      </c>
      <c r="C273" s="11" t="str">
        <f t="shared" si="36"/>
        <v/>
      </c>
      <c r="D273" s="20" t="str">
        <f>IF(OR(E273=0,E273=""),"",COUNTIF($E$6:E273,E273)&amp;E273)</f>
        <v/>
      </c>
      <c r="E273" s="20" t="str">
        <f t="shared" si="37"/>
        <v/>
      </c>
      <c r="G273" s="66"/>
      <c r="H273" s="11"/>
      <c r="I273" s="67"/>
      <c r="J273" s="67"/>
      <c r="K273" s="11" t="str">
        <f t="shared" si="38"/>
        <v/>
      </c>
      <c r="L273" s="68"/>
      <c r="M273" s="68"/>
    </row>
    <row r="274" spans="2:13" ht="15" x14ac:dyDescent="0.25">
      <c r="B274" s="11">
        <f t="shared" si="32"/>
        <v>0</v>
      </c>
      <c r="C274" s="11" t="str">
        <f t="shared" si="36"/>
        <v/>
      </c>
      <c r="D274" s="20" t="str">
        <f>IF(OR(E274=0,E274=""),"",COUNTIF($E$6:E274,E274)&amp;E274)</f>
        <v/>
      </c>
      <c r="E274" s="20" t="str">
        <f t="shared" si="37"/>
        <v/>
      </c>
      <c r="G274" s="66"/>
      <c r="H274" s="11"/>
      <c r="I274" s="67"/>
      <c r="J274" s="67"/>
      <c r="K274" s="11" t="str">
        <f t="shared" si="38"/>
        <v/>
      </c>
      <c r="L274" s="68"/>
      <c r="M274" s="68"/>
    </row>
    <row r="275" spans="2:13" ht="15" x14ac:dyDescent="0.25">
      <c r="B275" s="11">
        <f t="shared" si="32"/>
        <v>0</v>
      </c>
      <c r="C275" s="11" t="str">
        <f t="shared" si="36"/>
        <v/>
      </c>
      <c r="D275" s="20" t="str">
        <f>IF(OR(E275=0,E275=""),"",COUNTIF($E$6:E275,E275)&amp;E275)</f>
        <v/>
      </c>
      <c r="E275" s="20" t="str">
        <f t="shared" si="37"/>
        <v/>
      </c>
      <c r="G275" s="66"/>
      <c r="H275" s="11"/>
      <c r="I275" s="67"/>
      <c r="J275" s="67"/>
      <c r="K275" s="11" t="str">
        <f t="shared" si="38"/>
        <v/>
      </c>
      <c r="L275" s="68"/>
      <c r="M275" s="68"/>
    </row>
    <row r="276" spans="2:13" ht="15" x14ac:dyDescent="0.25">
      <c r="B276" s="11">
        <f t="shared" si="32"/>
        <v>0</v>
      </c>
      <c r="C276" s="11" t="str">
        <f t="shared" si="36"/>
        <v/>
      </c>
      <c r="D276" s="20" t="str">
        <f>IF(OR(E276=0,E276=""),"",COUNTIF($E$6:E276,E276)&amp;E276)</f>
        <v/>
      </c>
      <c r="E276" s="20" t="str">
        <f t="shared" si="37"/>
        <v/>
      </c>
      <c r="G276" s="66"/>
      <c r="H276" s="11"/>
      <c r="I276" s="67"/>
      <c r="J276" s="67"/>
      <c r="K276" s="11" t="str">
        <f t="shared" si="38"/>
        <v/>
      </c>
      <c r="L276" s="68"/>
      <c r="M276" s="68"/>
    </row>
    <row r="277" spans="2:13" ht="15" x14ac:dyDescent="0.25">
      <c r="B277" s="11">
        <f t="shared" si="32"/>
        <v>0</v>
      </c>
      <c r="C277" s="11" t="str">
        <f t="shared" si="36"/>
        <v/>
      </c>
      <c r="D277" s="20" t="str">
        <f>IF(OR(E277=0,E277=""),"",COUNTIF($E$6:E277,E277)&amp;E277)</f>
        <v/>
      </c>
      <c r="E277" s="20" t="str">
        <f t="shared" si="37"/>
        <v/>
      </c>
      <c r="G277" s="66"/>
      <c r="H277" s="11"/>
      <c r="I277" s="67"/>
      <c r="J277" s="67"/>
      <c r="K277" s="11" t="str">
        <f t="shared" si="38"/>
        <v/>
      </c>
      <c r="L277" s="68"/>
      <c r="M277" s="68"/>
    </row>
    <row r="278" spans="2:13" ht="15" x14ac:dyDescent="0.25">
      <c r="B278" s="11">
        <f t="shared" si="32"/>
        <v>0</v>
      </c>
      <c r="C278" s="11" t="str">
        <f t="shared" si="36"/>
        <v/>
      </c>
      <c r="D278" s="20" t="str">
        <f>IF(OR(E278=0,E278=""),"",COUNTIF($E$6:E278,E278)&amp;E278)</f>
        <v/>
      </c>
      <c r="E278" s="20" t="str">
        <f t="shared" si="37"/>
        <v/>
      </c>
      <c r="G278" s="66"/>
      <c r="H278" s="11"/>
      <c r="I278" s="67"/>
      <c r="J278" s="67"/>
      <c r="K278" s="11" t="str">
        <f t="shared" si="38"/>
        <v/>
      </c>
      <c r="L278" s="68"/>
      <c r="M278" s="68"/>
    </row>
    <row r="279" spans="2:13" ht="15" x14ac:dyDescent="0.25">
      <c r="B279" s="11">
        <f t="shared" si="32"/>
        <v>0</v>
      </c>
      <c r="C279" s="11" t="str">
        <f t="shared" si="36"/>
        <v/>
      </c>
      <c r="D279" s="20" t="str">
        <f>IF(OR(E279=0,E279=""),"",COUNTIF($E$6:E279,E279)&amp;E279)</f>
        <v/>
      </c>
      <c r="E279" s="20" t="str">
        <f t="shared" si="37"/>
        <v/>
      </c>
      <c r="G279" s="66"/>
      <c r="H279" s="11"/>
      <c r="I279" s="67"/>
      <c r="J279" s="67"/>
      <c r="K279" s="11" t="str">
        <f t="shared" si="38"/>
        <v/>
      </c>
      <c r="L279" s="68"/>
      <c r="M279" s="68"/>
    </row>
    <row r="280" spans="2:13" ht="15" x14ac:dyDescent="0.25">
      <c r="B280" s="11">
        <f t="shared" si="32"/>
        <v>0</v>
      </c>
      <c r="C280" s="11" t="str">
        <f t="shared" si="36"/>
        <v/>
      </c>
      <c r="D280" s="20" t="str">
        <f>IF(OR(E280=0,E280=""),"",COUNTIF($E$6:E280,E280)&amp;E280)</f>
        <v/>
      </c>
      <c r="E280" s="20" t="str">
        <f t="shared" si="37"/>
        <v/>
      </c>
      <c r="G280" s="66"/>
      <c r="H280" s="11"/>
      <c r="I280" s="67"/>
      <c r="J280" s="67"/>
      <c r="K280" s="11" t="str">
        <f t="shared" si="38"/>
        <v/>
      </c>
      <c r="L280" s="68"/>
      <c r="M280" s="68"/>
    </row>
    <row r="281" spans="2:13" ht="15" x14ac:dyDescent="0.25">
      <c r="B281" s="11">
        <f t="shared" si="32"/>
        <v>0</v>
      </c>
      <c r="C281" s="11" t="str">
        <f t="shared" si="36"/>
        <v/>
      </c>
      <c r="D281" s="20" t="str">
        <f>IF(OR(E281=0,E281=""),"",COUNTIF($E$6:E281,E281)&amp;E281)</f>
        <v/>
      </c>
      <c r="E281" s="20" t="str">
        <f t="shared" si="37"/>
        <v/>
      </c>
      <c r="G281" s="66"/>
      <c r="H281" s="11"/>
      <c r="I281" s="67"/>
      <c r="J281" s="67"/>
      <c r="K281" s="11" t="str">
        <f t="shared" si="38"/>
        <v/>
      </c>
      <c r="L281" s="68"/>
      <c r="M281" s="68"/>
    </row>
    <row r="282" spans="2:13" ht="15" x14ac:dyDescent="0.25">
      <c r="B282" s="11">
        <f t="shared" si="32"/>
        <v>0</v>
      </c>
      <c r="C282" s="11" t="str">
        <f t="shared" si="36"/>
        <v/>
      </c>
      <c r="D282" s="20" t="str">
        <f>IF(OR(E282=0,E282=""),"",COUNTIF($E$6:E282,E282)&amp;E282)</f>
        <v/>
      </c>
      <c r="E282" s="20" t="str">
        <f t="shared" si="37"/>
        <v/>
      </c>
      <c r="G282" s="66"/>
      <c r="H282" s="11"/>
      <c r="I282" s="67"/>
      <c r="J282" s="67"/>
      <c r="K282" s="11" t="str">
        <f t="shared" si="38"/>
        <v/>
      </c>
      <c r="L282" s="68"/>
      <c r="M282" s="68"/>
    </row>
    <row r="283" spans="2:13" ht="15" x14ac:dyDescent="0.25">
      <c r="B283" s="11">
        <f t="shared" si="32"/>
        <v>0</v>
      </c>
      <c r="C283" s="11" t="str">
        <f t="shared" si="36"/>
        <v/>
      </c>
      <c r="D283" s="20" t="str">
        <f>IF(OR(E283=0,E283=""),"",COUNTIF($E$6:E283,E283)&amp;E283)</f>
        <v/>
      </c>
      <c r="E283" s="20" t="str">
        <f t="shared" si="37"/>
        <v/>
      </c>
      <c r="G283" s="66"/>
      <c r="H283" s="11"/>
      <c r="I283" s="67"/>
      <c r="J283" s="67"/>
      <c r="K283" s="11" t="str">
        <f t="shared" si="38"/>
        <v/>
      </c>
      <c r="L283" s="68"/>
      <c r="M283" s="68"/>
    </row>
    <row r="284" spans="2:13" ht="15" x14ac:dyDescent="0.25">
      <c r="B284" s="11">
        <f t="shared" si="32"/>
        <v>0</v>
      </c>
      <c r="C284" s="11" t="str">
        <f t="shared" si="36"/>
        <v/>
      </c>
      <c r="D284" s="20" t="str">
        <f>IF(OR(E284=0,E284=""),"",COUNTIF($E$6:E284,E284)&amp;E284)</f>
        <v/>
      </c>
      <c r="E284" s="20" t="str">
        <f t="shared" si="37"/>
        <v/>
      </c>
      <c r="G284" s="66"/>
      <c r="H284" s="11"/>
      <c r="I284" s="67"/>
      <c r="J284" s="67"/>
      <c r="K284" s="11" t="str">
        <f t="shared" si="38"/>
        <v/>
      </c>
      <c r="L284" s="68"/>
      <c r="M284" s="68"/>
    </row>
    <row r="285" spans="2:13" ht="15" x14ac:dyDescent="0.25">
      <c r="B285" s="11">
        <f t="shared" si="32"/>
        <v>0</v>
      </c>
      <c r="C285" s="11" t="str">
        <f t="shared" si="36"/>
        <v/>
      </c>
      <c r="D285" s="20" t="str">
        <f>IF(OR(E285=0,E285=""),"",COUNTIF($E$6:E285,E285)&amp;E285)</f>
        <v/>
      </c>
      <c r="E285" s="20" t="str">
        <f t="shared" si="37"/>
        <v/>
      </c>
      <c r="G285" s="66"/>
      <c r="H285" s="11"/>
      <c r="I285" s="67"/>
      <c r="J285" s="67"/>
      <c r="K285" s="11" t="str">
        <f t="shared" si="38"/>
        <v/>
      </c>
      <c r="L285" s="68"/>
      <c r="M285" s="68"/>
    </row>
    <row r="286" spans="2:13" ht="15" x14ac:dyDescent="0.25">
      <c r="B286" s="11">
        <f t="shared" si="32"/>
        <v>0</v>
      </c>
      <c r="C286" s="11" t="str">
        <f t="shared" si="36"/>
        <v/>
      </c>
      <c r="D286" s="20" t="str">
        <f>IF(OR(E286=0,E286=""),"",COUNTIF($E$6:E286,E286)&amp;E286)</f>
        <v/>
      </c>
      <c r="E286" s="20" t="str">
        <f t="shared" si="37"/>
        <v/>
      </c>
      <c r="G286" s="66"/>
      <c r="H286" s="11"/>
      <c r="I286" s="67"/>
      <c r="J286" s="67"/>
      <c r="K286" s="11" t="str">
        <f t="shared" si="38"/>
        <v/>
      </c>
      <c r="L286" s="68"/>
      <c r="M286" s="68"/>
    </row>
    <row r="287" spans="2:13" ht="15" x14ac:dyDescent="0.25">
      <c r="B287" s="11">
        <f t="shared" si="32"/>
        <v>0</v>
      </c>
      <c r="C287" s="11" t="str">
        <f t="shared" si="36"/>
        <v/>
      </c>
      <c r="D287" s="20" t="str">
        <f>IF(OR(E287=0,E287=""),"",COUNTIF($E$6:E287,E287)&amp;E287)</f>
        <v/>
      </c>
      <c r="E287" s="20" t="str">
        <f t="shared" si="37"/>
        <v/>
      </c>
      <c r="G287" s="66"/>
      <c r="H287" s="11"/>
      <c r="I287" s="67"/>
      <c r="J287" s="67"/>
      <c r="K287" s="11" t="str">
        <f t="shared" si="38"/>
        <v/>
      </c>
      <c r="L287" s="68"/>
      <c r="M287" s="68"/>
    </row>
    <row r="288" spans="2:13" ht="15" x14ac:dyDescent="0.25">
      <c r="B288" s="11">
        <f t="shared" ref="B288:B351" si="39">IF(C288&lt;&gt;"","",J288)</f>
        <v>0</v>
      </c>
      <c r="C288" s="11" t="str">
        <f t="shared" si="36"/>
        <v/>
      </c>
      <c r="D288" s="20" t="str">
        <f>IF(OR(E288=0,E288=""),"",COUNTIF($E$6:E288,E288)&amp;E288)</f>
        <v/>
      </c>
      <c r="E288" s="20" t="str">
        <f t="shared" si="37"/>
        <v/>
      </c>
      <c r="G288" s="66"/>
      <c r="H288" s="11"/>
      <c r="I288" s="67"/>
      <c r="J288" s="67"/>
      <c r="K288" s="11" t="str">
        <f t="shared" si="38"/>
        <v/>
      </c>
      <c r="L288" s="68"/>
      <c r="M288" s="68"/>
    </row>
    <row r="289" spans="2:13" ht="15" x14ac:dyDescent="0.25">
      <c r="B289" s="11">
        <f t="shared" si="39"/>
        <v>0</v>
      </c>
      <c r="C289" s="11" t="str">
        <f t="shared" ref="C289:C352" si="40">IF(LEFT(H289,3)="JP-",J289,"")</f>
        <v/>
      </c>
      <c r="D289" s="20" t="str">
        <f>IF(OR(E289=0,E289=""),"",COUNTIF($E$6:E289,E289)&amp;E289)</f>
        <v/>
      </c>
      <c r="E289" s="20" t="str">
        <f t="shared" ref="E289:E352" si="41">IF(J289=Filter,J289,"")</f>
        <v/>
      </c>
      <c r="G289" s="66"/>
      <c r="H289" s="11"/>
      <c r="I289" s="67"/>
      <c r="J289" s="67"/>
      <c r="K289" s="11" t="str">
        <f t="shared" ref="K289:K352" si="42">IFERROR(IF(J289="","",VLOOKUP(J289,DaftarAkun,2,0)),"Masukkan Akun Yang Benar")</f>
        <v/>
      </c>
      <c r="L289" s="68"/>
      <c r="M289" s="68"/>
    </row>
    <row r="290" spans="2:13" ht="15" x14ac:dyDescent="0.25">
      <c r="B290" s="11">
        <f t="shared" si="39"/>
        <v>0</v>
      </c>
      <c r="C290" s="11" t="str">
        <f t="shared" si="40"/>
        <v/>
      </c>
      <c r="D290" s="20" t="str">
        <f>IF(OR(E290=0,E290=""),"",COUNTIF($E$6:E290,E290)&amp;E290)</f>
        <v/>
      </c>
      <c r="E290" s="20" t="str">
        <f t="shared" si="41"/>
        <v/>
      </c>
      <c r="G290" s="66"/>
      <c r="H290" s="11"/>
      <c r="I290" s="67"/>
      <c r="J290" s="67"/>
      <c r="K290" s="11" t="str">
        <f t="shared" si="42"/>
        <v/>
      </c>
      <c r="L290" s="68"/>
      <c r="M290" s="68"/>
    </row>
    <row r="291" spans="2:13" ht="15" x14ac:dyDescent="0.25">
      <c r="B291" s="11">
        <f t="shared" si="39"/>
        <v>0</v>
      </c>
      <c r="C291" s="11" t="str">
        <f t="shared" si="40"/>
        <v/>
      </c>
      <c r="D291" s="20" t="str">
        <f>IF(OR(E291=0,E291=""),"",COUNTIF($E$6:E291,E291)&amp;E291)</f>
        <v/>
      </c>
      <c r="E291" s="20" t="str">
        <f t="shared" si="41"/>
        <v/>
      </c>
      <c r="G291" s="66"/>
      <c r="H291" s="11"/>
      <c r="I291" s="67"/>
      <c r="J291" s="67"/>
      <c r="K291" s="11" t="str">
        <f t="shared" si="42"/>
        <v/>
      </c>
      <c r="L291" s="68"/>
      <c r="M291" s="68"/>
    </row>
    <row r="292" spans="2:13" ht="15" x14ac:dyDescent="0.25">
      <c r="B292" s="11">
        <f t="shared" si="39"/>
        <v>0</v>
      </c>
      <c r="C292" s="11" t="str">
        <f t="shared" si="40"/>
        <v/>
      </c>
      <c r="D292" s="20" t="str">
        <f>IF(OR(E292=0,E292=""),"",COUNTIF($E$6:E292,E292)&amp;E292)</f>
        <v/>
      </c>
      <c r="E292" s="20" t="str">
        <f t="shared" si="41"/>
        <v/>
      </c>
      <c r="G292" s="66"/>
      <c r="H292" s="11"/>
      <c r="I292" s="67"/>
      <c r="J292" s="67"/>
      <c r="K292" s="11" t="str">
        <f t="shared" si="42"/>
        <v/>
      </c>
      <c r="L292" s="68"/>
      <c r="M292" s="68"/>
    </row>
    <row r="293" spans="2:13" ht="15" x14ac:dyDescent="0.25">
      <c r="B293" s="11">
        <f t="shared" si="39"/>
        <v>0</v>
      </c>
      <c r="C293" s="11" t="str">
        <f t="shared" si="40"/>
        <v/>
      </c>
      <c r="D293" s="20" t="str">
        <f>IF(OR(E293=0,E293=""),"",COUNTIF($E$6:E293,E293)&amp;E293)</f>
        <v/>
      </c>
      <c r="E293" s="20" t="str">
        <f t="shared" si="41"/>
        <v/>
      </c>
      <c r="G293" s="66"/>
      <c r="H293" s="11"/>
      <c r="I293" s="67"/>
      <c r="J293" s="67"/>
      <c r="K293" s="11" t="str">
        <f t="shared" si="42"/>
        <v/>
      </c>
      <c r="L293" s="68"/>
      <c r="M293" s="68"/>
    </row>
    <row r="294" spans="2:13" ht="15" x14ac:dyDescent="0.25">
      <c r="B294" s="11">
        <f t="shared" si="39"/>
        <v>0</v>
      </c>
      <c r="C294" s="11" t="str">
        <f t="shared" si="40"/>
        <v/>
      </c>
      <c r="D294" s="20" t="str">
        <f>IF(OR(E294=0,E294=""),"",COUNTIF($E$6:E294,E294)&amp;E294)</f>
        <v/>
      </c>
      <c r="E294" s="20" t="str">
        <f t="shared" si="41"/>
        <v/>
      </c>
      <c r="G294" s="66"/>
      <c r="H294" s="11"/>
      <c r="I294" s="67"/>
      <c r="J294" s="67"/>
      <c r="K294" s="11" t="str">
        <f t="shared" si="42"/>
        <v/>
      </c>
      <c r="L294" s="68"/>
      <c r="M294" s="68"/>
    </row>
    <row r="295" spans="2:13" ht="15" x14ac:dyDescent="0.25">
      <c r="B295" s="11">
        <f t="shared" si="39"/>
        <v>0</v>
      </c>
      <c r="C295" s="11" t="str">
        <f t="shared" si="40"/>
        <v/>
      </c>
      <c r="D295" s="20" t="str">
        <f>IF(OR(E295=0,E295=""),"",COUNTIF($E$6:E295,E295)&amp;E295)</f>
        <v/>
      </c>
      <c r="E295" s="20" t="str">
        <f t="shared" si="41"/>
        <v/>
      </c>
      <c r="G295" s="66"/>
      <c r="H295" s="11"/>
      <c r="I295" s="67"/>
      <c r="J295" s="67"/>
      <c r="K295" s="11" t="str">
        <f t="shared" si="42"/>
        <v/>
      </c>
      <c r="L295" s="68"/>
      <c r="M295" s="68"/>
    </row>
    <row r="296" spans="2:13" ht="15" x14ac:dyDescent="0.25">
      <c r="B296" s="11">
        <f t="shared" si="39"/>
        <v>0</v>
      </c>
      <c r="C296" s="11" t="str">
        <f t="shared" si="40"/>
        <v/>
      </c>
      <c r="D296" s="20" t="str">
        <f>IF(OR(E296=0,E296=""),"",COUNTIF($E$6:E296,E296)&amp;E296)</f>
        <v/>
      </c>
      <c r="E296" s="20" t="str">
        <f t="shared" si="41"/>
        <v/>
      </c>
      <c r="G296" s="66"/>
      <c r="H296" s="11"/>
      <c r="I296" s="67"/>
      <c r="J296" s="67"/>
      <c r="K296" s="11" t="str">
        <f t="shared" si="42"/>
        <v/>
      </c>
      <c r="L296" s="68"/>
      <c r="M296" s="68"/>
    </row>
    <row r="297" spans="2:13" ht="15" x14ac:dyDescent="0.25">
      <c r="B297" s="11">
        <f t="shared" si="39"/>
        <v>0</v>
      </c>
      <c r="C297" s="11" t="str">
        <f t="shared" si="40"/>
        <v/>
      </c>
      <c r="D297" s="20" t="str">
        <f>IF(OR(E297=0,E297=""),"",COUNTIF($E$6:E297,E297)&amp;E297)</f>
        <v/>
      </c>
      <c r="E297" s="20" t="str">
        <f t="shared" si="41"/>
        <v/>
      </c>
      <c r="G297" s="66"/>
      <c r="H297" s="11"/>
      <c r="I297" s="67"/>
      <c r="J297" s="67"/>
      <c r="K297" s="11" t="str">
        <f t="shared" si="42"/>
        <v/>
      </c>
      <c r="L297" s="68"/>
      <c r="M297" s="68"/>
    </row>
    <row r="298" spans="2:13" ht="15" x14ac:dyDescent="0.25">
      <c r="B298" s="11">
        <f t="shared" si="39"/>
        <v>0</v>
      </c>
      <c r="C298" s="11" t="str">
        <f t="shared" si="40"/>
        <v/>
      </c>
      <c r="D298" s="20" t="str">
        <f>IF(OR(E298=0,E298=""),"",COUNTIF($E$6:E298,E298)&amp;E298)</f>
        <v/>
      </c>
      <c r="E298" s="20" t="str">
        <f t="shared" si="41"/>
        <v/>
      </c>
      <c r="G298" s="66"/>
      <c r="H298" s="11"/>
      <c r="I298" s="67"/>
      <c r="J298" s="67"/>
      <c r="K298" s="11" t="str">
        <f t="shared" si="42"/>
        <v/>
      </c>
      <c r="L298" s="68"/>
      <c r="M298" s="68"/>
    </row>
    <row r="299" spans="2:13" ht="15" x14ac:dyDescent="0.25">
      <c r="B299" s="11">
        <f t="shared" si="39"/>
        <v>0</v>
      </c>
      <c r="C299" s="11" t="str">
        <f t="shared" si="40"/>
        <v/>
      </c>
      <c r="D299" s="20" t="str">
        <f>IF(OR(E299=0,E299=""),"",COUNTIF($E$6:E299,E299)&amp;E299)</f>
        <v/>
      </c>
      <c r="E299" s="20" t="str">
        <f t="shared" si="41"/>
        <v/>
      </c>
      <c r="G299" s="66"/>
      <c r="H299" s="11"/>
      <c r="I299" s="67"/>
      <c r="J299" s="67"/>
      <c r="K299" s="11" t="str">
        <f t="shared" si="42"/>
        <v/>
      </c>
      <c r="L299" s="68"/>
      <c r="M299" s="68"/>
    </row>
    <row r="300" spans="2:13" ht="15" x14ac:dyDescent="0.25">
      <c r="B300" s="11">
        <f t="shared" si="39"/>
        <v>0</v>
      </c>
      <c r="C300" s="11" t="str">
        <f t="shared" si="40"/>
        <v/>
      </c>
      <c r="D300" s="20" t="str">
        <f>IF(OR(E300=0,E300=""),"",COUNTIF($E$6:E300,E300)&amp;E300)</f>
        <v/>
      </c>
      <c r="E300" s="20" t="str">
        <f t="shared" si="41"/>
        <v/>
      </c>
      <c r="G300" s="66"/>
      <c r="H300" s="11"/>
      <c r="I300" s="67"/>
      <c r="J300" s="67"/>
      <c r="K300" s="11" t="str">
        <f t="shared" si="42"/>
        <v/>
      </c>
      <c r="L300" s="68"/>
      <c r="M300" s="68"/>
    </row>
    <row r="301" spans="2:13" ht="15" x14ac:dyDescent="0.25">
      <c r="B301" s="11">
        <f t="shared" si="39"/>
        <v>0</v>
      </c>
      <c r="C301" s="11" t="str">
        <f t="shared" si="40"/>
        <v/>
      </c>
      <c r="D301" s="20" t="str">
        <f>IF(OR(E301=0,E301=""),"",COUNTIF($E$6:E301,E301)&amp;E301)</f>
        <v/>
      </c>
      <c r="E301" s="20" t="str">
        <f t="shared" si="41"/>
        <v/>
      </c>
      <c r="G301" s="66"/>
      <c r="H301" s="11"/>
      <c r="I301" s="67"/>
      <c r="J301" s="67"/>
      <c r="K301" s="11" t="str">
        <f t="shared" si="42"/>
        <v/>
      </c>
      <c r="L301" s="68"/>
      <c r="M301" s="68"/>
    </row>
    <row r="302" spans="2:13" ht="15" x14ac:dyDescent="0.25">
      <c r="B302" s="11">
        <f t="shared" si="39"/>
        <v>0</v>
      </c>
      <c r="C302" s="11" t="str">
        <f t="shared" si="40"/>
        <v/>
      </c>
      <c r="D302" s="20" t="str">
        <f>IF(OR(E302=0,E302=""),"",COUNTIF($E$6:E302,E302)&amp;E302)</f>
        <v/>
      </c>
      <c r="E302" s="20" t="str">
        <f t="shared" si="41"/>
        <v/>
      </c>
      <c r="G302" s="66"/>
      <c r="H302" s="11"/>
      <c r="I302" s="67"/>
      <c r="J302" s="67"/>
      <c r="K302" s="11" t="str">
        <f t="shared" si="42"/>
        <v/>
      </c>
      <c r="L302" s="68"/>
      <c r="M302" s="68"/>
    </row>
    <row r="303" spans="2:13" ht="15" x14ac:dyDescent="0.25">
      <c r="B303" s="11">
        <f t="shared" si="39"/>
        <v>0</v>
      </c>
      <c r="C303" s="11" t="str">
        <f t="shared" si="40"/>
        <v/>
      </c>
      <c r="D303" s="20" t="str">
        <f>IF(OR(E303=0,E303=""),"",COUNTIF($E$6:E303,E303)&amp;E303)</f>
        <v/>
      </c>
      <c r="E303" s="20" t="str">
        <f t="shared" si="41"/>
        <v/>
      </c>
      <c r="G303" s="66"/>
      <c r="H303" s="11"/>
      <c r="I303" s="67"/>
      <c r="J303" s="67"/>
      <c r="K303" s="11" t="str">
        <f t="shared" si="42"/>
        <v/>
      </c>
      <c r="L303" s="68"/>
      <c r="M303" s="68"/>
    </row>
    <row r="304" spans="2:13" ht="15" x14ac:dyDescent="0.25">
      <c r="B304" s="11">
        <f t="shared" si="39"/>
        <v>0</v>
      </c>
      <c r="C304" s="11" t="str">
        <f t="shared" si="40"/>
        <v/>
      </c>
      <c r="D304" s="20" t="str">
        <f>IF(OR(E304=0,E304=""),"",COUNTIF($E$6:E304,E304)&amp;E304)</f>
        <v/>
      </c>
      <c r="E304" s="20" t="str">
        <f t="shared" si="41"/>
        <v/>
      </c>
      <c r="G304" s="66"/>
      <c r="H304" s="11"/>
      <c r="I304" s="67"/>
      <c r="J304" s="67"/>
      <c r="K304" s="11" t="str">
        <f t="shared" si="42"/>
        <v/>
      </c>
      <c r="L304" s="68"/>
      <c r="M304" s="68"/>
    </row>
    <row r="305" spans="2:13" ht="15" x14ac:dyDescent="0.25">
      <c r="B305" s="11">
        <f t="shared" si="39"/>
        <v>0</v>
      </c>
      <c r="C305" s="11" t="str">
        <f t="shared" si="40"/>
        <v/>
      </c>
      <c r="D305" s="20" t="str">
        <f>IF(OR(E305=0,E305=""),"",COUNTIF($E$6:E305,E305)&amp;E305)</f>
        <v/>
      </c>
      <c r="E305" s="20" t="str">
        <f t="shared" si="41"/>
        <v/>
      </c>
      <c r="G305" s="66"/>
      <c r="H305" s="11"/>
      <c r="I305" s="67"/>
      <c r="J305" s="67"/>
      <c r="K305" s="11" t="str">
        <f t="shared" si="42"/>
        <v/>
      </c>
      <c r="L305" s="68"/>
      <c r="M305" s="68"/>
    </row>
    <row r="306" spans="2:13" ht="15" x14ac:dyDescent="0.25">
      <c r="B306" s="11">
        <f t="shared" si="39"/>
        <v>0</v>
      </c>
      <c r="C306" s="11" t="str">
        <f t="shared" si="40"/>
        <v/>
      </c>
      <c r="D306" s="20" t="str">
        <f>IF(OR(E306=0,E306=""),"",COUNTIF($E$6:E306,E306)&amp;E306)</f>
        <v/>
      </c>
      <c r="E306" s="20" t="str">
        <f t="shared" si="41"/>
        <v/>
      </c>
      <c r="G306" s="66"/>
      <c r="H306" s="11"/>
      <c r="I306" s="67"/>
      <c r="J306" s="67"/>
      <c r="K306" s="11" t="str">
        <f t="shared" si="42"/>
        <v/>
      </c>
      <c r="L306" s="68"/>
      <c r="M306" s="68"/>
    </row>
    <row r="307" spans="2:13" ht="15" x14ac:dyDescent="0.25">
      <c r="B307" s="11">
        <f t="shared" si="39"/>
        <v>0</v>
      </c>
      <c r="C307" s="11" t="str">
        <f t="shared" si="40"/>
        <v/>
      </c>
      <c r="D307" s="20" t="str">
        <f>IF(OR(E307=0,E307=""),"",COUNTIF($E$6:E307,E307)&amp;E307)</f>
        <v/>
      </c>
      <c r="E307" s="20" t="str">
        <f t="shared" si="41"/>
        <v/>
      </c>
      <c r="G307" s="66"/>
      <c r="H307" s="11"/>
      <c r="I307" s="67"/>
      <c r="J307" s="67"/>
      <c r="K307" s="11" t="str">
        <f t="shared" si="42"/>
        <v/>
      </c>
      <c r="L307" s="68"/>
      <c r="M307" s="68"/>
    </row>
    <row r="308" spans="2:13" ht="15" x14ac:dyDescent="0.25">
      <c r="B308" s="11">
        <f t="shared" si="39"/>
        <v>0</v>
      </c>
      <c r="C308" s="11" t="str">
        <f t="shared" si="40"/>
        <v/>
      </c>
      <c r="D308" s="20" t="str">
        <f>IF(OR(E308=0,E308=""),"",COUNTIF($E$6:E308,E308)&amp;E308)</f>
        <v/>
      </c>
      <c r="E308" s="20" t="str">
        <f t="shared" si="41"/>
        <v/>
      </c>
      <c r="G308" s="66"/>
      <c r="H308" s="11"/>
      <c r="I308" s="67"/>
      <c r="J308" s="67"/>
      <c r="K308" s="11" t="str">
        <f t="shared" si="42"/>
        <v/>
      </c>
      <c r="L308" s="68"/>
      <c r="M308" s="68"/>
    </row>
    <row r="309" spans="2:13" ht="15" x14ac:dyDescent="0.25">
      <c r="B309" s="11">
        <f t="shared" si="39"/>
        <v>0</v>
      </c>
      <c r="C309" s="11" t="str">
        <f t="shared" si="40"/>
        <v/>
      </c>
      <c r="D309" s="20" t="str">
        <f>IF(OR(E309=0,E309=""),"",COUNTIF($E$6:E309,E309)&amp;E309)</f>
        <v/>
      </c>
      <c r="E309" s="20" t="str">
        <f t="shared" si="41"/>
        <v/>
      </c>
      <c r="G309" s="66"/>
      <c r="H309" s="11"/>
      <c r="I309" s="67"/>
      <c r="J309" s="67"/>
      <c r="K309" s="11" t="str">
        <f t="shared" si="42"/>
        <v/>
      </c>
      <c r="L309" s="68"/>
      <c r="M309" s="68"/>
    </row>
    <row r="310" spans="2:13" ht="15" x14ac:dyDescent="0.25">
      <c r="B310" s="11">
        <f t="shared" si="39"/>
        <v>0</v>
      </c>
      <c r="C310" s="11" t="str">
        <f t="shared" si="40"/>
        <v/>
      </c>
      <c r="D310" s="20" t="str">
        <f>IF(OR(E310=0,E310=""),"",COUNTIF($E$6:E310,E310)&amp;E310)</f>
        <v/>
      </c>
      <c r="E310" s="20" t="str">
        <f t="shared" si="41"/>
        <v/>
      </c>
      <c r="G310" s="66"/>
      <c r="H310" s="11"/>
      <c r="I310" s="67"/>
      <c r="J310" s="67"/>
      <c r="K310" s="11" t="str">
        <f t="shared" si="42"/>
        <v/>
      </c>
      <c r="L310" s="68"/>
      <c r="M310" s="68"/>
    </row>
    <row r="311" spans="2:13" ht="15" x14ac:dyDescent="0.25">
      <c r="B311" s="11">
        <f t="shared" si="39"/>
        <v>0</v>
      </c>
      <c r="C311" s="11" t="str">
        <f t="shared" si="40"/>
        <v/>
      </c>
      <c r="D311" s="20" t="str">
        <f>IF(OR(E311=0,E311=""),"",COUNTIF($E$6:E311,E311)&amp;E311)</f>
        <v/>
      </c>
      <c r="E311" s="20" t="str">
        <f t="shared" si="41"/>
        <v/>
      </c>
      <c r="G311" s="66"/>
      <c r="H311" s="11"/>
      <c r="I311" s="67"/>
      <c r="J311" s="67"/>
      <c r="K311" s="11" t="str">
        <f t="shared" si="42"/>
        <v/>
      </c>
      <c r="L311" s="68"/>
      <c r="M311" s="68"/>
    </row>
    <row r="312" spans="2:13" ht="15" x14ac:dyDescent="0.25">
      <c r="B312" s="11">
        <f t="shared" si="39"/>
        <v>0</v>
      </c>
      <c r="C312" s="11" t="str">
        <f t="shared" si="40"/>
        <v/>
      </c>
      <c r="D312" s="20" t="str">
        <f>IF(OR(E312=0,E312=""),"",COUNTIF($E$6:E312,E312)&amp;E312)</f>
        <v/>
      </c>
      <c r="E312" s="20" t="str">
        <f t="shared" si="41"/>
        <v/>
      </c>
      <c r="G312" s="66"/>
      <c r="H312" s="11"/>
      <c r="I312" s="67"/>
      <c r="J312" s="67"/>
      <c r="K312" s="11" t="str">
        <f t="shared" si="42"/>
        <v/>
      </c>
      <c r="L312" s="68"/>
      <c r="M312" s="68"/>
    </row>
    <row r="313" spans="2:13" ht="15" x14ac:dyDescent="0.25">
      <c r="B313" s="11">
        <f t="shared" si="39"/>
        <v>0</v>
      </c>
      <c r="C313" s="11" t="str">
        <f t="shared" si="40"/>
        <v/>
      </c>
      <c r="D313" s="20" t="str">
        <f>IF(OR(E313=0,E313=""),"",COUNTIF($E$6:E313,E313)&amp;E313)</f>
        <v/>
      </c>
      <c r="E313" s="20" t="str">
        <f t="shared" si="41"/>
        <v/>
      </c>
      <c r="G313" s="66"/>
      <c r="H313" s="11"/>
      <c r="I313" s="67"/>
      <c r="J313" s="67"/>
      <c r="K313" s="11" t="str">
        <f t="shared" si="42"/>
        <v/>
      </c>
      <c r="L313" s="68"/>
      <c r="M313" s="68"/>
    </row>
    <row r="314" spans="2:13" ht="15" x14ac:dyDescent="0.25">
      <c r="B314" s="11">
        <f t="shared" si="39"/>
        <v>0</v>
      </c>
      <c r="C314" s="11" t="str">
        <f t="shared" si="40"/>
        <v/>
      </c>
      <c r="D314" s="20" t="str">
        <f>IF(OR(E314=0,E314=""),"",COUNTIF($E$6:E314,E314)&amp;E314)</f>
        <v/>
      </c>
      <c r="E314" s="20" t="str">
        <f t="shared" si="41"/>
        <v/>
      </c>
      <c r="G314" s="66"/>
      <c r="H314" s="11"/>
      <c r="I314" s="67"/>
      <c r="J314" s="67"/>
      <c r="K314" s="11" t="str">
        <f t="shared" si="42"/>
        <v/>
      </c>
      <c r="L314" s="68"/>
      <c r="M314" s="68"/>
    </row>
    <row r="315" spans="2:13" ht="15" x14ac:dyDescent="0.25">
      <c r="B315" s="11">
        <f t="shared" si="39"/>
        <v>0</v>
      </c>
      <c r="C315" s="11" t="str">
        <f t="shared" si="40"/>
        <v/>
      </c>
      <c r="D315" s="20" t="str">
        <f>IF(OR(E315=0,E315=""),"",COUNTIF($E$6:E315,E315)&amp;E315)</f>
        <v/>
      </c>
      <c r="E315" s="20" t="str">
        <f t="shared" si="41"/>
        <v/>
      </c>
      <c r="G315" s="66"/>
      <c r="H315" s="11"/>
      <c r="I315" s="67"/>
      <c r="J315" s="67"/>
      <c r="K315" s="11" t="str">
        <f t="shared" si="42"/>
        <v/>
      </c>
      <c r="L315" s="68"/>
      <c r="M315" s="68"/>
    </row>
    <row r="316" spans="2:13" ht="15" x14ac:dyDescent="0.25">
      <c r="B316" s="11">
        <f t="shared" si="39"/>
        <v>0</v>
      </c>
      <c r="C316" s="11" t="str">
        <f t="shared" si="40"/>
        <v/>
      </c>
      <c r="D316" s="20" t="str">
        <f>IF(OR(E316=0,E316=""),"",COUNTIF($E$6:E316,E316)&amp;E316)</f>
        <v/>
      </c>
      <c r="E316" s="20" t="str">
        <f t="shared" si="41"/>
        <v/>
      </c>
      <c r="G316" s="66"/>
      <c r="H316" s="11"/>
      <c r="I316" s="67"/>
      <c r="J316" s="67"/>
      <c r="K316" s="11" t="str">
        <f t="shared" si="42"/>
        <v/>
      </c>
      <c r="L316" s="68"/>
      <c r="M316" s="68"/>
    </row>
    <row r="317" spans="2:13" ht="15" x14ac:dyDescent="0.25">
      <c r="B317" s="11">
        <f t="shared" si="39"/>
        <v>0</v>
      </c>
      <c r="C317" s="11" t="str">
        <f t="shared" si="40"/>
        <v/>
      </c>
      <c r="D317" s="20" t="str">
        <f>IF(OR(E317=0,E317=""),"",COUNTIF($E$6:E317,E317)&amp;E317)</f>
        <v/>
      </c>
      <c r="E317" s="20" t="str">
        <f t="shared" si="41"/>
        <v/>
      </c>
      <c r="G317" s="66"/>
      <c r="H317" s="11"/>
      <c r="I317" s="67"/>
      <c r="J317" s="67"/>
      <c r="K317" s="11" t="str">
        <f t="shared" si="42"/>
        <v/>
      </c>
      <c r="L317" s="68"/>
      <c r="M317" s="68"/>
    </row>
    <row r="318" spans="2:13" ht="15" x14ac:dyDescent="0.25">
      <c r="B318" s="11">
        <f t="shared" si="39"/>
        <v>0</v>
      </c>
      <c r="C318" s="11" t="str">
        <f t="shared" si="40"/>
        <v/>
      </c>
      <c r="D318" s="20" t="str">
        <f>IF(OR(E318=0,E318=""),"",COUNTIF($E$6:E318,E318)&amp;E318)</f>
        <v/>
      </c>
      <c r="E318" s="20" t="str">
        <f t="shared" si="41"/>
        <v/>
      </c>
      <c r="G318" s="66"/>
      <c r="H318" s="11"/>
      <c r="I318" s="67"/>
      <c r="J318" s="67"/>
      <c r="K318" s="11" t="str">
        <f t="shared" si="42"/>
        <v/>
      </c>
      <c r="L318" s="68"/>
      <c r="M318" s="68"/>
    </row>
    <row r="319" spans="2:13" ht="15" x14ac:dyDescent="0.25">
      <c r="B319" s="11">
        <f t="shared" si="39"/>
        <v>0</v>
      </c>
      <c r="C319" s="11" t="str">
        <f t="shared" si="40"/>
        <v/>
      </c>
      <c r="D319" s="20" t="str">
        <f>IF(OR(E319=0,E319=""),"",COUNTIF($E$6:E319,E319)&amp;E319)</f>
        <v/>
      </c>
      <c r="E319" s="20" t="str">
        <f t="shared" si="41"/>
        <v/>
      </c>
      <c r="G319" s="66"/>
      <c r="H319" s="11"/>
      <c r="I319" s="67"/>
      <c r="J319" s="67"/>
      <c r="K319" s="11" t="str">
        <f t="shared" si="42"/>
        <v/>
      </c>
      <c r="L319" s="68"/>
      <c r="M319" s="68"/>
    </row>
    <row r="320" spans="2:13" ht="15" x14ac:dyDescent="0.25">
      <c r="B320" s="11">
        <f t="shared" si="39"/>
        <v>0</v>
      </c>
      <c r="C320" s="11" t="str">
        <f t="shared" si="40"/>
        <v/>
      </c>
      <c r="D320" s="20" t="str">
        <f>IF(OR(E320=0,E320=""),"",COUNTIF($E$6:E320,E320)&amp;E320)</f>
        <v/>
      </c>
      <c r="E320" s="20" t="str">
        <f t="shared" si="41"/>
        <v/>
      </c>
      <c r="G320" s="66"/>
      <c r="H320" s="11"/>
      <c r="I320" s="67"/>
      <c r="J320" s="67"/>
      <c r="K320" s="11" t="str">
        <f t="shared" si="42"/>
        <v/>
      </c>
      <c r="L320" s="68"/>
      <c r="M320" s="68"/>
    </row>
    <row r="321" spans="2:13" ht="15" x14ac:dyDescent="0.25">
      <c r="B321" s="11">
        <f t="shared" si="39"/>
        <v>0</v>
      </c>
      <c r="C321" s="11" t="str">
        <f t="shared" si="40"/>
        <v/>
      </c>
      <c r="D321" s="20" t="str">
        <f>IF(OR(E321=0,E321=""),"",COUNTIF($E$6:E321,E321)&amp;E321)</f>
        <v/>
      </c>
      <c r="E321" s="20" t="str">
        <f t="shared" si="41"/>
        <v/>
      </c>
      <c r="G321" s="66"/>
      <c r="H321" s="11"/>
      <c r="I321" s="67"/>
      <c r="J321" s="67"/>
      <c r="K321" s="11" t="str">
        <f t="shared" si="42"/>
        <v/>
      </c>
      <c r="L321" s="68"/>
      <c r="M321" s="68"/>
    </row>
    <row r="322" spans="2:13" ht="15" x14ac:dyDescent="0.25">
      <c r="B322" s="11">
        <f t="shared" si="39"/>
        <v>0</v>
      </c>
      <c r="C322" s="11" t="str">
        <f t="shared" si="40"/>
        <v/>
      </c>
      <c r="D322" s="20" t="str">
        <f>IF(OR(E322=0,E322=""),"",COUNTIF($E$6:E322,E322)&amp;E322)</f>
        <v/>
      </c>
      <c r="E322" s="20" t="str">
        <f t="shared" si="41"/>
        <v/>
      </c>
      <c r="G322" s="66"/>
      <c r="H322" s="11"/>
      <c r="I322" s="67"/>
      <c r="J322" s="67"/>
      <c r="K322" s="11" t="str">
        <f t="shared" si="42"/>
        <v/>
      </c>
      <c r="L322" s="68"/>
      <c r="M322" s="68"/>
    </row>
    <row r="323" spans="2:13" ht="15" x14ac:dyDescent="0.25">
      <c r="B323" s="11">
        <f t="shared" si="39"/>
        <v>0</v>
      </c>
      <c r="C323" s="11" t="str">
        <f t="shared" si="40"/>
        <v/>
      </c>
      <c r="D323" s="20" t="str">
        <f>IF(OR(E323=0,E323=""),"",COUNTIF($E$6:E323,E323)&amp;E323)</f>
        <v/>
      </c>
      <c r="E323" s="20" t="str">
        <f t="shared" si="41"/>
        <v/>
      </c>
      <c r="G323" s="66"/>
      <c r="H323" s="11"/>
      <c r="I323" s="67"/>
      <c r="J323" s="67"/>
      <c r="K323" s="11" t="str">
        <f t="shared" si="42"/>
        <v/>
      </c>
      <c r="L323" s="68"/>
      <c r="M323" s="68"/>
    </row>
    <row r="324" spans="2:13" ht="15" x14ac:dyDescent="0.25">
      <c r="B324" s="11">
        <f t="shared" si="39"/>
        <v>0</v>
      </c>
      <c r="C324" s="11" t="str">
        <f t="shared" si="40"/>
        <v/>
      </c>
      <c r="D324" s="20" t="str">
        <f>IF(OR(E324=0,E324=""),"",COUNTIF($E$6:E324,E324)&amp;E324)</f>
        <v/>
      </c>
      <c r="E324" s="20" t="str">
        <f t="shared" si="41"/>
        <v/>
      </c>
      <c r="G324" s="66"/>
      <c r="H324" s="11"/>
      <c r="I324" s="67"/>
      <c r="J324" s="67"/>
      <c r="K324" s="11" t="str">
        <f t="shared" si="42"/>
        <v/>
      </c>
      <c r="L324" s="68"/>
      <c r="M324" s="68"/>
    </row>
    <row r="325" spans="2:13" ht="15" x14ac:dyDescent="0.25">
      <c r="B325" s="11">
        <f t="shared" si="39"/>
        <v>0</v>
      </c>
      <c r="C325" s="11" t="str">
        <f t="shared" si="40"/>
        <v/>
      </c>
      <c r="D325" s="20" t="str">
        <f>IF(OR(E325=0,E325=""),"",COUNTIF($E$6:E325,E325)&amp;E325)</f>
        <v/>
      </c>
      <c r="E325" s="20" t="str">
        <f t="shared" si="41"/>
        <v/>
      </c>
      <c r="G325" s="66"/>
      <c r="H325" s="11"/>
      <c r="I325" s="67"/>
      <c r="J325" s="67"/>
      <c r="K325" s="11" t="str">
        <f t="shared" si="42"/>
        <v/>
      </c>
      <c r="L325" s="68"/>
      <c r="M325" s="68"/>
    </row>
    <row r="326" spans="2:13" ht="15" x14ac:dyDescent="0.25">
      <c r="B326" s="11">
        <f t="shared" si="39"/>
        <v>0</v>
      </c>
      <c r="C326" s="11" t="str">
        <f t="shared" si="40"/>
        <v/>
      </c>
      <c r="D326" s="20" t="str">
        <f>IF(OR(E326=0,E326=""),"",COUNTIF($E$6:E326,E326)&amp;E326)</f>
        <v/>
      </c>
      <c r="E326" s="20" t="str">
        <f t="shared" si="41"/>
        <v/>
      </c>
      <c r="G326" s="66"/>
      <c r="H326" s="11"/>
      <c r="I326" s="67"/>
      <c r="J326" s="67"/>
      <c r="K326" s="11" t="str">
        <f t="shared" si="42"/>
        <v/>
      </c>
      <c r="L326" s="68"/>
      <c r="M326" s="68"/>
    </row>
    <row r="327" spans="2:13" ht="15" x14ac:dyDescent="0.25">
      <c r="B327" s="11">
        <f t="shared" si="39"/>
        <v>0</v>
      </c>
      <c r="C327" s="11" t="str">
        <f t="shared" si="40"/>
        <v/>
      </c>
      <c r="D327" s="20" t="str">
        <f>IF(OR(E327=0,E327=""),"",COUNTIF($E$6:E327,E327)&amp;E327)</f>
        <v/>
      </c>
      <c r="E327" s="20" t="str">
        <f t="shared" si="41"/>
        <v/>
      </c>
      <c r="G327" s="66"/>
      <c r="H327" s="11"/>
      <c r="I327" s="67"/>
      <c r="J327" s="67"/>
      <c r="K327" s="11" t="str">
        <f t="shared" si="42"/>
        <v/>
      </c>
      <c r="L327" s="68"/>
      <c r="M327" s="68"/>
    </row>
    <row r="328" spans="2:13" ht="15" x14ac:dyDescent="0.25">
      <c r="B328" s="11">
        <f t="shared" si="39"/>
        <v>0</v>
      </c>
      <c r="C328" s="11" t="str">
        <f t="shared" si="40"/>
        <v/>
      </c>
      <c r="D328" s="20" t="str">
        <f>IF(OR(E328=0,E328=""),"",COUNTIF($E$6:E328,E328)&amp;E328)</f>
        <v/>
      </c>
      <c r="E328" s="20" t="str">
        <f t="shared" si="41"/>
        <v/>
      </c>
      <c r="G328" s="66"/>
      <c r="H328" s="11"/>
      <c r="I328" s="67"/>
      <c r="J328" s="67"/>
      <c r="K328" s="11" t="str">
        <f t="shared" si="42"/>
        <v/>
      </c>
      <c r="L328" s="68"/>
      <c r="M328" s="68"/>
    </row>
    <row r="329" spans="2:13" ht="15" x14ac:dyDescent="0.25">
      <c r="B329" s="11">
        <f t="shared" si="39"/>
        <v>0</v>
      </c>
      <c r="C329" s="11" t="str">
        <f t="shared" si="40"/>
        <v/>
      </c>
      <c r="D329" s="20" t="str">
        <f>IF(OR(E329=0,E329=""),"",COUNTIF($E$6:E329,E329)&amp;E329)</f>
        <v/>
      </c>
      <c r="E329" s="20" t="str">
        <f t="shared" si="41"/>
        <v/>
      </c>
      <c r="G329" s="66"/>
      <c r="H329" s="11"/>
      <c r="I329" s="67"/>
      <c r="J329" s="67"/>
      <c r="K329" s="11" t="str">
        <f t="shared" si="42"/>
        <v/>
      </c>
      <c r="L329" s="68"/>
      <c r="M329" s="68"/>
    </row>
    <row r="330" spans="2:13" ht="15" x14ac:dyDescent="0.25">
      <c r="B330" s="11">
        <f t="shared" si="39"/>
        <v>0</v>
      </c>
      <c r="C330" s="11" t="str">
        <f t="shared" si="40"/>
        <v/>
      </c>
      <c r="D330" s="20" t="str">
        <f>IF(OR(E330=0,E330=""),"",COUNTIF($E$6:E330,E330)&amp;E330)</f>
        <v/>
      </c>
      <c r="E330" s="20" t="str">
        <f t="shared" si="41"/>
        <v/>
      </c>
      <c r="G330" s="66"/>
      <c r="H330" s="11"/>
      <c r="I330" s="67"/>
      <c r="J330" s="67"/>
      <c r="K330" s="11" t="str">
        <f t="shared" si="42"/>
        <v/>
      </c>
      <c r="L330" s="68"/>
      <c r="M330" s="68"/>
    </row>
    <row r="331" spans="2:13" ht="15" x14ac:dyDescent="0.25">
      <c r="B331" s="11">
        <f t="shared" si="39"/>
        <v>0</v>
      </c>
      <c r="C331" s="11" t="str">
        <f t="shared" si="40"/>
        <v/>
      </c>
      <c r="D331" s="20" t="str">
        <f>IF(OR(E331=0,E331=""),"",COUNTIF($E$6:E331,E331)&amp;E331)</f>
        <v/>
      </c>
      <c r="E331" s="20" t="str">
        <f t="shared" si="41"/>
        <v/>
      </c>
      <c r="G331" s="66"/>
      <c r="H331" s="11"/>
      <c r="I331" s="67"/>
      <c r="J331" s="67"/>
      <c r="K331" s="11" t="str">
        <f t="shared" si="42"/>
        <v/>
      </c>
      <c r="L331" s="68"/>
      <c r="M331" s="68"/>
    </row>
    <row r="332" spans="2:13" ht="15" x14ac:dyDescent="0.25">
      <c r="B332" s="11">
        <f t="shared" si="39"/>
        <v>0</v>
      </c>
      <c r="C332" s="11" t="str">
        <f t="shared" si="40"/>
        <v/>
      </c>
      <c r="D332" s="20" t="str">
        <f>IF(OR(E332=0,E332=""),"",COUNTIF($E$6:E332,E332)&amp;E332)</f>
        <v/>
      </c>
      <c r="E332" s="20" t="str">
        <f t="shared" si="41"/>
        <v/>
      </c>
      <c r="G332" s="66"/>
      <c r="H332" s="11"/>
      <c r="I332" s="67"/>
      <c r="J332" s="67"/>
      <c r="K332" s="11" t="str">
        <f t="shared" si="42"/>
        <v/>
      </c>
      <c r="L332" s="68"/>
      <c r="M332" s="68"/>
    </row>
    <row r="333" spans="2:13" ht="15" x14ac:dyDescent="0.25">
      <c r="B333" s="11">
        <f t="shared" si="39"/>
        <v>0</v>
      </c>
      <c r="C333" s="11" t="str">
        <f t="shared" si="40"/>
        <v/>
      </c>
      <c r="D333" s="20" t="str">
        <f>IF(OR(E333=0,E333=""),"",COUNTIF($E$6:E333,E333)&amp;E333)</f>
        <v/>
      </c>
      <c r="E333" s="20" t="str">
        <f t="shared" si="41"/>
        <v/>
      </c>
      <c r="G333" s="66"/>
      <c r="H333" s="11"/>
      <c r="I333" s="67"/>
      <c r="J333" s="67"/>
      <c r="K333" s="11" t="str">
        <f t="shared" si="42"/>
        <v/>
      </c>
      <c r="L333" s="68"/>
      <c r="M333" s="68"/>
    </row>
    <row r="334" spans="2:13" ht="15" x14ac:dyDescent="0.25">
      <c r="B334" s="11">
        <f t="shared" si="39"/>
        <v>0</v>
      </c>
      <c r="C334" s="11" t="str">
        <f t="shared" si="40"/>
        <v/>
      </c>
      <c r="D334" s="20" t="str">
        <f>IF(OR(E334=0,E334=""),"",COUNTIF($E$6:E334,E334)&amp;E334)</f>
        <v/>
      </c>
      <c r="E334" s="20" t="str">
        <f t="shared" si="41"/>
        <v/>
      </c>
      <c r="G334" s="66"/>
      <c r="H334" s="11"/>
      <c r="I334" s="67"/>
      <c r="J334" s="67"/>
      <c r="K334" s="11" t="str">
        <f t="shared" si="42"/>
        <v/>
      </c>
      <c r="L334" s="68"/>
      <c r="M334" s="68"/>
    </row>
    <row r="335" spans="2:13" ht="15" x14ac:dyDescent="0.25">
      <c r="B335" s="11">
        <f t="shared" si="39"/>
        <v>0</v>
      </c>
      <c r="C335" s="11" t="str">
        <f t="shared" si="40"/>
        <v/>
      </c>
      <c r="D335" s="20" t="str">
        <f>IF(OR(E335=0,E335=""),"",COUNTIF($E$6:E335,E335)&amp;E335)</f>
        <v/>
      </c>
      <c r="E335" s="20" t="str">
        <f t="shared" si="41"/>
        <v/>
      </c>
      <c r="G335" s="66"/>
      <c r="H335" s="11"/>
      <c r="I335" s="67"/>
      <c r="J335" s="67"/>
      <c r="K335" s="11" t="str">
        <f t="shared" si="42"/>
        <v/>
      </c>
      <c r="L335" s="68"/>
      <c r="M335" s="68"/>
    </row>
    <row r="336" spans="2:13" ht="15" x14ac:dyDescent="0.25">
      <c r="B336" s="11">
        <f t="shared" si="39"/>
        <v>0</v>
      </c>
      <c r="C336" s="11" t="str">
        <f t="shared" si="40"/>
        <v/>
      </c>
      <c r="D336" s="20" t="str">
        <f>IF(OR(E336=0,E336=""),"",COUNTIF($E$6:E336,E336)&amp;E336)</f>
        <v/>
      </c>
      <c r="E336" s="20" t="str">
        <f t="shared" si="41"/>
        <v/>
      </c>
      <c r="G336" s="66"/>
      <c r="H336" s="11"/>
      <c r="I336" s="67"/>
      <c r="J336" s="67"/>
      <c r="K336" s="11" t="str">
        <f t="shared" si="42"/>
        <v/>
      </c>
      <c r="L336" s="68"/>
      <c r="M336" s="68"/>
    </row>
    <row r="337" spans="2:13" ht="15" x14ac:dyDescent="0.25">
      <c r="B337" s="11">
        <f t="shared" si="39"/>
        <v>0</v>
      </c>
      <c r="C337" s="11" t="str">
        <f t="shared" si="40"/>
        <v/>
      </c>
      <c r="D337" s="20" t="str">
        <f>IF(OR(E337=0,E337=""),"",COUNTIF($E$6:E337,E337)&amp;E337)</f>
        <v/>
      </c>
      <c r="E337" s="20" t="str">
        <f t="shared" si="41"/>
        <v/>
      </c>
      <c r="G337" s="66"/>
      <c r="H337" s="11"/>
      <c r="I337" s="67"/>
      <c r="J337" s="67"/>
      <c r="K337" s="11" t="str">
        <f t="shared" si="42"/>
        <v/>
      </c>
      <c r="L337" s="68"/>
      <c r="M337" s="68"/>
    </row>
    <row r="338" spans="2:13" ht="15" x14ac:dyDescent="0.25">
      <c r="B338" s="11">
        <f t="shared" si="39"/>
        <v>0</v>
      </c>
      <c r="C338" s="11" t="str">
        <f t="shared" si="40"/>
        <v/>
      </c>
      <c r="D338" s="20" t="str">
        <f>IF(OR(E338=0,E338=""),"",COUNTIF($E$6:E338,E338)&amp;E338)</f>
        <v/>
      </c>
      <c r="E338" s="20" t="str">
        <f t="shared" si="41"/>
        <v/>
      </c>
      <c r="G338" s="66"/>
      <c r="H338" s="11"/>
      <c r="I338" s="67"/>
      <c r="J338" s="67"/>
      <c r="K338" s="11" t="str">
        <f t="shared" si="42"/>
        <v/>
      </c>
      <c r="L338" s="68"/>
      <c r="M338" s="68"/>
    </row>
    <row r="339" spans="2:13" ht="15" x14ac:dyDescent="0.25">
      <c r="B339" s="11">
        <f t="shared" si="39"/>
        <v>0</v>
      </c>
      <c r="C339" s="11" t="str">
        <f t="shared" si="40"/>
        <v/>
      </c>
      <c r="D339" s="20" t="str">
        <f>IF(OR(E339=0,E339=""),"",COUNTIF($E$6:E339,E339)&amp;E339)</f>
        <v/>
      </c>
      <c r="E339" s="20" t="str">
        <f t="shared" si="41"/>
        <v/>
      </c>
      <c r="G339" s="66"/>
      <c r="H339" s="11"/>
      <c r="I339" s="67"/>
      <c r="J339" s="67"/>
      <c r="K339" s="11" t="str">
        <f t="shared" si="42"/>
        <v/>
      </c>
      <c r="L339" s="68"/>
      <c r="M339" s="68"/>
    </row>
    <row r="340" spans="2:13" ht="15" x14ac:dyDescent="0.25">
      <c r="B340" s="11">
        <f t="shared" si="39"/>
        <v>0</v>
      </c>
      <c r="C340" s="11" t="str">
        <f t="shared" si="40"/>
        <v/>
      </c>
      <c r="D340" s="20" t="str">
        <f>IF(OR(E340=0,E340=""),"",COUNTIF($E$6:E340,E340)&amp;E340)</f>
        <v/>
      </c>
      <c r="E340" s="20" t="str">
        <f t="shared" si="41"/>
        <v/>
      </c>
      <c r="G340" s="66"/>
      <c r="H340" s="11"/>
      <c r="I340" s="67"/>
      <c r="J340" s="67"/>
      <c r="K340" s="11" t="str">
        <f t="shared" si="42"/>
        <v/>
      </c>
      <c r="L340" s="68"/>
      <c r="M340" s="68"/>
    </row>
    <row r="341" spans="2:13" ht="15" x14ac:dyDescent="0.25">
      <c r="B341" s="11">
        <f t="shared" si="39"/>
        <v>0</v>
      </c>
      <c r="C341" s="11" t="str">
        <f t="shared" si="40"/>
        <v/>
      </c>
      <c r="D341" s="20" t="str">
        <f>IF(OR(E341=0,E341=""),"",COUNTIF($E$6:E341,E341)&amp;E341)</f>
        <v/>
      </c>
      <c r="E341" s="20" t="str">
        <f t="shared" si="41"/>
        <v/>
      </c>
      <c r="G341" s="66"/>
      <c r="H341" s="11"/>
      <c r="I341" s="67"/>
      <c r="J341" s="67"/>
      <c r="K341" s="11" t="str">
        <f t="shared" si="42"/>
        <v/>
      </c>
      <c r="L341" s="68"/>
      <c r="M341" s="68"/>
    </row>
    <row r="342" spans="2:13" ht="15" x14ac:dyDescent="0.25">
      <c r="B342" s="11">
        <f t="shared" si="39"/>
        <v>0</v>
      </c>
      <c r="C342" s="11" t="str">
        <f t="shared" si="40"/>
        <v/>
      </c>
      <c r="D342" s="20" t="str">
        <f>IF(OR(E342=0,E342=""),"",COUNTIF($E$6:E342,E342)&amp;E342)</f>
        <v/>
      </c>
      <c r="E342" s="20" t="str">
        <f t="shared" si="41"/>
        <v/>
      </c>
      <c r="G342" s="66"/>
      <c r="H342" s="11"/>
      <c r="I342" s="67"/>
      <c r="J342" s="67"/>
      <c r="K342" s="11" t="str">
        <f t="shared" si="42"/>
        <v/>
      </c>
      <c r="L342" s="68"/>
      <c r="M342" s="68"/>
    </row>
    <row r="343" spans="2:13" ht="15" x14ac:dyDescent="0.25">
      <c r="B343" s="11">
        <f t="shared" si="39"/>
        <v>0</v>
      </c>
      <c r="C343" s="11" t="str">
        <f t="shared" si="40"/>
        <v/>
      </c>
      <c r="D343" s="20" t="str">
        <f>IF(OR(E343=0,E343=""),"",COUNTIF($E$6:E343,E343)&amp;E343)</f>
        <v/>
      </c>
      <c r="E343" s="20" t="str">
        <f t="shared" si="41"/>
        <v/>
      </c>
      <c r="G343" s="66"/>
      <c r="H343" s="11"/>
      <c r="I343" s="67"/>
      <c r="J343" s="67"/>
      <c r="K343" s="11" t="str">
        <f t="shared" si="42"/>
        <v/>
      </c>
      <c r="L343" s="68"/>
      <c r="M343" s="68"/>
    </row>
    <row r="344" spans="2:13" ht="15" x14ac:dyDescent="0.25">
      <c r="B344" s="11">
        <f t="shared" si="39"/>
        <v>0</v>
      </c>
      <c r="C344" s="11" t="str">
        <f t="shared" si="40"/>
        <v/>
      </c>
      <c r="D344" s="20" t="str">
        <f>IF(OR(E344=0,E344=""),"",COUNTIF($E$6:E344,E344)&amp;E344)</f>
        <v/>
      </c>
      <c r="E344" s="20" t="str">
        <f t="shared" si="41"/>
        <v/>
      </c>
      <c r="G344" s="66"/>
      <c r="H344" s="11"/>
      <c r="I344" s="67"/>
      <c r="J344" s="67"/>
      <c r="K344" s="11" t="str">
        <f t="shared" si="42"/>
        <v/>
      </c>
      <c r="L344" s="68"/>
      <c r="M344" s="68"/>
    </row>
    <row r="345" spans="2:13" ht="15" x14ac:dyDescent="0.25">
      <c r="B345" s="11">
        <f t="shared" si="39"/>
        <v>0</v>
      </c>
      <c r="C345" s="11" t="str">
        <f t="shared" si="40"/>
        <v/>
      </c>
      <c r="D345" s="20" t="str">
        <f>IF(OR(E345=0,E345=""),"",COUNTIF($E$6:E345,E345)&amp;E345)</f>
        <v/>
      </c>
      <c r="E345" s="20" t="str">
        <f t="shared" si="41"/>
        <v/>
      </c>
      <c r="G345" s="66"/>
      <c r="H345" s="11"/>
      <c r="I345" s="67"/>
      <c r="J345" s="67"/>
      <c r="K345" s="11" t="str">
        <f t="shared" si="42"/>
        <v/>
      </c>
      <c r="L345" s="68"/>
      <c r="M345" s="68"/>
    </row>
    <row r="346" spans="2:13" ht="15" x14ac:dyDescent="0.25">
      <c r="B346" s="11">
        <f t="shared" si="39"/>
        <v>0</v>
      </c>
      <c r="C346" s="11" t="str">
        <f t="shared" si="40"/>
        <v/>
      </c>
      <c r="D346" s="20" t="str">
        <f>IF(OR(E346=0,E346=""),"",COUNTIF($E$6:E346,E346)&amp;E346)</f>
        <v/>
      </c>
      <c r="E346" s="20" t="str">
        <f t="shared" si="41"/>
        <v/>
      </c>
      <c r="G346" s="66"/>
      <c r="H346" s="11"/>
      <c r="I346" s="67"/>
      <c r="J346" s="67"/>
      <c r="K346" s="11" t="str">
        <f t="shared" si="42"/>
        <v/>
      </c>
      <c r="L346" s="68"/>
      <c r="M346" s="68"/>
    </row>
    <row r="347" spans="2:13" ht="15" x14ac:dyDescent="0.25">
      <c r="B347" s="11">
        <f t="shared" si="39"/>
        <v>0</v>
      </c>
      <c r="C347" s="11" t="str">
        <f t="shared" si="40"/>
        <v/>
      </c>
      <c r="D347" s="20" t="str">
        <f>IF(OR(E347=0,E347=""),"",COUNTIF($E$6:E347,E347)&amp;E347)</f>
        <v/>
      </c>
      <c r="E347" s="20" t="str">
        <f t="shared" si="41"/>
        <v/>
      </c>
      <c r="G347" s="66"/>
      <c r="H347" s="11"/>
      <c r="I347" s="67"/>
      <c r="J347" s="67"/>
      <c r="K347" s="11" t="str">
        <f t="shared" si="42"/>
        <v/>
      </c>
      <c r="L347" s="68"/>
      <c r="M347" s="68"/>
    </row>
    <row r="348" spans="2:13" ht="15" x14ac:dyDescent="0.25">
      <c r="B348" s="11">
        <f t="shared" si="39"/>
        <v>0</v>
      </c>
      <c r="C348" s="11" t="str">
        <f t="shared" si="40"/>
        <v/>
      </c>
      <c r="D348" s="20" t="str">
        <f>IF(OR(E348=0,E348=""),"",COUNTIF($E$6:E348,E348)&amp;E348)</f>
        <v/>
      </c>
      <c r="E348" s="20" t="str">
        <f t="shared" si="41"/>
        <v/>
      </c>
      <c r="G348" s="66"/>
      <c r="H348" s="11"/>
      <c r="I348" s="67"/>
      <c r="J348" s="67"/>
      <c r="K348" s="11" t="str">
        <f t="shared" si="42"/>
        <v/>
      </c>
      <c r="L348" s="68"/>
      <c r="M348" s="68"/>
    </row>
    <row r="349" spans="2:13" ht="15" x14ac:dyDescent="0.25">
      <c r="B349" s="11">
        <f t="shared" si="39"/>
        <v>0</v>
      </c>
      <c r="C349" s="11" t="str">
        <f t="shared" si="40"/>
        <v/>
      </c>
      <c r="D349" s="20" t="str">
        <f>IF(OR(E349=0,E349=""),"",COUNTIF($E$6:E349,E349)&amp;E349)</f>
        <v/>
      </c>
      <c r="E349" s="20" t="str">
        <f t="shared" si="41"/>
        <v/>
      </c>
      <c r="G349" s="66"/>
      <c r="H349" s="11"/>
      <c r="I349" s="67"/>
      <c r="J349" s="67"/>
      <c r="K349" s="11" t="str">
        <f t="shared" si="42"/>
        <v/>
      </c>
      <c r="L349" s="68"/>
      <c r="M349" s="68"/>
    </row>
    <row r="350" spans="2:13" ht="15" x14ac:dyDescent="0.25">
      <c r="B350" s="11">
        <f t="shared" si="39"/>
        <v>0</v>
      </c>
      <c r="C350" s="11" t="str">
        <f t="shared" si="40"/>
        <v/>
      </c>
      <c r="D350" s="20" t="str">
        <f>IF(OR(E350=0,E350=""),"",COUNTIF($E$6:E350,E350)&amp;E350)</f>
        <v/>
      </c>
      <c r="E350" s="20" t="str">
        <f t="shared" si="41"/>
        <v/>
      </c>
      <c r="G350" s="66"/>
      <c r="H350" s="11"/>
      <c r="I350" s="67"/>
      <c r="J350" s="67"/>
      <c r="K350" s="11" t="str">
        <f t="shared" si="42"/>
        <v/>
      </c>
      <c r="L350" s="68"/>
      <c r="M350" s="68"/>
    </row>
    <row r="351" spans="2:13" ht="15" x14ac:dyDescent="0.25">
      <c r="B351" s="11">
        <f t="shared" si="39"/>
        <v>0</v>
      </c>
      <c r="C351" s="11" t="str">
        <f t="shared" si="40"/>
        <v/>
      </c>
      <c r="D351" s="20" t="str">
        <f>IF(OR(E351=0,E351=""),"",COUNTIF($E$6:E351,E351)&amp;E351)</f>
        <v/>
      </c>
      <c r="E351" s="20" t="str">
        <f t="shared" si="41"/>
        <v/>
      </c>
      <c r="G351" s="66"/>
      <c r="H351" s="11"/>
      <c r="I351" s="67"/>
      <c r="J351" s="67"/>
      <c r="K351" s="11" t="str">
        <f t="shared" si="42"/>
        <v/>
      </c>
      <c r="L351" s="68"/>
      <c r="M351" s="68"/>
    </row>
    <row r="352" spans="2:13" ht="15" x14ac:dyDescent="0.25">
      <c r="B352" s="11">
        <f t="shared" ref="B352:B415" si="43">IF(C352&lt;&gt;"","",J352)</f>
        <v>0</v>
      </c>
      <c r="C352" s="11" t="str">
        <f t="shared" si="40"/>
        <v/>
      </c>
      <c r="D352" s="20" t="str">
        <f>IF(OR(E352=0,E352=""),"",COUNTIF($E$6:E352,E352)&amp;E352)</f>
        <v/>
      </c>
      <c r="E352" s="20" t="str">
        <f t="shared" si="41"/>
        <v/>
      </c>
      <c r="G352" s="66"/>
      <c r="H352" s="11"/>
      <c r="I352" s="67"/>
      <c r="J352" s="67"/>
      <c r="K352" s="11" t="str">
        <f t="shared" si="42"/>
        <v/>
      </c>
      <c r="L352" s="68"/>
      <c r="M352" s="68"/>
    </row>
    <row r="353" spans="2:13" ht="15" x14ac:dyDescent="0.25">
      <c r="B353" s="11">
        <f t="shared" si="43"/>
        <v>0</v>
      </c>
      <c r="C353" s="11" t="str">
        <f t="shared" ref="C353:C355" si="44">IF(LEFT(H353,3)="JP-",J353,"")</f>
        <v/>
      </c>
      <c r="D353" s="20" t="str">
        <f>IF(OR(E353=0,E353=""),"",COUNTIF($E$6:E353,E353)&amp;E353)</f>
        <v/>
      </c>
      <c r="E353" s="20" t="str">
        <f t="shared" ref="E353:E355" si="45">IF(J353=Filter,J353,"")</f>
        <v/>
      </c>
      <c r="G353" s="66"/>
      <c r="H353" s="11"/>
      <c r="I353" s="67"/>
      <c r="J353" s="67"/>
      <c r="K353" s="11" t="str">
        <f t="shared" ref="K353:K355" si="46">IFERROR(IF(J353="","",VLOOKUP(J353,DaftarAkun,2,0)),"Masukkan Akun Yang Benar")</f>
        <v/>
      </c>
      <c r="L353" s="68"/>
      <c r="M353" s="68"/>
    </row>
    <row r="354" spans="2:13" ht="15" x14ac:dyDescent="0.25">
      <c r="B354" s="11">
        <f t="shared" si="43"/>
        <v>0</v>
      </c>
      <c r="C354" s="11" t="str">
        <f t="shared" si="44"/>
        <v/>
      </c>
      <c r="D354" s="20" t="str">
        <f>IF(OR(E354=0,E354=""),"",COUNTIF($E$6:E354,E354)&amp;E354)</f>
        <v/>
      </c>
      <c r="E354" s="20" t="str">
        <f t="shared" si="45"/>
        <v/>
      </c>
      <c r="G354" s="66"/>
      <c r="H354" s="11"/>
      <c r="I354" s="67"/>
      <c r="J354" s="67"/>
      <c r="K354" s="11" t="str">
        <f t="shared" si="46"/>
        <v/>
      </c>
      <c r="L354" s="68"/>
      <c r="M354" s="68"/>
    </row>
    <row r="355" spans="2:13" ht="15" x14ac:dyDescent="0.25">
      <c r="B355" s="11">
        <f t="shared" si="43"/>
        <v>0</v>
      </c>
      <c r="C355" s="11" t="str">
        <f t="shared" si="44"/>
        <v/>
      </c>
      <c r="D355" s="20" t="str">
        <f>IF(OR(E355=0,E355=""),"",COUNTIF($E$6:E355,E355)&amp;E355)</f>
        <v/>
      </c>
      <c r="E355" s="20" t="str">
        <f t="shared" si="45"/>
        <v/>
      </c>
      <c r="G355" s="66"/>
      <c r="H355" s="11"/>
      <c r="I355" s="67"/>
      <c r="J355" s="67"/>
      <c r="K355" s="11" t="str">
        <f t="shared" si="46"/>
        <v/>
      </c>
      <c r="L355" s="68"/>
      <c r="M355" s="68"/>
    </row>
    <row r="356" spans="2:13" ht="15" x14ac:dyDescent="0.25">
      <c r="B356" s="11">
        <f t="shared" si="43"/>
        <v>0</v>
      </c>
      <c r="C356" s="11" t="str">
        <f t="shared" ref="C356:C421" si="47">IF(LEFT(H356,3)="JP-",J356,"")</f>
        <v/>
      </c>
      <c r="D356" s="20" t="str">
        <f>IF(OR(E356=0,E356=""),"",COUNTIF($E$6:E356,E356)&amp;E356)</f>
        <v/>
      </c>
      <c r="E356" s="20" t="str">
        <f t="shared" ref="E356:E421" si="48">IF(J356=Filter,J356,"")</f>
        <v/>
      </c>
      <c r="G356" s="66"/>
      <c r="H356" s="11"/>
      <c r="I356" s="67"/>
      <c r="J356" s="20"/>
      <c r="K356" s="11" t="str">
        <f t="shared" ref="K356:K421" si="49">IFERROR(IF(J356="","",VLOOKUP(J356,DaftarAkun,2,0)),"Masukkan Akun Yang Benar")</f>
        <v/>
      </c>
      <c r="L356" s="68"/>
      <c r="M356" s="68"/>
    </row>
    <row r="357" spans="2:13" x14ac:dyDescent="0.2">
      <c r="B357" s="11">
        <f t="shared" si="43"/>
        <v>0</v>
      </c>
      <c r="C357" s="11" t="str">
        <f t="shared" si="47"/>
        <v/>
      </c>
      <c r="D357" s="20" t="str">
        <f>IF(OR(E357=0,E357=""),"",COUNTIF($E$6:E357,E357)&amp;E357)</f>
        <v/>
      </c>
      <c r="E357" s="20" t="str">
        <f t="shared" si="48"/>
        <v/>
      </c>
      <c r="G357" s="66"/>
      <c r="H357" s="11"/>
      <c r="I357" s="11"/>
      <c r="J357" s="20"/>
      <c r="K357" s="11" t="str">
        <f t="shared" si="49"/>
        <v/>
      </c>
      <c r="L357" s="20"/>
      <c r="M357" s="20"/>
    </row>
    <row r="358" spans="2:13" ht="15" x14ac:dyDescent="0.25">
      <c r="B358" s="11">
        <f t="shared" si="43"/>
        <v>0</v>
      </c>
      <c r="C358" s="11" t="str">
        <f t="shared" si="47"/>
        <v/>
      </c>
      <c r="D358" s="20" t="str">
        <f>IF(OR(E358=0,E358=""),"",COUNTIF($E$6:E358,E358)&amp;E358)</f>
        <v/>
      </c>
      <c r="E358" s="20" t="str">
        <f t="shared" si="48"/>
        <v/>
      </c>
      <c r="G358" s="66"/>
      <c r="H358" s="11"/>
      <c r="I358" s="67"/>
      <c r="J358" s="20"/>
      <c r="K358" s="11" t="str">
        <f t="shared" si="49"/>
        <v/>
      </c>
      <c r="L358" s="68"/>
      <c r="M358" s="68"/>
    </row>
    <row r="359" spans="2:13" x14ac:dyDescent="0.2">
      <c r="B359" s="11">
        <f t="shared" si="43"/>
        <v>0</v>
      </c>
      <c r="C359" s="11" t="str">
        <f t="shared" si="47"/>
        <v/>
      </c>
      <c r="D359" s="20" t="str">
        <f>IF(OR(E359=0,E359=""),"",COUNTIF($E$6:E359,E359)&amp;E359)</f>
        <v/>
      </c>
      <c r="E359" s="20" t="str">
        <f t="shared" si="48"/>
        <v/>
      </c>
      <c r="G359" s="66"/>
      <c r="H359" s="11"/>
      <c r="I359" s="11"/>
      <c r="J359" s="20"/>
      <c r="K359" s="11" t="str">
        <f t="shared" si="49"/>
        <v/>
      </c>
      <c r="L359" s="20"/>
      <c r="M359" s="20"/>
    </row>
    <row r="360" spans="2:13" ht="15" x14ac:dyDescent="0.25">
      <c r="B360" s="11">
        <f t="shared" si="43"/>
        <v>0</v>
      </c>
      <c r="C360" s="11" t="str">
        <f t="shared" ref="C360:C361" si="50">IF(LEFT(H360,3)="JP-",J360,"")</f>
        <v/>
      </c>
      <c r="D360" s="20" t="str">
        <f>IF(OR(E360=0,E360=""),"",COUNTIF($E$6:E360,E360)&amp;E360)</f>
        <v/>
      </c>
      <c r="E360" s="20" t="str">
        <f t="shared" ref="E360:E361" si="51">IF(J360=Filter,J360,"")</f>
        <v/>
      </c>
      <c r="G360" s="66"/>
      <c r="H360" s="11"/>
      <c r="I360" s="67"/>
      <c r="J360" s="20"/>
      <c r="K360" s="11" t="str">
        <f t="shared" ref="K360:K361" si="52">IFERROR(IF(J360="","",VLOOKUP(J360,DaftarAkun,2,0)),"Masukkan Akun Yang Benar")</f>
        <v/>
      </c>
      <c r="L360" s="68"/>
      <c r="M360" s="68"/>
    </row>
    <row r="361" spans="2:13" x14ac:dyDescent="0.2">
      <c r="B361" s="11">
        <f t="shared" si="43"/>
        <v>0</v>
      </c>
      <c r="C361" s="11" t="str">
        <f t="shared" si="50"/>
        <v/>
      </c>
      <c r="D361" s="20" t="str">
        <f>IF(OR(E361=0,E361=""),"",COUNTIF($E$6:E361,E361)&amp;E361)</f>
        <v/>
      </c>
      <c r="E361" s="20" t="str">
        <f t="shared" si="51"/>
        <v/>
      </c>
      <c r="G361" s="66"/>
      <c r="H361" s="11"/>
      <c r="I361" s="11"/>
      <c r="J361" s="20"/>
      <c r="K361" s="11" t="str">
        <f t="shared" si="52"/>
        <v/>
      </c>
      <c r="L361" s="20"/>
      <c r="M361" s="20"/>
    </row>
    <row r="362" spans="2:13" ht="15" x14ac:dyDescent="0.25">
      <c r="B362" s="11">
        <f t="shared" si="43"/>
        <v>0</v>
      </c>
      <c r="C362" s="11" t="str">
        <f t="shared" ref="C362:C418" si="53">IF(LEFT(H362,3)="JP-",J362,"")</f>
        <v/>
      </c>
      <c r="D362" s="20" t="str">
        <f>IF(OR(E362=0,E362=""),"",COUNTIF($E$6:E362,E362)&amp;E362)</f>
        <v/>
      </c>
      <c r="E362" s="20" t="str">
        <f t="shared" ref="E362:E418" si="54">IF(J362=Filter,J362,"")</f>
        <v/>
      </c>
      <c r="G362" s="66"/>
      <c r="H362" s="11"/>
      <c r="I362" s="67"/>
      <c r="J362" s="20"/>
      <c r="K362" s="11" t="str">
        <f t="shared" ref="K362:K418" si="55">IFERROR(IF(J362="","",VLOOKUP(J362,DaftarAkun,2,0)),"Masukkan Akun Yang Benar")</f>
        <v/>
      </c>
      <c r="L362" s="68"/>
      <c r="M362" s="68"/>
    </row>
    <row r="363" spans="2:13" x14ac:dyDescent="0.2">
      <c r="B363" s="11">
        <f t="shared" si="43"/>
        <v>0</v>
      </c>
      <c r="C363" s="11" t="str">
        <f t="shared" si="53"/>
        <v/>
      </c>
      <c r="D363" s="20" t="str">
        <f>IF(OR(E363=0,E363=""),"",COUNTIF($E$6:E363,E363)&amp;E363)</f>
        <v/>
      </c>
      <c r="E363" s="20" t="str">
        <f t="shared" si="54"/>
        <v/>
      </c>
      <c r="G363" s="66"/>
      <c r="H363" s="11"/>
      <c r="I363" s="11"/>
      <c r="J363" s="20"/>
      <c r="K363" s="11" t="str">
        <f t="shared" si="55"/>
        <v/>
      </c>
      <c r="L363" s="20"/>
      <c r="M363" s="20"/>
    </row>
    <row r="364" spans="2:13" ht="15" x14ac:dyDescent="0.25">
      <c r="B364" s="11">
        <f t="shared" si="43"/>
        <v>0</v>
      </c>
      <c r="C364" s="11" t="str">
        <f t="shared" si="53"/>
        <v/>
      </c>
      <c r="D364" s="20" t="str">
        <f>IF(OR(E364=0,E364=""),"",COUNTIF($E$6:E364,E364)&amp;E364)</f>
        <v/>
      </c>
      <c r="E364" s="20" t="str">
        <f t="shared" si="54"/>
        <v/>
      </c>
      <c r="G364" s="66"/>
      <c r="H364" s="11"/>
      <c r="I364" s="67"/>
      <c r="J364" s="20"/>
      <c r="K364" s="11" t="str">
        <f t="shared" si="55"/>
        <v/>
      </c>
      <c r="L364" s="68"/>
      <c r="M364" s="68"/>
    </row>
    <row r="365" spans="2:13" x14ac:dyDescent="0.2">
      <c r="B365" s="11">
        <f t="shared" si="43"/>
        <v>0</v>
      </c>
      <c r="C365" s="11" t="str">
        <f t="shared" si="53"/>
        <v/>
      </c>
      <c r="D365" s="20" t="str">
        <f>IF(OR(E365=0,E365=""),"",COUNTIF($E$6:E365,E365)&amp;E365)</f>
        <v/>
      </c>
      <c r="E365" s="20" t="str">
        <f t="shared" si="54"/>
        <v/>
      </c>
      <c r="G365" s="66"/>
      <c r="H365" s="11"/>
      <c r="I365" s="11"/>
      <c r="J365" s="20"/>
      <c r="K365" s="11" t="str">
        <f t="shared" si="55"/>
        <v/>
      </c>
      <c r="L365" s="20"/>
      <c r="M365" s="20"/>
    </row>
    <row r="366" spans="2:13" ht="15" x14ac:dyDescent="0.25">
      <c r="B366" s="11">
        <f t="shared" si="43"/>
        <v>0</v>
      </c>
      <c r="C366" s="11" t="str">
        <f t="shared" si="53"/>
        <v/>
      </c>
      <c r="D366" s="20" t="str">
        <f>IF(OR(E366=0,E366=""),"",COUNTIF($E$6:E366,E366)&amp;E366)</f>
        <v/>
      </c>
      <c r="E366" s="20" t="str">
        <f t="shared" si="54"/>
        <v/>
      </c>
      <c r="G366" s="66"/>
      <c r="H366" s="11"/>
      <c r="I366" s="67"/>
      <c r="J366" s="20"/>
      <c r="K366" s="11" t="str">
        <f t="shared" si="55"/>
        <v/>
      </c>
      <c r="L366" s="68"/>
      <c r="M366" s="68"/>
    </row>
    <row r="367" spans="2:13" x14ac:dyDescent="0.2">
      <c r="B367" s="11">
        <f t="shared" si="43"/>
        <v>0</v>
      </c>
      <c r="C367" s="11" t="str">
        <f t="shared" si="53"/>
        <v/>
      </c>
      <c r="D367" s="20" t="str">
        <f>IF(OR(E367=0,E367=""),"",COUNTIF($E$6:E367,E367)&amp;E367)</f>
        <v/>
      </c>
      <c r="E367" s="20" t="str">
        <f t="shared" si="54"/>
        <v/>
      </c>
      <c r="G367" s="66"/>
      <c r="H367" s="11"/>
      <c r="I367" s="11"/>
      <c r="J367" s="20"/>
      <c r="K367" s="11" t="str">
        <f t="shared" si="55"/>
        <v/>
      </c>
      <c r="L367" s="20"/>
      <c r="M367" s="20"/>
    </row>
    <row r="368" spans="2:13" ht="15" x14ac:dyDescent="0.25">
      <c r="B368" s="11">
        <f t="shared" si="43"/>
        <v>0</v>
      </c>
      <c r="C368" s="11" t="str">
        <f t="shared" si="53"/>
        <v/>
      </c>
      <c r="D368" s="20" t="str">
        <f>IF(OR(E368=0,E368=""),"",COUNTIF($E$6:E368,E368)&amp;E368)</f>
        <v/>
      </c>
      <c r="E368" s="20" t="str">
        <f t="shared" si="54"/>
        <v/>
      </c>
      <c r="G368" s="66"/>
      <c r="H368" s="11"/>
      <c r="I368" s="67"/>
      <c r="J368" s="20"/>
      <c r="K368" s="11" t="str">
        <f t="shared" si="55"/>
        <v/>
      </c>
      <c r="L368" s="68"/>
      <c r="M368" s="68"/>
    </row>
    <row r="369" spans="2:13" x14ac:dyDescent="0.2">
      <c r="B369" s="11">
        <f t="shared" si="43"/>
        <v>0</v>
      </c>
      <c r="C369" s="11" t="str">
        <f t="shared" si="53"/>
        <v/>
      </c>
      <c r="D369" s="20" t="str">
        <f>IF(OR(E369=0,E369=""),"",COUNTIF($E$6:E369,E369)&amp;E369)</f>
        <v/>
      </c>
      <c r="E369" s="20" t="str">
        <f t="shared" si="54"/>
        <v/>
      </c>
      <c r="G369" s="66"/>
      <c r="H369" s="11"/>
      <c r="I369" s="11"/>
      <c r="J369" s="20"/>
      <c r="K369" s="11" t="str">
        <f t="shared" si="55"/>
        <v/>
      </c>
      <c r="L369" s="20"/>
      <c r="M369" s="20"/>
    </row>
    <row r="370" spans="2:13" ht="15" x14ac:dyDescent="0.25">
      <c r="B370" s="11">
        <f t="shared" si="43"/>
        <v>0</v>
      </c>
      <c r="C370" s="11" t="str">
        <f t="shared" si="53"/>
        <v/>
      </c>
      <c r="D370" s="20" t="str">
        <f>IF(OR(E370=0,E370=""),"",COUNTIF($E$6:E370,E370)&amp;E370)</f>
        <v/>
      </c>
      <c r="E370" s="20" t="str">
        <f t="shared" si="54"/>
        <v/>
      </c>
      <c r="G370" s="66"/>
      <c r="H370" s="11"/>
      <c r="I370" s="67"/>
      <c r="J370" s="20"/>
      <c r="K370" s="11" t="str">
        <f t="shared" si="55"/>
        <v/>
      </c>
      <c r="L370" s="68"/>
      <c r="M370" s="68"/>
    </row>
    <row r="371" spans="2:13" x14ac:dyDescent="0.2">
      <c r="B371" s="11">
        <f t="shared" si="43"/>
        <v>0</v>
      </c>
      <c r="C371" s="11" t="str">
        <f t="shared" si="53"/>
        <v/>
      </c>
      <c r="D371" s="20" t="str">
        <f>IF(OR(E371=0,E371=""),"",COUNTIF($E$6:E371,E371)&amp;E371)</f>
        <v/>
      </c>
      <c r="E371" s="20" t="str">
        <f t="shared" si="54"/>
        <v/>
      </c>
      <c r="G371" s="66"/>
      <c r="H371" s="11"/>
      <c r="I371" s="11"/>
      <c r="J371" s="20"/>
      <c r="K371" s="11" t="str">
        <f t="shared" si="55"/>
        <v/>
      </c>
      <c r="L371" s="20"/>
      <c r="M371" s="20"/>
    </row>
    <row r="372" spans="2:13" ht="15" x14ac:dyDescent="0.25">
      <c r="B372" s="11">
        <f t="shared" si="43"/>
        <v>0</v>
      </c>
      <c r="C372" s="11" t="str">
        <f t="shared" ref="C372:C378" si="56">IF(LEFT(H372,3)="JP-",J372,"")</f>
        <v/>
      </c>
      <c r="D372" s="20" t="str">
        <f>IF(OR(E372=0,E372=""),"",COUNTIF($E$6:E372,E372)&amp;E372)</f>
        <v/>
      </c>
      <c r="E372" s="20" t="str">
        <f t="shared" ref="E372:E378" si="57">IF(J372=Filter,J372,"")</f>
        <v/>
      </c>
      <c r="G372" s="66"/>
      <c r="H372" s="11"/>
      <c r="I372" s="67"/>
      <c r="J372" s="20"/>
      <c r="K372" s="11" t="str">
        <f t="shared" ref="K372:K378" si="58">IFERROR(IF(J372="","",VLOOKUP(J372,DaftarAkun,2,0)),"Masukkan Akun Yang Benar")</f>
        <v/>
      </c>
      <c r="L372" s="68"/>
      <c r="M372" s="68"/>
    </row>
    <row r="373" spans="2:13" x14ac:dyDescent="0.2">
      <c r="B373" s="11">
        <f t="shared" si="43"/>
        <v>0</v>
      </c>
      <c r="C373" s="11" t="str">
        <f t="shared" si="56"/>
        <v/>
      </c>
      <c r="D373" s="20" t="str">
        <f>IF(OR(E373=0,E373=""),"",COUNTIF($E$6:E373,E373)&amp;E373)</f>
        <v/>
      </c>
      <c r="E373" s="20" t="str">
        <f t="shared" si="57"/>
        <v/>
      </c>
      <c r="G373" s="66"/>
      <c r="H373" s="11"/>
      <c r="I373" s="11"/>
      <c r="J373" s="20"/>
      <c r="K373" s="11" t="str">
        <f t="shared" si="58"/>
        <v/>
      </c>
      <c r="L373" s="20"/>
      <c r="M373" s="20"/>
    </row>
    <row r="374" spans="2:13" ht="15" x14ac:dyDescent="0.25">
      <c r="B374" s="11">
        <f t="shared" si="43"/>
        <v>0</v>
      </c>
      <c r="C374" s="11" t="str">
        <f t="shared" si="56"/>
        <v/>
      </c>
      <c r="D374" s="20" t="str">
        <f>IF(OR(E374=0,E374=""),"",COUNTIF($E$6:E374,E374)&amp;E374)</f>
        <v/>
      </c>
      <c r="E374" s="20" t="str">
        <f t="shared" si="57"/>
        <v/>
      </c>
      <c r="G374" s="66"/>
      <c r="H374" s="11"/>
      <c r="I374" s="67"/>
      <c r="J374" s="20"/>
      <c r="K374" s="11" t="str">
        <f t="shared" si="58"/>
        <v/>
      </c>
      <c r="L374" s="68"/>
      <c r="M374" s="68"/>
    </row>
    <row r="375" spans="2:13" x14ac:dyDescent="0.2">
      <c r="B375" s="11">
        <f t="shared" si="43"/>
        <v>0</v>
      </c>
      <c r="C375" s="11" t="str">
        <f t="shared" si="56"/>
        <v/>
      </c>
      <c r="D375" s="20" t="str">
        <f>IF(OR(E375=0,E375=""),"",COUNTIF($E$6:E375,E375)&amp;E375)</f>
        <v/>
      </c>
      <c r="E375" s="20" t="str">
        <f t="shared" si="57"/>
        <v/>
      </c>
      <c r="G375" s="66"/>
      <c r="H375" s="11"/>
      <c r="I375" s="11"/>
      <c r="J375" s="20"/>
      <c r="K375" s="11" t="str">
        <f t="shared" si="58"/>
        <v/>
      </c>
      <c r="L375" s="20"/>
      <c r="M375" s="20"/>
    </row>
    <row r="376" spans="2:13" ht="15" x14ac:dyDescent="0.25">
      <c r="B376" s="11">
        <f t="shared" si="43"/>
        <v>0</v>
      </c>
      <c r="C376" s="11" t="str">
        <f t="shared" si="56"/>
        <v/>
      </c>
      <c r="D376" s="20" t="str">
        <f>IF(OR(E376=0,E376=""),"",COUNTIF($E$6:E376,E376)&amp;E376)</f>
        <v/>
      </c>
      <c r="E376" s="20" t="str">
        <f t="shared" si="57"/>
        <v/>
      </c>
      <c r="G376" s="66"/>
      <c r="H376" s="11"/>
      <c r="I376" s="67"/>
      <c r="J376" s="20"/>
      <c r="K376" s="11" t="str">
        <f t="shared" si="58"/>
        <v/>
      </c>
      <c r="L376" s="68"/>
      <c r="M376" s="68"/>
    </row>
    <row r="377" spans="2:13" x14ac:dyDescent="0.2">
      <c r="B377" s="11">
        <f t="shared" si="43"/>
        <v>0</v>
      </c>
      <c r="C377" s="11" t="str">
        <f t="shared" si="56"/>
        <v/>
      </c>
      <c r="D377" s="20" t="str">
        <f>IF(OR(E377=0,E377=""),"",COUNTIF($E$6:E377,E377)&amp;E377)</f>
        <v/>
      </c>
      <c r="E377" s="20" t="str">
        <f t="shared" si="57"/>
        <v/>
      </c>
      <c r="G377" s="66"/>
      <c r="H377" s="11"/>
      <c r="I377" s="11"/>
      <c r="J377" s="20"/>
      <c r="K377" s="11" t="str">
        <f t="shared" si="58"/>
        <v/>
      </c>
      <c r="L377" s="20"/>
      <c r="M377" s="20"/>
    </row>
    <row r="378" spans="2:13" ht="15" x14ac:dyDescent="0.25">
      <c r="B378" s="11">
        <f t="shared" si="43"/>
        <v>0</v>
      </c>
      <c r="C378" s="11" t="str">
        <f t="shared" si="56"/>
        <v/>
      </c>
      <c r="D378" s="20" t="str">
        <f>IF(OR(E378=0,E378=""),"",COUNTIF($E$6:E378,E378)&amp;E378)</f>
        <v/>
      </c>
      <c r="E378" s="20" t="str">
        <f t="shared" si="57"/>
        <v/>
      </c>
      <c r="G378" s="66"/>
      <c r="H378" s="11"/>
      <c r="I378" s="67"/>
      <c r="J378" s="20"/>
      <c r="K378" s="11" t="str">
        <f t="shared" si="58"/>
        <v/>
      </c>
      <c r="L378" s="68"/>
      <c r="M378" s="68"/>
    </row>
    <row r="379" spans="2:13" ht="15" x14ac:dyDescent="0.25">
      <c r="B379" s="11">
        <f t="shared" si="43"/>
        <v>0</v>
      </c>
      <c r="C379" s="11" t="str">
        <f t="shared" ref="C379:C386" si="59">IF(LEFT(H379,3)="JP-",J379,"")</f>
        <v/>
      </c>
      <c r="D379" s="20" t="str">
        <f>IF(OR(E379=0,E379=""),"",COUNTIF($E$6:E379,E379)&amp;E379)</f>
        <v/>
      </c>
      <c r="E379" s="20" t="str">
        <f t="shared" ref="E379:E386" si="60">IF(J379=Filter,J379,"")</f>
        <v/>
      </c>
      <c r="G379" s="66"/>
      <c r="H379" s="11"/>
      <c r="I379" s="67"/>
      <c r="J379" s="20"/>
      <c r="K379" s="11" t="str">
        <f t="shared" ref="K379:K386" si="61">IFERROR(IF(J379="","",VLOOKUP(J379,DaftarAkun,2,0)),"Masukkan Akun Yang Benar")</f>
        <v/>
      </c>
      <c r="L379" s="68"/>
      <c r="M379" s="68"/>
    </row>
    <row r="380" spans="2:13" x14ac:dyDescent="0.2">
      <c r="B380" s="11">
        <f t="shared" si="43"/>
        <v>0</v>
      </c>
      <c r="C380" s="11" t="str">
        <f t="shared" si="59"/>
        <v/>
      </c>
      <c r="D380" s="20" t="str">
        <f>IF(OR(E380=0,E380=""),"",COUNTIF($E$6:E380,E380)&amp;E380)</f>
        <v/>
      </c>
      <c r="E380" s="20" t="str">
        <f t="shared" si="60"/>
        <v/>
      </c>
      <c r="G380" s="66"/>
      <c r="H380" s="11"/>
      <c r="I380" s="11"/>
      <c r="J380" s="20"/>
      <c r="K380" s="11" t="str">
        <f t="shared" si="61"/>
        <v/>
      </c>
      <c r="L380" s="20"/>
      <c r="M380" s="20"/>
    </row>
    <row r="381" spans="2:13" ht="15" x14ac:dyDescent="0.25">
      <c r="B381" s="11">
        <f t="shared" si="43"/>
        <v>0</v>
      </c>
      <c r="C381" s="11" t="str">
        <f t="shared" si="59"/>
        <v/>
      </c>
      <c r="D381" s="20" t="str">
        <f>IF(OR(E381=0,E381=""),"",COUNTIF($E$6:E381,E381)&amp;E381)</f>
        <v/>
      </c>
      <c r="E381" s="20" t="str">
        <f t="shared" si="60"/>
        <v/>
      </c>
      <c r="G381" s="66"/>
      <c r="H381" s="11"/>
      <c r="I381" s="67"/>
      <c r="J381" s="20"/>
      <c r="K381" s="11" t="str">
        <f t="shared" si="61"/>
        <v/>
      </c>
      <c r="L381" s="68"/>
      <c r="M381" s="68"/>
    </row>
    <row r="382" spans="2:13" x14ac:dyDescent="0.2">
      <c r="B382" s="11">
        <f t="shared" si="43"/>
        <v>0</v>
      </c>
      <c r="C382" s="11" t="str">
        <f t="shared" si="59"/>
        <v/>
      </c>
      <c r="D382" s="20" t="str">
        <f>IF(OR(E382=0,E382=""),"",COUNTIF($E$6:E382,E382)&amp;E382)</f>
        <v/>
      </c>
      <c r="E382" s="20" t="str">
        <f t="shared" si="60"/>
        <v/>
      </c>
      <c r="G382" s="66"/>
      <c r="H382" s="11"/>
      <c r="I382" s="11"/>
      <c r="J382" s="20"/>
      <c r="K382" s="11" t="str">
        <f t="shared" si="61"/>
        <v/>
      </c>
      <c r="L382" s="20"/>
      <c r="M382" s="20"/>
    </row>
    <row r="383" spans="2:13" ht="15" x14ac:dyDescent="0.25">
      <c r="B383" s="11">
        <f t="shared" si="43"/>
        <v>0</v>
      </c>
      <c r="C383" s="11" t="str">
        <f t="shared" si="59"/>
        <v/>
      </c>
      <c r="D383" s="20" t="str">
        <f>IF(OR(E383=0,E383=""),"",COUNTIF($E$6:E383,E383)&amp;E383)</f>
        <v/>
      </c>
      <c r="E383" s="20" t="str">
        <f t="shared" si="60"/>
        <v/>
      </c>
      <c r="G383" s="66"/>
      <c r="H383" s="11"/>
      <c r="I383" s="67"/>
      <c r="J383" s="20"/>
      <c r="K383" s="11" t="str">
        <f t="shared" si="61"/>
        <v/>
      </c>
      <c r="L383" s="68"/>
      <c r="M383" s="68"/>
    </row>
    <row r="384" spans="2:13" x14ac:dyDescent="0.2">
      <c r="B384" s="11">
        <f t="shared" si="43"/>
        <v>0</v>
      </c>
      <c r="C384" s="11" t="str">
        <f t="shared" si="59"/>
        <v/>
      </c>
      <c r="D384" s="20" t="str">
        <f>IF(OR(E384=0,E384=""),"",COUNTIF($E$6:E384,E384)&amp;E384)</f>
        <v/>
      </c>
      <c r="E384" s="20" t="str">
        <f t="shared" si="60"/>
        <v/>
      </c>
      <c r="G384" s="66"/>
      <c r="H384" s="11"/>
      <c r="I384" s="11"/>
      <c r="J384" s="20"/>
      <c r="K384" s="11" t="str">
        <f t="shared" si="61"/>
        <v/>
      </c>
      <c r="L384" s="20"/>
      <c r="M384" s="20"/>
    </row>
    <row r="385" spans="2:13" ht="15" x14ac:dyDescent="0.25">
      <c r="B385" s="11">
        <f t="shared" si="43"/>
        <v>0</v>
      </c>
      <c r="C385" s="11" t="str">
        <f t="shared" si="59"/>
        <v/>
      </c>
      <c r="D385" s="20" t="str">
        <f>IF(OR(E385=0,E385=""),"",COUNTIF($E$6:E385,E385)&amp;E385)</f>
        <v/>
      </c>
      <c r="E385" s="20" t="str">
        <f t="shared" si="60"/>
        <v/>
      </c>
      <c r="G385" s="66"/>
      <c r="H385" s="11"/>
      <c r="I385" s="67"/>
      <c r="J385" s="20"/>
      <c r="K385" s="11" t="str">
        <f t="shared" si="61"/>
        <v/>
      </c>
      <c r="L385" s="68"/>
      <c r="M385" s="68"/>
    </row>
    <row r="386" spans="2:13" x14ac:dyDescent="0.2">
      <c r="B386" s="11">
        <f t="shared" si="43"/>
        <v>0</v>
      </c>
      <c r="C386" s="11" t="str">
        <f t="shared" si="59"/>
        <v/>
      </c>
      <c r="D386" s="20" t="str">
        <f>IF(OR(E386=0,E386=""),"",COUNTIF($E$6:E386,E386)&amp;E386)</f>
        <v/>
      </c>
      <c r="E386" s="20" t="str">
        <f t="shared" si="60"/>
        <v/>
      </c>
      <c r="G386" s="66"/>
      <c r="H386" s="11"/>
      <c r="I386" s="11"/>
      <c r="J386" s="20"/>
      <c r="K386" s="11" t="str">
        <f t="shared" si="61"/>
        <v/>
      </c>
      <c r="L386" s="20"/>
      <c r="M386" s="20"/>
    </row>
    <row r="387" spans="2:13" ht="15" x14ac:dyDescent="0.25">
      <c r="B387" s="11">
        <f t="shared" si="43"/>
        <v>0</v>
      </c>
      <c r="C387" s="11" t="str">
        <f t="shared" si="53"/>
        <v/>
      </c>
      <c r="D387" s="20" t="str">
        <f>IF(OR(E387=0,E387=""),"",COUNTIF($E$6:E387,E387)&amp;E387)</f>
        <v/>
      </c>
      <c r="E387" s="20" t="str">
        <f t="shared" si="54"/>
        <v/>
      </c>
      <c r="G387" s="66"/>
      <c r="H387" s="11"/>
      <c r="I387" s="67"/>
      <c r="J387" s="20"/>
      <c r="K387" s="11" t="str">
        <f t="shared" si="55"/>
        <v/>
      </c>
      <c r="L387" s="68"/>
      <c r="M387" s="68"/>
    </row>
    <row r="388" spans="2:13" x14ac:dyDescent="0.2">
      <c r="B388" s="11">
        <f t="shared" si="43"/>
        <v>0</v>
      </c>
      <c r="C388" s="11" t="str">
        <f t="shared" si="53"/>
        <v/>
      </c>
      <c r="D388" s="20" t="str">
        <f>IF(OR(E388=0,E388=""),"",COUNTIF($E$6:E388,E388)&amp;E388)</f>
        <v/>
      </c>
      <c r="E388" s="20" t="str">
        <f t="shared" si="54"/>
        <v/>
      </c>
      <c r="G388" s="66"/>
      <c r="H388" s="11"/>
      <c r="I388" s="11"/>
      <c r="J388" s="20"/>
      <c r="K388" s="11" t="str">
        <f t="shared" si="55"/>
        <v/>
      </c>
      <c r="L388" s="20"/>
      <c r="M388" s="20"/>
    </row>
    <row r="389" spans="2:13" ht="15" x14ac:dyDescent="0.25">
      <c r="B389" s="11">
        <f t="shared" si="43"/>
        <v>0</v>
      </c>
      <c r="C389" s="11" t="str">
        <f t="shared" si="53"/>
        <v/>
      </c>
      <c r="D389" s="20" t="str">
        <f>IF(OR(E389=0,E389=""),"",COUNTIF($E$6:E389,E389)&amp;E389)</f>
        <v/>
      </c>
      <c r="E389" s="20" t="str">
        <f t="shared" si="54"/>
        <v/>
      </c>
      <c r="G389" s="66"/>
      <c r="H389" s="11"/>
      <c r="I389" s="67"/>
      <c r="J389" s="20"/>
      <c r="K389" s="11" t="str">
        <f t="shared" si="55"/>
        <v/>
      </c>
      <c r="L389" s="68"/>
      <c r="M389" s="68"/>
    </row>
    <row r="390" spans="2:13" x14ac:dyDescent="0.2">
      <c r="B390" s="11">
        <f t="shared" si="43"/>
        <v>0</v>
      </c>
      <c r="C390" s="11" t="str">
        <f t="shared" si="53"/>
        <v/>
      </c>
      <c r="D390" s="20" t="str">
        <f>IF(OR(E390=0,E390=""),"",COUNTIF($E$6:E390,E390)&amp;E390)</f>
        <v/>
      </c>
      <c r="E390" s="20" t="str">
        <f t="shared" si="54"/>
        <v/>
      </c>
      <c r="G390" s="66"/>
      <c r="H390" s="11"/>
      <c r="I390" s="11"/>
      <c r="J390" s="20"/>
      <c r="K390" s="11" t="str">
        <f t="shared" si="55"/>
        <v/>
      </c>
      <c r="L390" s="20"/>
      <c r="M390" s="20"/>
    </row>
    <row r="391" spans="2:13" ht="15" x14ac:dyDescent="0.25">
      <c r="B391" s="11">
        <f t="shared" si="43"/>
        <v>0</v>
      </c>
      <c r="C391" s="11" t="str">
        <f t="shared" si="53"/>
        <v/>
      </c>
      <c r="D391" s="20" t="str">
        <f>IF(OR(E391=0,E391=""),"",COUNTIF($E$6:E391,E391)&amp;E391)</f>
        <v/>
      </c>
      <c r="E391" s="20" t="str">
        <f t="shared" si="54"/>
        <v/>
      </c>
      <c r="G391" s="66"/>
      <c r="H391" s="11"/>
      <c r="I391" s="67"/>
      <c r="J391" s="20"/>
      <c r="K391" s="11" t="str">
        <f t="shared" si="55"/>
        <v/>
      </c>
      <c r="L391" s="68"/>
      <c r="M391" s="68"/>
    </row>
    <row r="392" spans="2:13" x14ac:dyDescent="0.2">
      <c r="B392" s="11">
        <f t="shared" si="43"/>
        <v>0</v>
      </c>
      <c r="C392" s="11" t="str">
        <f t="shared" si="53"/>
        <v/>
      </c>
      <c r="D392" s="20" t="str">
        <f>IF(OR(E392=0,E392=""),"",COUNTIF($E$6:E392,E392)&amp;E392)</f>
        <v/>
      </c>
      <c r="E392" s="20" t="str">
        <f t="shared" si="54"/>
        <v/>
      </c>
      <c r="G392" s="66"/>
      <c r="H392" s="11"/>
      <c r="I392" s="11"/>
      <c r="J392" s="20"/>
      <c r="K392" s="11" t="str">
        <f t="shared" si="55"/>
        <v/>
      </c>
      <c r="L392" s="20"/>
      <c r="M392" s="20"/>
    </row>
    <row r="393" spans="2:13" ht="15" x14ac:dyDescent="0.25">
      <c r="B393" s="11">
        <f t="shared" si="43"/>
        <v>0</v>
      </c>
      <c r="C393" s="11" t="str">
        <f t="shared" si="53"/>
        <v/>
      </c>
      <c r="D393" s="20" t="str">
        <f>IF(OR(E393=0,E393=""),"",COUNTIF($E$6:E393,E393)&amp;E393)</f>
        <v/>
      </c>
      <c r="E393" s="20" t="str">
        <f t="shared" si="54"/>
        <v/>
      </c>
      <c r="G393" s="66"/>
      <c r="H393" s="11"/>
      <c r="I393" s="67"/>
      <c r="J393" s="20"/>
      <c r="K393" s="11" t="str">
        <f t="shared" si="55"/>
        <v/>
      </c>
      <c r="L393" s="68"/>
      <c r="M393" s="68"/>
    </row>
    <row r="394" spans="2:13" x14ac:dyDescent="0.2">
      <c r="B394" s="11">
        <f t="shared" si="43"/>
        <v>0</v>
      </c>
      <c r="C394" s="11" t="str">
        <f t="shared" si="53"/>
        <v/>
      </c>
      <c r="D394" s="20" t="str">
        <f>IF(OR(E394=0,E394=""),"",COUNTIF($E$6:E394,E394)&amp;E394)</f>
        <v/>
      </c>
      <c r="E394" s="20" t="str">
        <f t="shared" si="54"/>
        <v/>
      </c>
      <c r="G394" s="66"/>
      <c r="H394" s="11"/>
      <c r="I394" s="11"/>
      <c r="J394" s="20"/>
      <c r="K394" s="11" t="str">
        <f t="shared" si="55"/>
        <v/>
      </c>
      <c r="L394" s="20"/>
      <c r="M394" s="20"/>
    </row>
    <row r="395" spans="2:13" ht="15" x14ac:dyDescent="0.25">
      <c r="B395" s="11">
        <f t="shared" si="43"/>
        <v>0</v>
      </c>
      <c r="C395" s="11" t="str">
        <f t="shared" si="53"/>
        <v/>
      </c>
      <c r="D395" s="20" t="str">
        <f>IF(OR(E395=0,E395=""),"",COUNTIF($E$6:E395,E395)&amp;E395)</f>
        <v/>
      </c>
      <c r="E395" s="20" t="str">
        <f t="shared" si="54"/>
        <v/>
      </c>
      <c r="G395" s="66"/>
      <c r="H395" s="11"/>
      <c r="I395" s="67"/>
      <c r="J395" s="20"/>
      <c r="K395" s="11" t="str">
        <f t="shared" si="55"/>
        <v/>
      </c>
      <c r="L395" s="68"/>
      <c r="M395" s="68"/>
    </row>
    <row r="396" spans="2:13" x14ac:dyDescent="0.2">
      <c r="B396" s="11">
        <f t="shared" si="43"/>
        <v>0</v>
      </c>
      <c r="C396" s="11" t="str">
        <f t="shared" si="53"/>
        <v/>
      </c>
      <c r="D396" s="20" t="str">
        <f>IF(OR(E396=0,E396=""),"",COUNTIF($E$6:E396,E396)&amp;E396)</f>
        <v/>
      </c>
      <c r="E396" s="20" t="str">
        <f t="shared" si="54"/>
        <v/>
      </c>
      <c r="G396" s="66"/>
      <c r="H396" s="11"/>
      <c r="I396" s="11"/>
      <c r="J396" s="20"/>
      <c r="K396" s="11" t="str">
        <f t="shared" si="55"/>
        <v/>
      </c>
      <c r="L396" s="20"/>
      <c r="M396" s="20"/>
    </row>
    <row r="397" spans="2:13" ht="15" x14ac:dyDescent="0.25">
      <c r="B397" s="11">
        <f t="shared" si="43"/>
        <v>0</v>
      </c>
      <c r="C397" s="11" t="str">
        <f t="shared" si="53"/>
        <v/>
      </c>
      <c r="D397" s="20" t="str">
        <f>IF(OR(E397=0,E397=""),"",COUNTIF($E$6:E397,E397)&amp;E397)</f>
        <v/>
      </c>
      <c r="E397" s="20" t="str">
        <f t="shared" si="54"/>
        <v/>
      </c>
      <c r="G397" s="66"/>
      <c r="H397" s="11"/>
      <c r="I397" s="67"/>
      <c r="J397" s="20"/>
      <c r="K397" s="11" t="str">
        <f t="shared" si="55"/>
        <v/>
      </c>
      <c r="L397" s="68"/>
      <c r="M397" s="68"/>
    </row>
    <row r="398" spans="2:13" x14ac:dyDescent="0.2">
      <c r="B398" s="11">
        <f t="shared" si="43"/>
        <v>0</v>
      </c>
      <c r="C398" s="11" t="str">
        <f t="shared" si="53"/>
        <v/>
      </c>
      <c r="D398" s="20" t="str">
        <f>IF(OR(E398=0,E398=""),"",COUNTIF($E$6:E398,E398)&amp;E398)</f>
        <v/>
      </c>
      <c r="E398" s="20" t="str">
        <f t="shared" si="54"/>
        <v/>
      </c>
      <c r="G398" s="66"/>
      <c r="H398" s="11"/>
      <c r="I398" s="11"/>
      <c r="J398" s="20"/>
      <c r="K398" s="11" t="str">
        <f t="shared" si="55"/>
        <v/>
      </c>
      <c r="L398" s="20"/>
      <c r="M398" s="20"/>
    </row>
    <row r="399" spans="2:13" ht="15" x14ac:dyDescent="0.25">
      <c r="B399" s="11">
        <f t="shared" si="43"/>
        <v>0</v>
      </c>
      <c r="C399" s="11" t="str">
        <f t="shared" ref="C399:C406" si="62">IF(LEFT(H399,3)="JP-",J399,"")</f>
        <v/>
      </c>
      <c r="D399" s="20" t="str">
        <f>IF(OR(E399=0,E399=""),"",COUNTIF($E$6:E399,E399)&amp;E399)</f>
        <v/>
      </c>
      <c r="E399" s="20" t="str">
        <f t="shared" ref="E399:E406" si="63">IF(J399=Filter,J399,"")</f>
        <v/>
      </c>
      <c r="G399" s="66"/>
      <c r="H399" s="11"/>
      <c r="I399" s="67"/>
      <c r="J399" s="20"/>
      <c r="K399" s="11" t="str">
        <f t="shared" ref="K399:K406" si="64">IFERROR(IF(J399="","",VLOOKUP(J399,DaftarAkun,2,0)),"Masukkan Akun Yang Benar")</f>
        <v/>
      </c>
      <c r="L399" s="68"/>
      <c r="M399" s="68"/>
    </row>
    <row r="400" spans="2:13" x14ac:dyDescent="0.2">
      <c r="B400" s="11">
        <f t="shared" si="43"/>
        <v>0</v>
      </c>
      <c r="C400" s="11" t="str">
        <f t="shared" si="62"/>
        <v/>
      </c>
      <c r="D400" s="20" t="str">
        <f>IF(OR(E400=0,E400=""),"",COUNTIF($E$6:E400,E400)&amp;E400)</f>
        <v/>
      </c>
      <c r="E400" s="20" t="str">
        <f t="shared" si="63"/>
        <v/>
      </c>
      <c r="G400" s="66"/>
      <c r="H400" s="11"/>
      <c r="I400" s="11"/>
      <c r="J400" s="20"/>
      <c r="K400" s="11" t="str">
        <f t="shared" si="64"/>
        <v/>
      </c>
      <c r="L400" s="20"/>
      <c r="M400" s="20"/>
    </row>
    <row r="401" spans="2:13" ht="15" x14ac:dyDescent="0.25">
      <c r="B401" s="11">
        <f t="shared" si="43"/>
        <v>0</v>
      </c>
      <c r="C401" s="11" t="str">
        <f t="shared" si="62"/>
        <v/>
      </c>
      <c r="D401" s="20" t="str">
        <f>IF(OR(E401=0,E401=""),"",COUNTIF($E$6:E401,E401)&amp;E401)</f>
        <v/>
      </c>
      <c r="E401" s="20" t="str">
        <f t="shared" si="63"/>
        <v/>
      </c>
      <c r="G401" s="66"/>
      <c r="H401" s="11"/>
      <c r="I401" s="67"/>
      <c r="J401" s="20"/>
      <c r="K401" s="11" t="str">
        <f t="shared" si="64"/>
        <v/>
      </c>
      <c r="L401" s="68"/>
      <c r="M401" s="68"/>
    </row>
    <row r="402" spans="2:13" x14ac:dyDescent="0.2">
      <c r="B402" s="11">
        <f t="shared" si="43"/>
        <v>0</v>
      </c>
      <c r="C402" s="11" t="str">
        <f t="shared" si="62"/>
        <v/>
      </c>
      <c r="D402" s="20" t="str">
        <f>IF(OR(E402=0,E402=""),"",COUNTIF($E$6:E402,E402)&amp;E402)</f>
        <v/>
      </c>
      <c r="E402" s="20" t="str">
        <f t="shared" si="63"/>
        <v/>
      </c>
      <c r="G402" s="66"/>
      <c r="H402" s="11"/>
      <c r="I402" s="67"/>
      <c r="J402" s="20"/>
      <c r="K402" s="11" t="str">
        <f t="shared" si="64"/>
        <v/>
      </c>
      <c r="L402" s="20"/>
      <c r="M402" s="20"/>
    </row>
    <row r="403" spans="2:13" ht="15" x14ac:dyDescent="0.25">
      <c r="B403" s="11">
        <f t="shared" si="43"/>
        <v>0</v>
      </c>
      <c r="C403" s="11" t="str">
        <f t="shared" si="62"/>
        <v/>
      </c>
      <c r="D403" s="20" t="str">
        <f>IF(OR(E403=0,E403=""),"",COUNTIF($E$6:E403,E403)&amp;E403)</f>
        <v/>
      </c>
      <c r="E403" s="20" t="str">
        <f t="shared" si="63"/>
        <v/>
      </c>
      <c r="G403" s="66"/>
      <c r="H403" s="11"/>
      <c r="I403" s="67"/>
      <c r="J403" s="20"/>
      <c r="K403" s="11" t="str">
        <f t="shared" si="64"/>
        <v/>
      </c>
      <c r="L403" s="68"/>
      <c r="M403" s="68"/>
    </row>
    <row r="404" spans="2:13" x14ac:dyDescent="0.2">
      <c r="B404" s="11">
        <f t="shared" si="43"/>
        <v>0</v>
      </c>
      <c r="C404" s="11" t="str">
        <f t="shared" si="62"/>
        <v/>
      </c>
      <c r="D404" s="20" t="str">
        <f>IF(OR(E404=0,E404=""),"",COUNTIF($E$6:E404,E404)&amp;E404)</f>
        <v/>
      </c>
      <c r="E404" s="20" t="str">
        <f t="shared" si="63"/>
        <v/>
      </c>
      <c r="G404" s="66"/>
      <c r="H404" s="11"/>
      <c r="I404" s="11"/>
      <c r="J404" s="20"/>
      <c r="K404" s="11" t="str">
        <f t="shared" si="64"/>
        <v/>
      </c>
      <c r="L404" s="20"/>
      <c r="M404" s="20"/>
    </row>
    <row r="405" spans="2:13" ht="15" x14ac:dyDescent="0.25">
      <c r="B405" s="11">
        <f t="shared" si="43"/>
        <v>0</v>
      </c>
      <c r="C405" s="11" t="str">
        <f t="shared" si="62"/>
        <v/>
      </c>
      <c r="D405" s="20" t="str">
        <f>IF(OR(E405=0,E405=""),"",COUNTIF($E$6:E405,E405)&amp;E405)</f>
        <v/>
      </c>
      <c r="E405" s="20" t="str">
        <f t="shared" si="63"/>
        <v/>
      </c>
      <c r="G405" s="66"/>
      <c r="H405" s="11"/>
      <c r="I405" s="67"/>
      <c r="J405" s="20"/>
      <c r="K405" s="11" t="str">
        <f t="shared" si="64"/>
        <v/>
      </c>
      <c r="L405" s="68"/>
      <c r="M405" s="68"/>
    </row>
    <row r="406" spans="2:13" x14ac:dyDescent="0.2">
      <c r="B406" s="11">
        <f t="shared" si="43"/>
        <v>0</v>
      </c>
      <c r="C406" s="11" t="str">
        <f t="shared" si="62"/>
        <v/>
      </c>
      <c r="D406" s="20" t="str">
        <f>IF(OR(E406=0,E406=""),"",COUNTIF($E$6:E406,E406)&amp;E406)</f>
        <v/>
      </c>
      <c r="E406" s="20" t="str">
        <f t="shared" si="63"/>
        <v/>
      </c>
      <c r="G406" s="66"/>
      <c r="H406" s="11"/>
      <c r="I406" s="11"/>
      <c r="J406" s="20"/>
      <c r="K406" s="11" t="str">
        <f t="shared" si="64"/>
        <v/>
      </c>
      <c r="L406" s="20"/>
      <c r="M406" s="20"/>
    </row>
    <row r="407" spans="2:13" ht="15" x14ac:dyDescent="0.25">
      <c r="B407" s="11">
        <f t="shared" si="43"/>
        <v>0</v>
      </c>
      <c r="C407" s="11" t="str">
        <f t="shared" ref="C407:C414" si="65">IF(LEFT(H407,3)="JP-",J407,"")</f>
        <v/>
      </c>
      <c r="D407" s="20" t="str">
        <f>IF(OR(E407=0,E407=""),"",COUNTIF($E$6:E407,E407)&amp;E407)</f>
        <v/>
      </c>
      <c r="E407" s="20" t="str">
        <f t="shared" ref="E407:E414" si="66">IF(J407=Filter,J407,"")</f>
        <v/>
      </c>
      <c r="G407" s="66"/>
      <c r="H407" s="11"/>
      <c r="I407" s="67"/>
      <c r="J407" s="20"/>
      <c r="K407" s="11" t="str">
        <f t="shared" ref="K407:K414" si="67">IFERROR(IF(J407="","",VLOOKUP(J407,DaftarAkun,2,0)),"Masukkan Akun Yang Benar")</f>
        <v/>
      </c>
      <c r="L407" s="68"/>
      <c r="M407" s="68"/>
    </row>
    <row r="408" spans="2:13" x14ac:dyDescent="0.2">
      <c r="B408" s="11">
        <f t="shared" si="43"/>
        <v>0</v>
      </c>
      <c r="C408" s="11" t="str">
        <f t="shared" si="65"/>
        <v/>
      </c>
      <c r="D408" s="20" t="str">
        <f>IF(OR(E408=0,E408=""),"",COUNTIF($E$6:E408,E408)&amp;E408)</f>
        <v/>
      </c>
      <c r="E408" s="20" t="str">
        <f t="shared" si="66"/>
        <v/>
      </c>
      <c r="G408" s="84"/>
      <c r="H408" s="11"/>
      <c r="I408" s="11"/>
      <c r="J408" s="20"/>
      <c r="K408" s="11" t="str">
        <f t="shared" si="67"/>
        <v/>
      </c>
      <c r="L408" s="20"/>
      <c r="M408" s="20"/>
    </row>
    <row r="409" spans="2:13" ht="15" x14ac:dyDescent="0.25">
      <c r="B409" s="11">
        <f t="shared" si="43"/>
        <v>0</v>
      </c>
      <c r="C409" s="11" t="str">
        <f t="shared" si="65"/>
        <v/>
      </c>
      <c r="D409" s="20" t="str">
        <f>IF(OR(E409=0,E409=""),"",COUNTIF($E$6:E409,E409)&amp;E409)</f>
        <v/>
      </c>
      <c r="E409" s="20" t="str">
        <f t="shared" si="66"/>
        <v/>
      </c>
      <c r="G409" s="66"/>
      <c r="H409" s="11"/>
      <c r="I409" s="67"/>
      <c r="J409" s="20"/>
      <c r="K409" s="11" t="str">
        <f t="shared" si="67"/>
        <v/>
      </c>
      <c r="L409" s="68"/>
      <c r="M409" s="68"/>
    </row>
    <row r="410" spans="2:13" x14ac:dyDescent="0.2">
      <c r="B410" s="11">
        <f t="shared" si="43"/>
        <v>0</v>
      </c>
      <c r="C410" s="11" t="str">
        <f t="shared" si="65"/>
        <v/>
      </c>
      <c r="D410" s="20" t="str">
        <f>IF(OR(E410=0,E410=""),"",COUNTIF($E$6:E410,E410)&amp;E410)</f>
        <v/>
      </c>
      <c r="E410" s="20" t="str">
        <f t="shared" si="66"/>
        <v/>
      </c>
      <c r="G410" s="84"/>
      <c r="H410" s="11"/>
      <c r="I410" s="11"/>
      <c r="J410" s="20"/>
      <c r="K410" s="11" t="str">
        <f t="shared" si="67"/>
        <v/>
      </c>
      <c r="L410" s="20"/>
      <c r="M410" s="20"/>
    </row>
    <row r="411" spans="2:13" ht="15" x14ac:dyDescent="0.25">
      <c r="B411" s="11">
        <f t="shared" si="43"/>
        <v>0</v>
      </c>
      <c r="C411" s="11" t="str">
        <f t="shared" si="65"/>
        <v/>
      </c>
      <c r="D411" s="20" t="str">
        <f>IF(OR(E411=0,E411=""),"",COUNTIF($E$6:E411,E411)&amp;E411)</f>
        <v/>
      </c>
      <c r="E411" s="20" t="str">
        <f t="shared" si="66"/>
        <v/>
      </c>
      <c r="G411" s="66"/>
      <c r="H411" s="11"/>
      <c r="I411" s="67"/>
      <c r="J411" s="20"/>
      <c r="K411" s="11" t="str">
        <f t="shared" si="67"/>
        <v/>
      </c>
      <c r="L411" s="68"/>
      <c r="M411" s="68"/>
    </row>
    <row r="412" spans="2:13" x14ac:dyDescent="0.2">
      <c r="B412" s="11">
        <f t="shared" si="43"/>
        <v>0</v>
      </c>
      <c r="C412" s="11" t="str">
        <f t="shared" si="65"/>
        <v/>
      </c>
      <c r="D412" s="20" t="str">
        <f>IF(OR(E412=0,E412=""),"",COUNTIF($E$6:E412,E412)&amp;E412)</f>
        <v/>
      </c>
      <c r="E412" s="20" t="str">
        <f t="shared" si="66"/>
        <v/>
      </c>
      <c r="G412" s="84"/>
      <c r="H412" s="11"/>
      <c r="I412" s="11"/>
      <c r="J412" s="20"/>
      <c r="K412" s="11" t="str">
        <f t="shared" si="67"/>
        <v/>
      </c>
      <c r="L412" s="20"/>
      <c r="M412" s="20"/>
    </row>
    <row r="413" spans="2:13" ht="15" x14ac:dyDescent="0.25">
      <c r="B413" s="11">
        <f t="shared" si="43"/>
        <v>0</v>
      </c>
      <c r="C413" s="11" t="str">
        <f t="shared" si="65"/>
        <v/>
      </c>
      <c r="D413" s="20" t="str">
        <f>IF(OR(E413=0,E413=""),"",COUNTIF($E$6:E413,E413)&amp;E413)</f>
        <v/>
      </c>
      <c r="E413" s="20" t="str">
        <f t="shared" si="66"/>
        <v/>
      </c>
      <c r="G413" s="66"/>
      <c r="H413" s="11"/>
      <c r="I413" s="67"/>
      <c r="J413" s="20"/>
      <c r="K413" s="11" t="str">
        <f t="shared" si="67"/>
        <v/>
      </c>
      <c r="L413" s="68"/>
      <c r="M413" s="68"/>
    </row>
    <row r="414" spans="2:13" x14ac:dyDescent="0.2">
      <c r="B414" s="11">
        <f t="shared" si="43"/>
        <v>0</v>
      </c>
      <c r="C414" s="11" t="str">
        <f t="shared" si="65"/>
        <v/>
      </c>
      <c r="D414" s="20" t="str">
        <f>IF(OR(E414=0,E414=""),"",COUNTIF($E$6:E414,E414)&amp;E414)</f>
        <v/>
      </c>
      <c r="E414" s="20" t="str">
        <f t="shared" si="66"/>
        <v/>
      </c>
      <c r="G414" s="84"/>
      <c r="H414" s="11"/>
      <c r="I414" s="11"/>
      <c r="J414" s="20"/>
      <c r="K414" s="11" t="str">
        <f t="shared" si="67"/>
        <v/>
      </c>
      <c r="L414" s="20"/>
      <c r="M414" s="20"/>
    </row>
    <row r="415" spans="2:13" ht="15" x14ac:dyDescent="0.25">
      <c r="B415" s="11">
        <f t="shared" si="43"/>
        <v>0</v>
      </c>
      <c r="C415" s="11" t="str">
        <f t="shared" si="53"/>
        <v/>
      </c>
      <c r="D415" s="20" t="str">
        <f>IF(OR(E415=0,E415=""),"",COUNTIF($E$6:E415,E415)&amp;E415)</f>
        <v/>
      </c>
      <c r="E415" s="20" t="str">
        <f t="shared" si="54"/>
        <v/>
      </c>
      <c r="G415" s="66"/>
      <c r="H415" s="11"/>
      <c r="I415" s="67"/>
      <c r="J415" s="20"/>
      <c r="K415" s="11" t="str">
        <f t="shared" si="55"/>
        <v/>
      </c>
      <c r="L415" s="68"/>
      <c r="M415" s="68"/>
    </row>
    <row r="416" spans="2:13" x14ac:dyDescent="0.2">
      <c r="B416" s="11">
        <f t="shared" ref="B416:B423" si="68">IF(C416&lt;&gt;"","",J416)</f>
        <v>0</v>
      </c>
      <c r="C416" s="11" t="str">
        <f t="shared" si="53"/>
        <v/>
      </c>
      <c r="D416" s="20" t="str">
        <f>IF(OR(E416=0,E416=""),"",COUNTIF($E$6:E416,E416)&amp;E416)</f>
        <v/>
      </c>
      <c r="E416" s="20" t="str">
        <f t="shared" si="54"/>
        <v/>
      </c>
      <c r="G416" s="84"/>
      <c r="H416" s="11"/>
      <c r="I416" s="11"/>
      <c r="J416" s="20"/>
      <c r="K416" s="11" t="str">
        <f t="shared" si="55"/>
        <v/>
      </c>
      <c r="L416" s="20"/>
      <c r="M416" s="20"/>
    </row>
    <row r="417" spans="2:13" ht="15" x14ac:dyDescent="0.25">
      <c r="B417" s="11">
        <f t="shared" si="68"/>
        <v>0</v>
      </c>
      <c r="C417" s="11" t="str">
        <f t="shared" si="53"/>
        <v/>
      </c>
      <c r="D417" s="20" t="str">
        <f>IF(OR(E417=0,E417=""),"",COUNTIF($E$6:E417,E417)&amp;E417)</f>
        <v/>
      </c>
      <c r="E417" s="20" t="str">
        <f t="shared" si="54"/>
        <v/>
      </c>
      <c r="G417" s="66"/>
      <c r="H417" s="11"/>
      <c r="I417" s="67"/>
      <c r="J417" s="20"/>
      <c r="K417" s="11" t="str">
        <f t="shared" si="55"/>
        <v/>
      </c>
      <c r="L417" s="68"/>
      <c r="M417" s="68"/>
    </row>
    <row r="418" spans="2:13" x14ac:dyDescent="0.2">
      <c r="B418" s="11">
        <f t="shared" si="68"/>
        <v>0</v>
      </c>
      <c r="C418" s="11" t="str">
        <f t="shared" si="53"/>
        <v/>
      </c>
      <c r="D418" s="20" t="str">
        <f>IF(OR(E418=0,E418=""),"",COUNTIF($E$6:E418,E418)&amp;E418)</f>
        <v/>
      </c>
      <c r="E418" s="20" t="str">
        <f t="shared" si="54"/>
        <v/>
      </c>
      <c r="G418" s="84"/>
      <c r="H418" s="11"/>
      <c r="I418" s="11"/>
      <c r="J418" s="20"/>
      <c r="K418" s="11" t="str">
        <f t="shared" si="55"/>
        <v/>
      </c>
      <c r="L418" s="20"/>
      <c r="M418" s="20"/>
    </row>
    <row r="419" spans="2:13" ht="15" x14ac:dyDescent="0.25">
      <c r="B419" s="11">
        <f t="shared" si="68"/>
        <v>0</v>
      </c>
      <c r="C419" s="11" t="str">
        <f t="shared" ref="C419:C420" si="69">IF(LEFT(H419,3)="JP-",J419,"")</f>
        <v/>
      </c>
      <c r="D419" s="20" t="str">
        <f>IF(OR(E419=0,E419=""),"",COUNTIF($E$6:E419,E419)&amp;E419)</f>
        <v/>
      </c>
      <c r="E419" s="20" t="str">
        <f t="shared" ref="E419:E420" si="70">IF(J419=Filter,J419,"")</f>
        <v/>
      </c>
      <c r="G419" s="66"/>
      <c r="H419" s="11"/>
      <c r="I419" s="67"/>
      <c r="J419" s="20"/>
      <c r="K419" s="11" t="str">
        <f t="shared" ref="K419:K420" si="71">IFERROR(IF(J419="","",VLOOKUP(J419,DaftarAkun,2,0)),"Masukkan Akun Yang Benar")</f>
        <v/>
      </c>
      <c r="L419" s="68"/>
      <c r="M419" s="68"/>
    </row>
    <row r="420" spans="2:13" x14ac:dyDescent="0.2">
      <c r="B420" s="11">
        <f t="shared" si="68"/>
        <v>0</v>
      </c>
      <c r="C420" s="11" t="str">
        <f t="shared" si="69"/>
        <v/>
      </c>
      <c r="D420" s="20" t="str">
        <f>IF(OR(E420=0,E420=""),"",COUNTIF($E$6:E420,E420)&amp;E420)</f>
        <v/>
      </c>
      <c r="E420" s="20" t="str">
        <f t="shared" si="70"/>
        <v/>
      </c>
      <c r="G420" s="84"/>
      <c r="H420" s="11"/>
      <c r="I420" s="11"/>
      <c r="J420" s="20"/>
      <c r="K420" s="11" t="str">
        <f t="shared" si="71"/>
        <v/>
      </c>
      <c r="L420" s="20"/>
      <c r="M420" s="20"/>
    </row>
    <row r="421" spans="2:13" ht="15" x14ac:dyDescent="0.25">
      <c r="B421" s="11">
        <f t="shared" si="68"/>
        <v>0</v>
      </c>
      <c r="C421" s="11" t="str">
        <f t="shared" si="47"/>
        <v/>
      </c>
      <c r="D421" s="20" t="str">
        <f>IF(OR(E421=0,E421=""),"",COUNTIF($E$6:E421,E421)&amp;E421)</f>
        <v/>
      </c>
      <c r="E421" s="20" t="str">
        <f t="shared" si="48"/>
        <v/>
      </c>
      <c r="G421" s="66"/>
      <c r="H421" s="11"/>
      <c r="I421" s="67"/>
      <c r="J421" s="20"/>
      <c r="K421" s="11" t="str">
        <f t="shared" si="49"/>
        <v/>
      </c>
      <c r="L421" s="68"/>
      <c r="M421" s="68"/>
    </row>
    <row r="422" spans="2:13" x14ac:dyDescent="0.2">
      <c r="B422" s="11">
        <f t="shared" si="68"/>
        <v>0</v>
      </c>
      <c r="C422" s="11" t="str">
        <f t="shared" ref="C422:C423" si="72">IF(LEFT(H422,3)="JP-",J422,"")</f>
        <v/>
      </c>
      <c r="D422" s="20" t="str">
        <f>IF(OR(E422=0,E422=""),"",COUNTIF($E$6:E422,E422)&amp;E422)</f>
        <v/>
      </c>
      <c r="E422" s="20" t="str">
        <f t="shared" ref="E422:E423" si="73">IF(J422=Filter,J422,"")</f>
        <v/>
      </c>
      <c r="G422" s="84"/>
      <c r="H422" s="11"/>
      <c r="I422" s="11"/>
      <c r="J422" s="20"/>
      <c r="K422" s="11" t="str">
        <f t="shared" ref="K422:K423" si="74">IFERROR(IF(J422="","",VLOOKUP(J422,DaftarAkun,2,0)),"Masukkan Akun Yang Benar")</f>
        <v/>
      </c>
      <c r="L422" s="20"/>
      <c r="M422" s="20"/>
    </row>
    <row r="423" spans="2:13" x14ac:dyDescent="0.2">
      <c r="B423" s="11">
        <f t="shared" si="68"/>
        <v>0</v>
      </c>
      <c r="C423" s="11" t="str">
        <f t="shared" si="72"/>
        <v/>
      </c>
      <c r="D423" s="20" t="str">
        <f>IF(OR(E423=0,E423=""),"",COUNTIF($E$6:E423,E423)&amp;E423)</f>
        <v/>
      </c>
      <c r="E423" s="20" t="str">
        <f t="shared" si="73"/>
        <v/>
      </c>
      <c r="G423" s="84"/>
      <c r="H423" s="11"/>
      <c r="I423" s="11"/>
      <c r="J423" s="20"/>
      <c r="K423" s="11" t="str">
        <f t="shared" si="74"/>
        <v/>
      </c>
      <c r="L423" s="20">
        <f>SUM(L6:L422)</f>
        <v>17708000</v>
      </c>
      <c r="M423" s="20">
        <f>SUM(M6:M422)</f>
        <v>17708000</v>
      </c>
    </row>
    <row r="424" spans="2:13" x14ac:dyDescent="0.2">
      <c r="M424" s="99">
        <f>M423-L423</f>
        <v>0</v>
      </c>
    </row>
    <row r="425" spans="2:13" x14ac:dyDescent="0.2"/>
    <row r="426" spans="2:13" x14ac:dyDescent="0.2"/>
    <row r="427" spans="2:13" x14ac:dyDescent="0.2"/>
    <row r="428" spans="2:13" x14ac:dyDescent="0.2"/>
    <row r="429" spans="2:13" x14ac:dyDescent="0.2"/>
    <row r="430" spans="2:13" x14ac:dyDescent="0.2"/>
    <row r="431" spans="2:13" x14ac:dyDescent="0.2"/>
    <row r="432" spans="2:13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</sheetData>
  <autoFilter ref="G5:M423" xr:uid="{00000000-0009-0000-0000-000002000000}">
    <sortState xmlns:xlrd2="http://schemas.microsoft.com/office/spreadsheetml/2017/richdata2" ref="G7:M158">
      <sortCondition descending="1" ref="I5:I423"/>
    </sortState>
  </autoFilter>
  <mergeCells count="3">
    <mergeCell ref="G2:M2"/>
    <mergeCell ref="G3:M3"/>
    <mergeCell ref="G1:M1"/>
  </mergeCells>
  <phoneticPr fontId="9" type="noConversion"/>
  <dataValidations disablePrompts="1" count="1">
    <dataValidation type="list" allowBlank="1" showInputMessage="1" showErrorMessage="1" errorTitle="EROR !!" error="Silahkan pilih salah satu" sqref="J356:J423" xr:uid="{00000000-0002-0000-0200-000000000000}">
      <formula1>KodeAkun</formula1>
    </dataValidation>
  </dataValidations>
  <pageMargins left="0.70866141732283472" right="0.70866141732283472" top="0.74803149606299213" bottom="0.74803149606299213" header="0.31496062992125984" footer="0.31496062992125984"/>
  <pageSetup scale="5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N1048576"/>
  <sheetViews>
    <sheetView showGridLines="0" tabSelected="1" zoomScaleNormal="100" workbookViewId="0">
      <pane ySplit="6" topLeftCell="A7" activePane="bottomLeft" state="frozen"/>
      <selection activeCell="G192" sqref="G192"/>
      <selection pane="bottomLeft" activeCell="I207" sqref="I207"/>
    </sheetView>
  </sheetViews>
  <sheetFormatPr defaultColWidth="0" defaultRowHeight="14.25" zeroHeight="1" x14ac:dyDescent="0.2"/>
  <cols>
    <col min="1" max="1" width="8.28515625" style="2" bestFit="1" customWidth="1"/>
    <col min="2" max="2" width="13" style="2" bestFit="1" customWidth="1"/>
    <col min="3" max="3" width="2.5703125" style="2" customWidth="1"/>
    <col min="4" max="4" width="9.42578125" style="9" hidden="1" customWidth="1"/>
    <col min="5" max="5" width="14.85546875" style="9" customWidth="1"/>
    <col min="6" max="6" width="9.42578125" style="9" hidden="1" customWidth="1"/>
    <col min="7" max="7" width="51.7109375" style="9" customWidth="1"/>
    <col min="8" max="10" width="19" style="9" customWidth="1"/>
    <col min="11" max="11" width="3.42578125" style="2" customWidth="1"/>
    <col min="12" max="12" width="17.140625" style="2" customWidth="1"/>
    <col min="13" max="13" width="17.7109375" style="2" customWidth="1"/>
    <col min="14" max="14" width="20.5703125" style="2" customWidth="1"/>
    <col min="15" max="16384" width="9.140625" style="2" hidden="1"/>
  </cols>
  <sheetData>
    <row r="1" spans="2:14" ht="15" x14ac:dyDescent="0.25">
      <c r="D1" s="107" t="s">
        <v>252</v>
      </c>
      <c r="E1" s="107"/>
      <c r="F1" s="108"/>
      <c r="G1" s="107"/>
      <c r="H1" s="107"/>
      <c r="I1" s="107"/>
      <c r="J1" s="107"/>
      <c r="L1" s="2" t="s">
        <v>144</v>
      </c>
    </row>
    <row r="2" spans="2:14" ht="15" x14ac:dyDescent="0.25">
      <c r="D2" s="107" t="s">
        <v>122</v>
      </c>
      <c r="E2" s="107"/>
      <c r="F2" s="108"/>
      <c r="G2" s="107"/>
      <c r="H2" s="107"/>
      <c r="I2" s="107"/>
      <c r="J2" s="107"/>
      <c r="L2" s="26" t="s">
        <v>158</v>
      </c>
      <c r="M2" s="2" t="str">
        <f>VLOOKUP(Filter,DaftarAkun,4)</f>
        <v>Debet</v>
      </c>
    </row>
    <row r="3" spans="2:14" ht="15" x14ac:dyDescent="0.25">
      <c r="D3" s="107" t="str">
        <f>IF(Filter="","Pilih Akun !",VLOOKUP(Filter,DaftarAkun,2,0))</f>
        <v>Petty Cash</v>
      </c>
      <c r="E3" s="107"/>
      <c r="F3" s="108"/>
      <c r="G3" s="107"/>
      <c r="H3" s="107"/>
      <c r="I3" s="107"/>
      <c r="J3" s="107"/>
      <c r="M3" s="2">
        <f>VLOOKUP(Filter,DaftarAkun,5)</f>
        <v>0</v>
      </c>
      <c r="N3" s="2">
        <f>VLOOKUP(Filter,DaftarAkun,6)</f>
        <v>0</v>
      </c>
    </row>
    <row r="4" spans="2:14" ht="15" x14ac:dyDescent="0.25">
      <c r="D4" s="107" t="str">
        <f>Jurnal!G3</f>
        <v>Periode 01 - 29 Februari</v>
      </c>
      <c r="E4" s="107"/>
      <c r="F4" s="108"/>
      <c r="G4" s="107"/>
      <c r="H4" s="107"/>
      <c r="I4" s="107"/>
      <c r="J4" s="107"/>
    </row>
    <row r="5" spans="2:14" x14ac:dyDescent="0.2"/>
    <row r="6" spans="2:14" s="23" customFormat="1" ht="30.75" customHeight="1" x14ac:dyDescent="0.25">
      <c r="B6" s="28" t="s">
        <v>146</v>
      </c>
      <c r="D6" s="72" t="s">
        <v>17</v>
      </c>
      <c r="E6" s="72" t="s">
        <v>138</v>
      </c>
      <c r="F6" s="72" t="s">
        <v>139</v>
      </c>
      <c r="G6" s="72" t="s">
        <v>232</v>
      </c>
      <c r="H6" s="72" t="s">
        <v>19</v>
      </c>
      <c r="I6" s="72" t="s">
        <v>20</v>
      </c>
      <c r="J6" s="72" t="s">
        <v>142</v>
      </c>
      <c r="L6" s="63"/>
      <c r="M6" s="64"/>
    </row>
    <row r="7" spans="2:14" hidden="1" x14ac:dyDescent="0.2">
      <c r="B7" s="2">
        <v>1</v>
      </c>
      <c r="D7" s="11"/>
      <c r="E7" s="11"/>
      <c r="F7" s="11"/>
      <c r="G7" s="11" t="s">
        <v>143</v>
      </c>
      <c r="H7" s="56">
        <f>M3</f>
        <v>0</v>
      </c>
      <c r="I7" s="56">
        <f>N3</f>
        <v>0</v>
      </c>
      <c r="J7" s="56">
        <f>IF(M2="Debet",H7-I7,I7-H7)</f>
        <v>0</v>
      </c>
    </row>
    <row r="8" spans="2:14" hidden="1" x14ac:dyDescent="0.2">
      <c r="B8" s="2">
        <f>IF(E8="",0,1)</f>
        <v>1</v>
      </c>
      <c r="D8" s="11">
        <v>1</v>
      </c>
      <c r="E8" s="25">
        <f>IFERROR(IF(Filter="","",VLOOKUP(D8&amp;Filter,Jurnal!$D:$M,4,FALSE)),"")</f>
        <v>45329</v>
      </c>
      <c r="F8" s="11">
        <f>IF(E8="","",VLOOKUP(D8&amp;Filter,Jurnal!$D:$M,5,0))</f>
        <v>0</v>
      </c>
      <c r="G8" s="11" t="str">
        <f>IF(E8="","",VLOOKUP(D8&amp;Filter,Jurnal!$D:$M,6,0))</f>
        <v>Ads Gaya Steam</v>
      </c>
      <c r="H8" s="56">
        <f>IF(E8="",0,VLOOKUP(D8&amp;Filter,Jurnal!$D:$M,9,0))</f>
        <v>0</v>
      </c>
      <c r="I8" s="56">
        <f>IF(E8="",0,VLOOKUP(D8&amp;Filter,Jurnal!$D:$M,10,0))</f>
        <v>550000</v>
      </c>
      <c r="J8" s="56">
        <f>IF($M$2="Debet",J7+H8-I8,J7+I8-H8)</f>
        <v>-550000</v>
      </c>
      <c r="L8" s="57"/>
      <c r="M8" s="57"/>
    </row>
    <row r="9" spans="2:14" hidden="1" x14ac:dyDescent="0.2">
      <c r="B9" s="2">
        <f t="shared" ref="B9:B34" si="0">IF(E9="",0,1)</f>
        <v>1</v>
      </c>
      <c r="D9" s="11">
        <f>IF(E8="","",D8+1)</f>
        <v>2</v>
      </c>
      <c r="E9" s="25">
        <f>IFERROR(IF(Filter="","",VLOOKUP(D9&amp;Filter,Jurnal!$D:$M,4,FALSE)),"")</f>
        <v>45334</v>
      </c>
      <c r="F9" s="11">
        <f>IF(E9="","",VLOOKUP(D9&amp;Filter,Jurnal!$D:$M,5,0))</f>
        <v>0</v>
      </c>
      <c r="G9" s="11" t="str">
        <f>IF(E9="","",VLOOKUP(D9&amp;Filter,Jurnal!$D:$M,6,0))</f>
        <v>Pemasukkan Gaya Steam</v>
      </c>
      <c r="H9" s="56">
        <f>IF(E9="",0,VLOOKUP(D9&amp;Filter,Jurnal!$D:$M,9,0))</f>
        <v>4454000</v>
      </c>
      <c r="I9" s="56">
        <f>IF(E9="",0,VLOOKUP(D9&amp;Filter,Jurnal!$D:$M,10,0))</f>
        <v>0</v>
      </c>
      <c r="J9" s="56">
        <f t="shared" ref="J9:J72" si="1">IF($M$2="Debet",J8+H9-I9,J8+I9-H9)</f>
        <v>3904000</v>
      </c>
      <c r="L9" s="57"/>
      <c r="M9" s="57"/>
    </row>
    <row r="10" spans="2:14" hidden="1" x14ac:dyDescent="0.2">
      <c r="B10" s="2">
        <f t="shared" si="0"/>
        <v>1</v>
      </c>
      <c r="D10" s="11">
        <f t="shared" ref="D10:D35" si="2">IF(E9="","",D9+1)</f>
        <v>3</v>
      </c>
      <c r="E10" s="25">
        <f>IFERROR(IF(Filter="","",VLOOKUP(D10&amp;Filter,Jurnal!$D:$M,4,FALSE)),"")</f>
        <v>45338</v>
      </c>
      <c r="F10" s="11">
        <f>IF(E10="","",VLOOKUP(D10&amp;Filter,Jurnal!$D:$M,5,0))</f>
        <v>0</v>
      </c>
      <c r="G10" s="11" t="str">
        <f>IF(E10="","",VLOOKUP(D10&amp;Filter,Jurnal!$D:$M,6,0))</f>
        <v>Setoran</v>
      </c>
      <c r="H10" s="56">
        <f>IF(E10="",0,VLOOKUP(D10&amp;Filter,Jurnal!$D:$M,9,0))</f>
        <v>0</v>
      </c>
      <c r="I10" s="56">
        <f>IF(E10="",0,VLOOKUP(D10&amp;Filter,Jurnal!$D:$M,10,0))</f>
        <v>3904000</v>
      </c>
      <c r="J10" s="56">
        <f t="shared" si="1"/>
        <v>0</v>
      </c>
      <c r="L10" s="57"/>
      <c r="M10" s="57"/>
    </row>
    <row r="11" spans="2:14" x14ac:dyDescent="0.2">
      <c r="B11" s="2">
        <f t="shared" si="0"/>
        <v>1</v>
      </c>
      <c r="D11" s="11">
        <f t="shared" si="2"/>
        <v>4</v>
      </c>
      <c r="E11" s="25">
        <f>IFERROR(IF(Filter="","",VLOOKUP(D11&amp;Filter,Jurnal!$D:$M,4,FALSE)),"")</f>
        <v>45348</v>
      </c>
      <c r="F11" s="11">
        <f>IF(E11="","",VLOOKUP(D11&amp;Filter,Jurnal!$D:$M,5,0))</f>
        <v>0</v>
      </c>
      <c r="G11" s="11" t="str">
        <f>IF(E11="","",VLOOKUP(D11&amp;Filter,Jurnal!$D:$M,6,0))</f>
        <v>Pemasukkan Gaya Steam</v>
      </c>
      <c r="H11" s="56">
        <f>IF(E11="",0,VLOOKUP(D11&amp;Filter,Jurnal!$D:$M,9,0))</f>
        <v>4400000</v>
      </c>
      <c r="I11" s="56">
        <f>IF(E11="",0,VLOOKUP(D11&amp;Filter,Jurnal!$D:$M,10,0))</f>
        <v>0</v>
      </c>
      <c r="J11" s="56">
        <f t="shared" si="1"/>
        <v>4400000</v>
      </c>
      <c r="L11" s="57"/>
      <c r="M11" s="57"/>
    </row>
    <row r="12" spans="2:14" x14ac:dyDescent="0.2">
      <c r="B12" s="2">
        <f t="shared" si="0"/>
        <v>1</v>
      </c>
      <c r="D12" s="11">
        <f t="shared" si="2"/>
        <v>5</v>
      </c>
      <c r="E12" s="25">
        <f>IFERROR(IF(Filter="","",VLOOKUP(D12&amp;Filter,Jurnal!$D:$M,4,FALSE)),"")</f>
        <v>45348</v>
      </c>
      <c r="F12" s="11">
        <f>IF(E12="","",VLOOKUP(D12&amp;Filter,Jurnal!$D:$M,5,0))</f>
        <v>0</v>
      </c>
      <c r="G12" s="11" t="str">
        <f>IF(E12="","",VLOOKUP(D12&amp;Filter,Jurnal!$D:$M,6,0))</f>
        <v>Setoran</v>
      </c>
      <c r="H12" s="56">
        <f>IF(E12="",0,VLOOKUP(D12&amp;Filter,Jurnal!$D:$M,9,0))</f>
        <v>0</v>
      </c>
      <c r="I12" s="56">
        <f>IF(E12="",0,VLOOKUP(D12&amp;Filter,Jurnal!$D:$M,10,0))</f>
        <v>4400000</v>
      </c>
      <c r="J12" s="56">
        <f t="shared" si="1"/>
        <v>0</v>
      </c>
      <c r="L12" s="57"/>
      <c r="M12" s="57"/>
    </row>
    <row r="13" spans="2:14" hidden="1" x14ac:dyDescent="0.2">
      <c r="B13" s="2">
        <f t="shared" si="0"/>
        <v>0</v>
      </c>
      <c r="D13" s="11">
        <f t="shared" si="2"/>
        <v>6</v>
      </c>
      <c r="E13" s="25" t="str">
        <f>IFERROR(IF(Filter="","",VLOOKUP(D13&amp;Filter,Jurnal!$D:$M,4,FALSE)),"")</f>
        <v/>
      </c>
      <c r="F13" s="11" t="str">
        <f>IF(E13="","",VLOOKUP(D13&amp;Filter,Jurnal!$D:$M,5,0))</f>
        <v/>
      </c>
      <c r="G13" s="11" t="str">
        <f>IF(E13="","",VLOOKUP(D13&amp;Filter,Jurnal!$D:$M,6,0))</f>
        <v/>
      </c>
      <c r="H13" s="56">
        <f>IF(E13="",0,VLOOKUP(D13&amp;Filter,Jurnal!$D:$M,9,0))</f>
        <v>0</v>
      </c>
      <c r="I13" s="56">
        <f>IF(E13="",0,VLOOKUP(D13&amp;Filter,Jurnal!$D:$M,10,0))</f>
        <v>0</v>
      </c>
      <c r="J13" s="56">
        <f t="shared" si="1"/>
        <v>0</v>
      </c>
      <c r="L13" s="57"/>
      <c r="M13" s="57"/>
    </row>
    <row r="14" spans="2:14" hidden="1" x14ac:dyDescent="0.2">
      <c r="B14" s="2">
        <f t="shared" si="0"/>
        <v>0</v>
      </c>
      <c r="D14" s="11" t="str">
        <f t="shared" si="2"/>
        <v/>
      </c>
      <c r="E14" s="25" t="str">
        <f>IFERROR(IF(Filter="","",VLOOKUP(D14&amp;Filter,Jurnal!$D:$M,4,FALSE)),"")</f>
        <v/>
      </c>
      <c r="F14" s="11" t="str">
        <f>IF(E14="","",VLOOKUP(D14&amp;Filter,Jurnal!$D:$M,5,0))</f>
        <v/>
      </c>
      <c r="G14" s="11" t="str">
        <f>IF(E14="","",VLOOKUP(D14&amp;Filter,Jurnal!$D:$M,6,0))</f>
        <v/>
      </c>
      <c r="H14" s="56">
        <f>IF(E14="",0,VLOOKUP(D14&amp;Filter,Jurnal!$D:$M,9,0))</f>
        <v>0</v>
      </c>
      <c r="I14" s="56">
        <f>IF(E14="",0,VLOOKUP(D14&amp;Filter,Jurnal!$D:$M,10,0))</f>
        <v>0</v>
      </c>
      <c r="J14" s="56">
        <f t="shared" si="1"/>
        <v>0</v>
      </c>
      <c r="L14" s="57"/>
      <c r="M14" s="57"/>
    </row>
    <row r="15" spans="2:14" hidden="1" x14ac:dyDescent="0.2">
      <c r="B15" s="2">
        <f t="shared" si="0"/>
        <v>0</v>
      </c>
      <c r="D15" s="11" t="str">
        <f t="shared" si="2"/>
        <v/>
      </c>
      <c r="E15" s="25" t="str">
        <f>IFERROR(IF(Filter="","",VLOOKUP(D15&amp;Filter,Jurnal!$D:$M,4,FALSE)),"")</f>
        <v/>
      </c>
      <c r="F15" s="11" t="str">
        <f>IF(E15="","",VLOOKUP(D15&amp;Filter,Jurnal!$D:$M,5,0))</f>
        <v/>
      </c>
      <c r="G15" s="11" t="str">
        <f>IF(E15="","",VLOOKUP(D15&amp;Filter,Jurnal!$D:$M,6,0))</f>
        <v/>
      </c>
      <c r="H15" s="56">
        <f>IF(E15="",0,VLOOKUP(D15&amp;Filter,Jurnal!$D:$M,9,0))</f>
        <v>0</v>
      </c>
      <c r="I15" s="56">
        <f>IF(E15="",0,VLOOKUP(D15&amp;Filter,Jurnal!$D:$M,10,0))</f>
        <v>0</v>
      </c>
      <c r="J15" s="56">
        <f t="shared" si="1"/>
        <v>0</v>
      </c>
      <c r="L15" s="57"/>
      <c r="M15" s="57"/>
    </row>
    <row r="16" spans="2:14" hidden="1" x14ac:dyDescent="0.2">
      <c r="B16" s="2">
        <f t="shared" si="0"/>
        <v>0</v>
      </c>
      <c r="D16" s="11" t="str">
        <f t="shared" si="2"/>
        <v/>
      </c>
      <c r="E16" s="25" t="str">
        <f>IFERROR(IF(Filter="","",VLOOKUP(D16&amp;Filter,Jurnal!$D:$M,4,FALSE)),"")</f>
        <v/>
      </c>
      <c r="F16" s="11" t="str">
        <f>IF(E16="","",VLOOKUP(D16&amp;Filter,Jurnal!$D:$M,5,0))</f>
        <v/>
      </c>
      <c r="G16" s="11" t="str">
        <f>IF(E16="","",VLOOKUP(D16&amp;Filter,Jurnal!$D:$M,6,0))</f>
        <v/>
      </c>
      <c r="H16" s="56">
        <f>IF(E16="",0,VLOOKUP(D16&amp;Filter,Jurnal!$D:$M,9,0))</f>
        <v>0</v>
      </c>
      <c r="I16" s="56">
        <f>IF(E16="",0,VLOOKUP(D16&amp;Filter,Jurnal!$D:$M,10,0))</f>
        <v>0</v>
      </c>
      <c r="J16" s="56">
        <f t="shared" si="1"/>
        <v>0</v>
      </c>
      <c r="L16" s="57"/>
      <c r="M16" s="57"/>
    </row>
    <row r="17" spans="2:13" hidden="1" x14ac:dyDescent="0.2">
      <c r="B17" s="2">
        <f t="shared" si="0"/>
        <v>0</v>
      </c>
      <c r="D17" s="11" t="str">
        <f t="shared" si="2"/>
        <v/>
      </c>
      <c r="E17" s="25" t="str">
        <f>IFERROR(IF(Filter="","",VLOOKUP(D17&amp;Filter,Jurnal!$D:$M,4,FALSE)),"")</f>
        <v/>
      </c>
      <c r="F17" s="11" t="str">
        <f>IF(E17="","",VLOOKUP(D17&amp;Filter,Jurnal!$D:$M,5,0))</f>
        <v/>
      </c>
      <c r="G17" s="11" t="str">
        <f>IF(E17="","",VLOOKUP(D17&amp;Filter,Jurnal!$D:$M,6,0))</f>
        <v/>
      </c>
      <c r="H17" s="56">
        <f>IF(E17="",0,VLOOKUP(D17&amp;Filter,Jurnal!$D:$M,9,0))</f>
        <v>0</v>
      </c>
      <c r="I17" s="56">
        <f>IF(E17="",0,VLOOKUP(D17&amp;Filter,Jurnal!$D:$M,10,0))</f>
        <v>0</v>
      </c>
      <c r="J17" s="56">
        <f t="shared" si="1"/>
        <v>0</v>
      </c>
      <c r="L17" s="57"/>
      <c r="M17" s="57"/>
    </row>
    <row r="18" spans="2:13" hidden="1" x14ac:dyDescent="0.2">
      <c r="B18" s="2">
        <f t="shared" si="0"/>
        <v>0</v>
      </c>
      <c r="D18" s="11" t="str">
        <f t="shared" si="2"/>
        <v/>
      </c>
      <c r="E18" s="25" t="str">
        <f>IFERROR(IF(Filter="","",VLOOKUP(D18&amp;Filter,Jurnal!$D:$M,4,FALSE)),"")</f>
        <v/>
      </c>
      <c r="F18" s="11" t="str">
        <f>IF(E18="","",VLOOKUP(D18&amp;Filter,Jurnal!$D:$M,5,0))</f>
        <v/>
      </c>
      <c r="G18" s="11" t="str">
        <f>IF(E18="","",VLOOKUP(D18&amp;Filter,Jurnal!$D:$M,6,0))</f>
        <v/>
      </c>
      <c r="H18" s="56">
        <f>IF(E18="",0,VLOOKUP(D18&amp;Filter,Jurnal!$D:$M,9,0))</f>
        <v>0</v>
      </c>
      <c r="I18" s="56">
        <f>IF(E18="",0,VLOOKUP(D18&amp;Filter,Jurnal!$D:$M,10,0))</f>
        <v>0</v>
      </c>
      <c r="J18" s="56">
        <f t="shared" si="1"/>
        <v>0</v>
      </c>
      <c r="L18" s="57"/>
      <c r="M18" s="57"/>
    </row>
    <row r="19" spans="2:13" hidden="1" x14ac:dyDescent="0.2">
      <c r="B19" s="2">
        <f t="shared" si="0"/>
        <v>0</v>
      </c>
      <c r="D19" s="11" t="str">
        <f t="shared" si="2"/>
        <v/>
      </c>
      <c r="E19" s="25" t="str">
        <f>IFERROR(IF(Filter="","",VLOOKUP(D19&amp;Filter,Jurnal!$D:$M,4,FALSE)),"")</f>
        <v/>
      </c>
      <c r="F19" s="11" t="str">
        <f>IF(E19="","",VLOOKUP(D19&amp;Filter,Jurnal!$D:$M,5,0))</f>
        <v/>
      </c>
      <c r="G19" s="11" t="str">
        <f>IF(E19="","",VLOOKUP(D19&amp;Filter,Jurnal!$D:$M,6,0))</f>
        <v/>
      </c>
      <c r="H19" s="56">
        <f>IF(E19="",0,VLOOKUP(D19&amp;Filter,Jurnal!$D:$M,9,0))</f>
        <v>0</v>
      </c>
      <c r="I19" s="56">
        <f>IF(E19="",0,VLOOKUP(D19&amp;Filter,Jurnal!$D:$M,10,0))</f>
        <v>0</v>
      </c>
      <c r="J19" s="56">
        <f t="shared" si="1"/>
        <v>0</v>
      </c>
      <c r="L19" s="57"/>
      <c r="M19" s="57"/>
    </row>
    <row r="20" spans="2:13" hidden="1" x14ac:dyDescent="0.2">
      <c r="B20" s="2">
        <f t="shared" si="0"/>
        <v>0</v>
      </c>
      <c r="D20" s="11" t="str">
        <f t="shared" si="2"/>
        <v/>
      </c>
      <c r="E20" s="25" t="str">
        <f>IFERROR(IF(Filter="","",VLOOKUP(D20&amp;Filter,Jurnal!$D:$M,4,FALSE)),"")</f>
        <v/>
      </c>
      <c r="F20" s="11" t="str">
        <f>IF(E20="","",VLOOKUP(D20&amp;Filter,Jurnal!$D:$M,5,0))</f>
        <v/>
      </c>
      <c r="G20" s="11" t="str">
        <f>IF(E20="","",VLOOKUP(D20&amp;Filter,Jurnal!$D:$M,6,0))</f>
        <v/>
      </c>
      <c r="H20" s="56">
        <f>IF(E20="",0,VLOOKUP(D20&amp;Filter,Jurnal!$D:$M,9,0))</f>
        <v>0</v>
      </c>
      <c r="I20" s="56">
        <f>IF(E20="",0,VLOOKUP(D20&amp;Filter,Jurnal!$D:$M,10,0))</f>
        <v>0</v>
      </c>
      <c r="J20" s="56">
        <f t="shared" si="1"/>
        <v>0</v>
      </c>
      <c r="L20" s="57"/>
      <c r="M20" s="57"/>
    </row>
    <row r="21" spans="2:13" hidden="1" x14ac:dyDescent="0.2">
      <c r="B21" s="2">
        <f t="shared" si="0"/>
        <v>0</v>
      </c>
      <c r="D21" s="11" t="str">
        <f t="shared" si="2"/>
        <v/>
      </c>
      <c r="E21" s="25" t="str">
        <f>IFERROR(IF(Filter="","",VLOOKUP(D21&amp;Filter,Jurnal!$D:$M,4,FALSE)),"")</f>
        <v/>
      </c>
      <c r="F21" s="11" t="str">
        <f>IF(E21="","",VLOOKUP(D21&amp;Filter,Jurnal!$D:$M,5,0))</f>
        <v/>
      </c>
      <c r="G21" s="11" t="str">
        <f>IF(E21="","",VLOOKUP(D21&amp;Filter,Jurnal!$D:$M,6,0))</f>
        <v/>
      </c>
      <c r="H21" s="56">
        <f>IF(E21="",0,VLOOKUP(D21&amp;Filter,Jurnal!$D:$M,9,0))</f>
        <v>0</v>
      </c>
      <c r="I21" s="56">
        <f>IF(E21="",0,VLOOKUP(D21&amp;Filter,Jurnal!$D:$M,10,0))</f>
        <v>0</v>
      </c>
      <c r="J21" s="56">
        <f t="shared" si="1"/>
        <v>0</v>
      </c>
      <c r="L21" s="57"/>
      <c r="M21" s="57"/>
    </row>
    <row r="22" spans="2:13" hidden="1" x14ac:dyDescent="0.2">
      <c r="B22" s="2">
        <f t="shared" si="0"/>
        <v>0</v>
      </c>
      <c r="D22" s="11" t="str">
        <f t="shared" si="2"/>
        <v/>
      </c>
      <c r="E22" s="25" t="str">
        <f>IFERROR(IF(Filter="","",VLOOKUP(D22&amp;Filter,Jurnal!$D:$M,4,FALSE)),"")</f>
        <v/>
      </c>
      <c r="F22" s="11" t="str">
        <f>IF(E22="","",VLOOKUP(D22&amp;Filter,Jurnal!$D:$M,5,0))</f>
        <v/>
      </c>
      <c r="G22" s="11" t="str">
        <f>IF(E22="","",VLOOKUP(D22&amp;Filter,Jurnal!$D:$M,6,0))</f>
        <v/>
      </c>
      <c r="H22" s="56">
        <f>IF(E22="",0,VLOOKUP(D22&amp;Filter,Jurnal!$D:$M,9,0))</f>
        <v>0</v>
      </c>
      <c r="I22" s="56">
        <f>IF(E22="",0,VLOOKUP(D22&amp;Filter,Jurnal!$D:$M,10,0))</f>
        <v>0</v>
      </c>
      <c r="J22" s="56">
        <f t="shared" si="1"/>
        <v>0</v>
      </c>
      <c r="L22" s="57"/>
      <c r="M22" s="57"/>
    </row>
    <row r="23" spans="2:13" hidden="1" x14ac:dyDescent="0.2">
      <c r="B23" s="2">
        <f t="shared" si="0"/>
        <v>0</v>
      </c>
      <c r="D23" s="11" t="str">
        <f t="shared" si="2"/>
        <v/>
      </c>
      <c r="E23" s="25" t="str">
        <f>IFERROR(IF(Filter="","",VLOOKUP(D23&amp;Filter,Jurnal!$D:$M,4,FALSE)),"")</f>
        <v/>
      </c>
      <c r="F23" s="11" t="str">
        <f>IF(E23="","",VLOOKUP(D23&amp;Filter,Jurnal!$D:$M,5,0))</f>
        <v/>
      </c>
      <c r="G23" s="11" t="str">
        <f>IF(E23="","",VLOOKUP(D23&amp;Filter,Jurnal!$D:$M,6,0))</f>
        <v/>
      </c>
      <c r="H23" s="56">
        <f>IF(E23="",0,VLOOKUP(D23&amp;Filter,Jurnal!$D:$M,9,0))</f>
        <v>0</v>
      </c>
      <c r="I23" s="56">
        <f>IF(E23="",0,VLOOKUP(D23&amp;Filter,Jurnal!$D:$M,10,0))</f>
        <v>0</v>
      </c>
      <c r="J23" s="56">
        <f t="shared" si="1"/>
        <v>0</v>
      </c>
      <c r="L23" s="57"/>
      <c r="M23" s="57"/>
    </row>
    <row r="24" spans="2:13" hidden="1" x14ac:dyDescent="0.2">
      <c r="B24" s="2">
        <f t="shared" si="0"/>
        <v>0</v>
      </c>
      <c r="D24" s="11" t="str">
        <f t="shared" si="2"/>
        <v/>
      </c>
      <c r="E24" s="25" t="str">
        <f>IFERROR(IF(Filter="","",VLOOKUP(D24&amp;Filter,Jurnal!$D:$M,4,FALSE)),"")</f>
        <v/>
      </c>
      <c r="F24" s="11" t="str">
        <f>IF(E24="","",VLOOKUP(D24&amp;Filter,Jurnal!$D:$M,5,0))</f>
        <v/>
      </c>
      <c r="G24" s="11" t="str">
        <f>IF(E24="","",VLOOKUP(D24&amp;Filter,Jurnal!$D:$M,6,0))</f>
        <v/>
      </c>
      <c r="H24" s="56">
        <f>IF(E24="",0,VLOOKUP(D24&amp;Filter,Jurnal!$D:$M,9,0))</f>
        <v>0</v>
      </c>
      <c r="I24" s="56">
        <f>IF(E24="",0,VLOOKUP(D24&amp;Filter,Jurnal!$D:$M,10,0))</f>
        <v>0</v>
      </c>
      <c r="J24" s="56">
        <f t="shared" si="1"/>
        <v>0</v>
      </c>
      <c r="L24" s="57"/>
      <c r="M24" s="57"/>
    </row>
    <row r="25" spans="2:13" hidden="1" x14ac:dyDescent="0.2">
      <c r="B25" s="2">
        <f t="shared" si="0"/>
        <v>0</v>
      </c>
      <c r="D25" s="11" t="str">
        <f t="shared" si="2"/>
        <v/>
      </c>
      <c r="E25" s="25" t="str">
        <f>IFERROR(IF(Filter="","",VLOOKUP(D25&amp;Filter,Jurnal!$D:$M,4,FALSE)),"")</f>
        <v/>
      </c>
      <c r="F25" s="11" t="str">
        <f>IF(E25="","",VLOOKUP(D25&amp;Filter,Jurnal!$D:$M,5,0))</f>
        <v/>
      </c>
      <c r="G25" s="11" t="str">
        <f>IF(E25="","",VLOOKUP(D25&amp;Filter,Jurnal!$D:$M,6,0))</f>
        <v/>
      </c>
      <c r="H25" s="56">
        <f>IF(E25="",0,VLOOKUP(D25&amp;Filter,Jurnal!$D:$M,9,0))</f>
        <v>0</v>
      </c>
      <c r="I25" s="56">
        <f>IF(E25="",0,VLOOKUP(D25&amp;Filter,Jurnal!$D:$M,10,0))</f>
        <v>0</v>
      </c>
      <c r="J25" s="56">
        <f t="shared" si="1"/>
        <v>0</v>
      </c>
      <c r="L25" s="57"/>
      <c r="M25" s="57"/>
    </row>
    <row r="26" spans="2:13" hidden="1" x14ac:dyDescent="0.2">
      <c r="B26" s="2">
        <f t="shared" si="0"/>
        <v>0</v>
      </c>
      <c r="D26" s="11" t="str">
        <f t="shared" si="2"/>
        <v/>
      </c>
      <c r="E26" s="25" t="str">
        <f>IFERROR(IF(Filter="","",VLOOKUP(D26&amp;Filter,Jurnal!$D:$M,4,FALSE)),"")</f>
        <v/>
      </c>
      <c r="F26" s="11" t="str">
        <f>IF(E26="","",VLOOKUP(D26&amp;Filter,Jurnal!$D:$M,5,0))</f>
        <v/>
      </c>
      <c r="G26" s="11" t="str">
        <f>IF(E26="","",VLOOKUP(D26&amp;Filter,Jurnal!$D:$M,6,0))</f>
        <v/>
      </c>
      <c r="H26" s="56">
        <f>IF(E26="",0,VLOOKUP(D26&amp;Filter,Jurnal!$D:$M,9,0))</f>
        <v>0</v>
      </c>
      <c r="I26" s="56">
        <f>IF(E26="",0,VLOOKUP(D26&amp;Filter,Jurnal!$D:$M,10,0))</f>
        <v>0</v>
      </c>
      <c r="J26" s="56">
        <f t="shared" si="1"/>
        <v>0</v>
      </c>
      <c r="L26" s="57"/>
      <c r="M26" s="57"/>
    </row>
    <row r="27" spans="2:13" hidden="1" x14ac:dyDescent="0.2">
      <c r="B27" s="2">
        <f t="shared" si="0"/>
        <v>0</v>
      </c>
      <c r="D27" s="11" t="str">
        <f t="shared" si="2"/>
        <v/>
      </c>
      <c r="E27" s="25" t="str">
        <f>IFERROR(IF(Filter="","",VLOOKUP(D27&amp;Filter,Jurnal!$D:$M,4,FALSE)),"")</f>
        <v/>
      </c>
      <c r="F27" s="11" t="str">
        <f>IF(E27="","",VLOOKUP(D27&amp;Filter,Jurnal!$D:$M,5,0))</f>
        <v/>
      </c>
      <c r="G27" s="11" t="str">
        <f>IF(E27="","",VLOOKUP(D27&amp;Filter,Jurnal!$D:$M,6,0))</f>
        <v/>
      </c>
      <c r="H27" s="56">
        <f>IF(E27="",0,VLOOKUP(D27&amp;Filter,Jurnal!$D:$M,9,0))</f>
        <v>0</v>
      </c>
      <c r="I27" s="56">
        <f>IF(E27="",0,VLOOKUP(D27&amp;Filter,Jurnal!$D:$M,10,0))</f>
        <v>0</v>
      </c>
      <c r="J27" s="56">
        <f t="shared" si="1"/>
        <v>0</v>
      </c>
      <c r="L27" s="57"/>
      <c r="M27" s="57"/>
    </row>
    <row r="28" spans="2:13" hidden="1" x14ac:dyDescent="0.2">
      <c r="B28" s="2">
        <f t="shared" si="0"/>
        <v>0</v>
      </c>
      <c r="D28" s="11" t="str">
        <f t="shared" si="2"/>
        <v/>
      </c>
      <c r="E28" s="25" t="str">
        <f>IFERROR(IF(Filter="","",VLOOKUP(D28&amp;Filter,Jurnal!$D:$M,4,FALSE)),"")</f>
        <v/>
      </c>
      <c r="F28" s="11" t="str">
        <f>IF(E28="","",VLOOKUP(D28&amp;Filter,Jurnal!$D:$M,5,0))</f>
        <v/>
      </c>
      <c r="G28" s="11" t="str">
        <f>IF(E28="","",VLOOKUP(D28&amp;Filter,Jurnal!$D:$M,6,0))</f>
        <v/>
      </c>
      <c r="H28" s="56">
        <f>IF(E28="",0,VLOOKUP(D28&amp;Filter,Jurnal!$D:$M,9,0))</f>
        <v>0</v>
      </c>
      <c r="I28" s="56">
        <f>IF(E28="",0,VLOOKUP(D28&amp;Filter,Jurnal!$D:$M,10,0))</f>
        <v>0</v>
      </c>
      <c r="J28" s="56">
        <f t="shared" si="1"/>
        <v>0</v>
      </c>
      <c r="L28" s="57"/>
      <c r="M28" s="57"/>
    </row>
    <row r="29" spans="2:13" hidden="1" x14ac:dyDescent="0.2">
      <c r="B29" s="2">
        <f t="shared" si="0"/>
        <v>0</v>
      </c>
      <c r="D29" s="11" t="str">
        <f t="shared" si="2"/>
        <v/>
      </c>
      <c r="E29" s="25" t="str">
        <f>IFERROR(IF(Filter="","",VLOOKUP(D29&amp;Filter,Jurnal!$D:$M,4,FALSE)),"")</f>
        <v/>
      </c>
      <c r="F29" s="11" t="str">
        <f>IF(E29="","",VLOOKUP(D29&amp;Filter,Jurnal!$D:$M,5,0))</f>
        <v/>
      </c>
      <c r="G29" s="11" t="str">
        <f>IF(E29="","",VLOOKUP(D29&amp;Filter,Jurnal!$D:$M,6,0))</f>
        <v/>
      </c>
      <c r="H29" s="56">
        <f>IF(E29="",0,VLOOKUP(D29&amp;Filter,Jurnal!$D:$M,9,0))</f>
        <v>0</v>
      </c>
      <c r="I29" s="56">
        <f>IF(E29="",0,VLOOKUP(D29&amp;Filter,Jurnal!$D:$M,10,0))</f>
        <v>0</v>
      </c>
      <c r="J29" s="56">
        <f t="shared" si="1"/>
        <v>0</v>
      </c>
      <c r="L29" s="57" t="s">
        <v>232</v>
      </c>
      <c r="M29" s="57"/>
    </row>
    <row r="30" spans="2:13" hidden="1" x14ac:dyDescent="0.2">
      <c r="B30" s="2">
        <f t="shared" si="0"/>
        <v>0</v>
      </c>
      <c r="D30" s="11" t="str">
        <f t="shared" si="2"/>
        <v/>
      </c>
      <c r="E30" s="25" t="str">
        <f>IFERROR(IF(Filter="","",VLOOKUP(D30&amp;Filter,Jurnal!$D:$M,4,FALSE)),"")</f>
        <v/>
      </c>
      <c r="F30" s="11" t="str">
        <f>IF(E30="","",VLOOKUP(D30&amp;Filter,Jurnal!$D:$M,5,0))</f>
        <v/>
      </c>
      <c r="G30" s="11" t="str">
        <f>IF(E30="","",VLOOKUP(D30&amp;Filter,Jurnal!$D:$M,6,0))</f>
        <v/>
      </c>
      <c r="H30" s="56">
        <f>IF(E30="",0,VLOOKUP(D30&amp;Filter,Jurnal!$D:$M,9,0))</f>
        <v>0</v>
      </c>
      <c r="I30" s="56">
        <f>IF(E30="",0,VLOOKUP(D30&amp;Filter,Jurnal!$D:$M,10,0))</f>
        <v>0</v>
      </c>
      <c r="J30" s="56">
        <f t="shared" si="1"/>
        <v>0</v>
      </c>
      <c r="L30" s="57"/>
      <c r="M30" s="57"/>
    </row>
    <row r="31" spans="2:13" hidden="1" x14ac:dyDescent="0.2">
      <c r="B31" s="2">
        <f t="shared" si="0"/>
        <v>0</v>
      </c>
      <c r="D31" s="11" t="str">
        <f t="shared" si="2"/>
        <v/>
      </c>
      <c r="E31" s="25" t="str">
        <f>IFERROR(IF(Filter="","",VLOOKUP(D31&amp;Filter,Jurnal!$D:$M,4,FALSE)),"")</f>
        <v/>
      </c>
      <c r="F31" s="11" t="str">
        <f>IF(E31="","",VLOOKUP(D31&amp;Filter,Jurnal!$D:$M,5,0))</f>
        <v/>
      </c>
      <c r="G31" s="11" t="str">
        <f>IF(E31="","",VLOOKUP(D31&amp;Filter,Jurnal!$D:$M,6,0))</f>
        <v/>
      </c>
      <c r="H31" s="56">
        <f>IF(E31="",0,VLOOKUP(D31&amp;Filter,Jurnal!$D:$M,9,0))</f>
        <v>0</v>
      </c>
      <c r="I31" s="56">
        <f>IF(E31="",0,VLOOKUP(D31&amp;Filter,Jurnal!$D:$M,10,0))</f>
        <v>0</v>
      </c>
      <c r="J31" s="56">
        <f t="shared" si="1"/>
        <v>0</v>
      </c>
      <c r="L31" s="57"/>
      <c r="M31" s="57"/>
    </row>
    <row r="32" spans="2:13" hidden="1" x14ac:dyDescent="0.2">
      <c r="B32" s="2">
        <f t="shared" si="0"/>
        <v>0</v>
      </c>
      <c r="D32" s="11" t="str">
        <f t="shared" si="2"/>
        <v/>
      </c>
      <c r="E32" s="25" t="str">
        <f>IFERROR(IF(Filter="","",VLOOKUP(D32&amp;Filter,Jurnal!$D:$M,4,FALSE)),"")</f>
        <v/>
      </c>
      <c r="F32" s="11" t="str">
        <f>IF(E32="","",VLOOKUP(D32&amp;Filter,Jurnal!$D:$M,5,0))</f>
        <v/>
      </c>
      <c r="G32" s="11" t="str">
        <f>IF(E32="","",VLOOKUP(D32&amp;Filter,Jurnal!$D:$M,6,0))</f>
        <v/>
      </c>
      <c r="H32" s="56">
        <f>IF(E32="",0,VLOOKUP(D32&amp;Filter,Jurnal!$D:$M,9,0))</f>
        <v>0</v>
      </c>
      <c r="I32" s="56">
        <f>IF(E32="",0,VLOOKUP(D32&amp;Filter,Jurnal!$D:$M,10,0))</f>
        <v>0</v>
      </c>
      <c r="J32" s="56">
        <f t="shared" si="1"/>
        <v>0</v>
      </c>
      <c r="L32" s="57"/>
      <c r="M32" s="57"/>
    </row>
    <row r="33" spans="2:13" hidden="1" x14ac:dyDescent="0.2">
      <c r="B33" s="2">
        <f t="shared" si="0"/>
        <v>0</v>
      </c>
      <c r="D33" s="11" t="str">
        <f t="shared" si="2"/>
        <v/>
      </c>
      <c r="E33" s="25" t="str">
        <f>IFERROR(IF(Filter="","",VLOOKUP(D33&amp;Filter,Jurnal!$D:$M,4,FALSE)),"")</f>
        <v/>
      </c>
      <c r="F33" s="11" t="str">
        <f>IF(E33="","",VLOOKUP(D33&amp;Filter,Jurnal!$D:$M,5,0))</f>
        <v/>
      </c>
      <c r="G33" s="11" t="str">
        <f>IF(E33="","",VLOOKUP(D33&amp;Filter,Jurnal!$D:$M,6,0))</f>
        <v/>
      </c>
      <c r="H33" s="56">
        <f>IF(E33="",0,VLOOKUP(D33&amp;Filter,Jurnal!$D:$M,9,0))</f>
        <v>0</v>
      </c>
      <c r="I33" s="56">
        <f>IF(E33="",0,VLOOKUP(D33&amp;Filter,Jurnal!$D:$M,10,0))</f>
        <v>0</v>
      </c>
      <c r="J33" s="56">
        <f t="shared" si="1"/>
        <v>0</v>
      </c>
      <c r="L33" s="57"/>
      <c r="M33" s="57"/>
    </row>
    <row r="34" spans="2:13" hidden="1" x14ac:dyDescent="0.2">
      <c r="B34" s="2">
        <f t="shared" si="0"/>
        <v>0</v>
      </c>
      <c r="D34" s="11" t="str">
        <f t="shared" si="2"/>
        <v/>
      </c>
      <c r="E34" s="25" t="str">
        <f>IFERROR(IF(Filter="","",VLOOKUP(D34&amp;Filter,Jurnal!$D:$M,4,FALSE)),"")</f>
        <v/>
      </c>
      <c r="F34" s="11" t="str">
        <f>IF(E34="","",VLOOKUP(D34&amp;Filter,Jurnal!$D:$M,5,0))</f>
        <v/>
      </c>
      <c r="G34" s="11" t="str">
        <f>IF(E34="","",VLOOKUP(D34&amp;Filter,Jurnal!$D:$M,6,0))</f>
        <v/>
      </c>
      <c r="H34" s="56">
        <f>IF(E34="",0,VLOOKUP(D34&amp;Filter,Jurnal!$D:$M,9,0))</f>
        <v>0</v>
      </c>
      <c r="I34" s="56">
        <f>IF(E34="",0,VLOOKUP(D34&amp;Filter,Jurnal!$D:$M,10,0))</f>
        <v>0</v>
      </c>
      <c r="J34" s="56">
        <f t="shared" si="1"/>
        <v>0</v>
      </c>
      <c r="L34" s="57"/>
      <c r="M34" s="57"/>
    </row>
    <row r="35" spans="2:13" hidden="1" x14ac:dyDescent="0.2">
      <c r="B35" s="2">
        <f>IF(E35="",0,1)</f>
        <v>0</v>
      </c>
      <c r="D35" s="11" t="str">
        <f t="shared" si="2"/>
        <v/>
      </c>
      <c r="E35" s="25" t="str">
        <f>IFERROR(IF(Filter="","",VLOOKUP(D35&amp;Filter,Jurnal!$D:$M,4,FALSE)),"")</f>
        <v/>
      </c>
      <c r="F35" s="11" t="str">
        <f>IF(E35="","",VLOOKUP(D35&amp;Filter,Jurnal!$D:$M,5,0))</f>
        <v/>
      </c>
      <c r="G35" s="11" t="str">
        <f>IF(E35="","",VLOOKUP(D35&amp;Filter,Jurnal!$D:$M,6,0))</f>
        <v/>
      </c>
      <c r="H35" s="56">
        <f>IF(E35="",0,VLOOKUP(D35&amp;Filter,Jurnal!$D:$M,9,0))</f>
        <v>0</v>
      </c>
      <c r="I35" s="56">
        <f>IF(E35="",0,VLOOKUP(D35&amp;Filter,Jurnal!$D:$M,10,0))</f>
        <v>0</v>
      </c>
      <c r="J35" s="56">
        <f t="shared" si="1"/>
        <v>0</v>
      </c>
      <c r="L35" s="57"/>
      <c r="M35" s="57"/>
    </row>
    <row r="36" spans="2:13" hidden="1" x14ac:dyDescent="0.2">
      <c r="B36" s="2">
        <f t="shared" ref="B36:B99" si="3">IF(E36="",0,1)</f>
        <v>0</v>
      </c>
      <c r="D36" s="11" t="str">
        <f>IF(E35="","",D35+1)</f>
        <v/>
      </c>
      <c r="E36" s="25" t="str">
        <f>IFERROR(IF(Filter="","",VLOOKUP(D36&amp;Filter,Jurnal!$D:$M,4,FALSE)),"")</f>
        <v/>
      </c>
      <c r="F36" s="11" t="str">
        <f>IF(E36="","",VLOOKUP(D36&amp;Filter,Jurnal!$D:$M,5,0))</f>
        <v/>
      </c>
      <c r="G36" s="11" t="str">
        <f>IF(E36="","",VLOOKUP(D36&amp;Filter,Jurnal!$D:$M,6,0))</f>
        <v/>
      </c>
      <c r="H36" s="56">
        <f>IF(E36="",0,VLOOKUP(D36&amp;Filter,Jurnal!$D:$M,9,0))</f>
        <v>0</v>
      </c>
      <c r="I36" s="56">
        <f>IF(E36="",0,VLOOKUP(D36&amp;Filter,Jurnal!$D:$M,10,0))</f>
        <v>0</v>
      </c>
      <c r="J36" s="56">
        <f t="shared" si="1"/>
        <v>0</v>
      </c>
      <c r="L36" s="57"/>
      <c r="M36" s="57"/>
    </row>
    <row r="37" spans="2:13" hidden="1" x14ac:dyDescent="0.2">
      <c r="B37" s="2">
        <f t="shared" si="3"/>
        <v>0</v>
      </c>
      <c r="D37" s="11" t="str">
        <f t="shared" ref="D37:D99" si="4">IF(E36="","",D36+1)</f>
        <v/>
      </c>
      <c r="E37" s="25" t="str">
        <f>IFERROR(IF(Filter="","",VLOOKUP(D37&amp;Filter,Jurnal!$D:$M,4,FALSE)),"")</f>
        <v/>
      </c>
      <c r="F37" s="11" t="str">
        <f>IF(E37="","",VLOOKUP(D37&amp;Filter,Jurnal!$D:$M,5,0))</f>
        <v/>
      </c>
      <c r="G37" s="11" t="str">
        <f>IF(E37="","",VLOOKUP(D37&amp;Filter,Jurnal!$D:$M,6,0))</f>
        <v/>
      </c>
      <c r="H37" s="56">
        <f>IF(E37="",0,VLOOKUP(D37&amp;Filter,Jurnal!$D:$M,9,0))</f>
        <v>0</v>
      </c>
      <c r="I37" s="56">
        <f>IF(E37="",0,VLOOKUP(D37&amp;Filter,Jurnal!$D:$M,10,0))</f>
        <v>0</v>
      </c>
      <c r="J37" s="56">
        <f t="shared" si="1"/>
        <v>0</v>
      </c>
      <c r="L37" s="57"/>
      <c r="M37" s="57"/>
    </row>
    <row r="38" spans="2:13" hidden="1" x14ac:dyDescent="0.2">
      <c r="B38" s="2">
        <f t="shared" si="3"/>
        <v>0</v>
      </c>
      <c r="D38" s="11" t="str">
        <f t="shared" si="4"/>
        <v/>
      </c>
      <c r="E38" s="25" t="str">
        <f>IFERROR(IF(Filter="","",VLOOKUP(D38&amp;Filter,Jurnal!$D:$M,4,FALSE)),"")</f>
        <v/>
      </c>
      <c r="F38" s="11" t="str">
        <f>IF(E38="","",VLOOKUP(D38&amp;Filter,Jurnal!$D:$M,5,0))</f>
        <v/>
      </c>
      <c r="G38" s="11" t="str">
        <f>IF(E38="","",VLOOKUP(D38&amp;Filter,Jurnal!$D:$M,6,0))</f>
        <v/>
      </c>
      <c r="H38" s="56">
        <f>IF(E38="",0,VLOOKUP(D38&amp;Filter,Jurnal!$D:$M,9,0))</f>
        <v>0</v>
      </c>
      <c r="I38" s="56">
        <f>IF(E38="",0,VLOOKUP(D38&amp;Filter,Jurnal!$D:$M,10,0))</f>
        <v>0</v>
      </c>
      <c r="J38" s="56">
        <f t="shared" si="1"/>
        <v>0</v>
      </c>
      <c r="L38" s="57"/>
      <c r="M38" s="57"/>
    </row>
    <row r="39" spans="2:13" hidden="1" x14ac:dyDescent="0.2">
      <c r="B39" s="2">
        <f t="shared" si="3"/>
        <v>0</v>
      </c>
      <c r="D39" s="11" t="str">
        <f t="shared" si="4"/>
        <v/>
      </c>
      <c r="E39" s="25" t="str">
        <f>IFERROR(IF(Filter="","",VLOOKUP(D39&amp;Filter,Jurnal!$D:$M,4,FALSE)),"")</f>
        <v/>
      </c>
      <c r="F39" s="11" t="str">
        <f>IF(E39="","",VLOOKUP(D39&amp;Filter,Jurnal!$D:$M,5,0))</f>
        <v/>
      </c>
      <c r="G39" s="11" t="str">
        <f>IF(E39="","",VLOOKUP(D39&amp;Filter,Jurnal!$D:$M,6,0))</f>
        <v/>
      </c>
      <c r="H39" s="56">
        <f>IF(E39="",0,VLOOKUP(D39&amp;Filter,Jurnal!$D:$M,9,0))</f>
        <v>0</v>
      </c>
      <c r="I39" s="56">
        <f>IF(E39="",0,VLOOKUP(D39&amp;Filter,Jurnal!$D:$M,10,0))</f>
        <v>0</v>
      </c>
      <c r="J39" s="56">
        <f t="shared" si="1"/>
        <v>0</v>
      </c>
      <c r="L39" s="57"/>
      <c r="M39" s="57"/>
    </row>
    <row r="40" spans="2:13" hidden="1" x14ac:dyDescent="0.2">
      <c r="B40" s="2">
        <f t="shared" si="3"/>
        <v>0</v>
      </c>
      <c r="D40" s="11" t="str">
        <f t="shared" si="4"/>
        <v/>
      </c>
      <c r="E40" s="25" t="str">
        <f>IFERROR(IF(Filter="","",VLOOKUP(D40&amp;Filter,Jurnal!$D:$M,4,FALSE)),"")</f>
        <v/>
      </c>
      <c r="F40" s="11" t="str">
        <f>IF(E40="","",VLOOKUP(D40&amp;Filter,Jurnal!$D:$M,5,0))</f>
        <v/>
      </c>
      <c r="G40" s="11" t="str">
        <f>IF(E40="","",VLOOKUP(D40&amp;Filter,Jurnal!$D:$M,6,0))</f>
        <v/>
      </c>
      <c r="H40" s="56">
        <f>IF(E40="",0,VLOOKUP(D40&amp;Filter,Jurnal!$D:$M,9,0))</f>
        <v>0</v>
      </c>
      <c r="I40" s="56">
        <f>IF(E40="",0,VLOOKUP(D40&amp;Filter,Jurnal!$D:$M,10,0))</f>
        <v>0</v>
      </c>
      <c r="J40" s="56">
        <f t="shared" si="1"/>
        <v>0</v>
      </c>
      <c r="L40" s="57"/>
      <c r="M40" s="57"/>
    </row>
    <row r="41" spans="2:13" hidden="1" x14ac:dyDescent="0.2">
      <c r="B41" s="2">
        <f t="shared" si="3"/>
        <v>0</v>
      </c>
      <c r="D41" s="11" t="str">
        <f t="shared" si="4"/>
        <v/>
      </c>
      <c r="E41" s="25" t="str">
        <f>IFERROR(IF(Filter="","",VLOOKUP(D41&amp;Filter,Jurnal!$D:$M,4,FALSE)),"")</f>
        <v/>
      </c>
      <c r="F41" s="11" t="str">
        <f>IF(E41="","",VLOOKUP(D41&amp;Filter,Jurnal!$D:$M,5,0))</f>
        <v/>
      </c>
      <c r="G41" s="11" t="str">
        <f>IF(E41="","",VLOOKUP(D41&amp;Filter,Jurnal!$D:$M,6,0))</f>
        <v/>
      </c>
      <c r="H41" s="56">
        <f>IF(E41="",0,VLOOKUP(D41&amp;Filter,Jurnal!$D:$M,9,0))</f>
        <v>0</v>
      </c>
      <c r="I41" s="56">
        <f>IF(E41="",0,VLOOKUP(D41&amp;Filter,Jurnal!$D:$M,10,0))</f>
        <v>0</v>
      </c>
      <c r="J41" s="56">
        <f t="shared" si="1"/>
        <v>0</v>
      </c>
      <c r="L41" s="57"/>
      <c r="M41" s="57"/>
    </row>
    <row r="42" spans="2:13" hidden="1" x14ac:dyDescent="0.2">
      <c r="B42" s="2">
        <f t="shared" si="3"/>
        <v>0</v>
      </c>
      <c r="D42" s="11" t="str">
        <f t="shared" si="4"/>
        <v/>
      </c>
      <c r="E42" s="25" t="str">
        <f>IFERROR(IF(Filter="","",VLOOKUP(D42&amp;Filter,Jurnal!$D:$M,4,FALSE)),"")</f>
        <v/>
      </c>
      <c r="F42" s="11" t="str">
        <f>IF(E42="","",VLOOKUP(D42&amp;Filter,Jurnal!$D:$M,5,0))</f>
        <v/>
      </c>
      <c r="G42" s="11" t="str">
        <f>IF(E42="","",VLOOKUP(D42&amp;Filter,Jurnal!$D:$M,6,0))</f>
        <v/>
      </c>
      <c r="H42" s="56">
        <f>IF(E42="",0,VLOOKUP(D42&amp;Filter,Jurnal!$D:$M,9,0))</f>
        <v>0</v>
      </c>
      <c r="I42" s="56">
        <f>IF(E42="",0,VLOOKUP(D42&amp;Filter,Jurnal!$D:$M,10,0))</f>
        <v>0</v>
      </c>
      <c r="J42" s="56">
        <f t="shared" si="1"/>
        <v>0</v>
      </c>
      <c r="L42" s="57"/>
      <c r="M42" s="57"/>
    </row>
    <row r="43" spans="2:13" hidden="1" x14ac:dyDescent="0.2">
      <c r="B43" s="2">
        <f t="shared" si="3"/>
        <v>0</v>
      </c>
      <c r="D43" s="11" t="str">
        <f t="shared" si="4"/>
        <v/>
      </c>
      <c r="E43" s="25" t="str">
        <f>IFERROR(IF(Filter="","",VLOOKUP(D43&amp;Filter,Jurnal!$D:$M,4,FALSE)),"")</f>
        <v/>
      </c>
      <c r="F43" s="11" t="str">
        <f>IF(E43="","",VLOOKUP(D43&amp;Filter,Jurnal!$D:$M,5,0))</f>
        <v/>
      </c>
      <c r="G43" s="11" t="str">
        <f>IF(E43="","",VLOOKUP(D43&amp;Filter,Jurnal!$D:$M,6,0))</f>
        <v/>
      </c>
      <c r="H43" s="56">
        <f>IF(E43="",0,VLOOKUP(D43&amp;Filter,Jurnal!$D:$M,9,0))</f>
        <v>0</v>
      </c>
      <c r="I43" s="56">
        <f>IF(E43="",0,VLOOKUP(D43&amp;Filter,Jurnal!$D:$M,10,0))</f>
        <v>0</v>
      </c>
      <c r="J43" s="56">
        <f t="shared" si="1"/>
        <v>0</v>
      </c>
      <c r="L43" s="57"/>
      <c r="M43" s="57"/>
    </row>
    <row r="44" spans="2:13" hidden="1" x14ac:dyDescent="0.2">
      <c r="B44" s="2">
        <f t="shared" si="3"/>
        <v>0</v>
      </c>
      <c r="D44" s="11" t="str">
        <f t="shared" si="4"/>
        <v/>
      </c>
      <c r="E44" s="25" t="str">
        <f>IFERROR(IF(Filter="","",VLOOKUP(D44&amp;Filter,Jurnal!$D:$M,4,FALSE)),"")</f>
        <v/>
      </c>
      <c r="F44" s="11" t="str">
        <f>IF(E44="","",VLOOKUP(D44&amp;Filter,Jurnal!$D:$M,5,0))</f>
        <v/>
      </c>
      <c r="G44" s="11" t="str">
        <f>IF(E44="","",VLOOKUP(D44&amp;Filter,Jurnal!$D:$M,6,0))</f>
        <v/>
      </c>
      <c r="H44" s="56">
        <f>IF(E44="",0,VLOOKUP(D44&amp;Filter,Jurnal!$D:$M,9,0))</f>
        <v>0</v>
      </c>
      <c r="I44" s="56">
        <f>IF(E44="",0,VLOOKUP(D44&amp;Filter,Jurnal!$D:$M,10,0))</f>
        <v>0</v>
      </c>
      <c r="J44" s="56">
        <f t="shared" si="1"/>
        <v>0</v>
      </c>
      <c r="L44" s="57"/>
      <c r="M44" s="57"/>
    </row>
    <row r="45" spans="2:13" hidden="1" x14ac:dyDescent="0.2">
      <c r="B45" s="2">
        <f t="shared" si="3"/>
        <v>0</v>
      </c>
      <c r="D45" s="11" t="str">
        <f t="shared" si="4"/>
        <v/>
      </c>
      <c r="E45" s="25" t="str">
        <f>IFERROR(IF(Filter="","",VLOOKUP(D45&amp;Filter,Jurnal!$D:$M,4,FALSE)),"")</f>
        <v/>
      </c>
      <c r="F45" s="11" t="str">
        <f>IF(E45="","",VLOOKUP(D45&amp;Filter,Jurnal!$D:$M,5,0))</f>
        <v/>
      </c>
      <c r="G45" s="11" t="str">
        <f>IF(E45="","",VLOOKUP(D45&amp;Filter,Jurnal!$D:$M,6,0))</f>
        <v/>
      </c>
      <c r="H45" s="56">
        <f>IF(E45="",0,VLOOKUP(D45&amp;Filter,Jurnal!$D:$M,9,0))</f>
        <v>0</v>
      </c>
      <c r="I45" s="56">
        <f>IF(E45="",0,VLOOKUP(D45&amp;Filter,Jurnal!$D:$M,10,0))</f>
        <v>0</v>
      </c>
      <c r="J45" s="56">
        <f t="shared" si="1"/>
        <v>0</v>
      </c>
      <c r="L45" s="57"/>
      <c r="M45" s="57"/>
    </row>
    <row r="46" spans="2:13" hidden="1" x14ac:dyDescent="0.2">
      <c r="B46" s="2">
        <f t="shared" si="3"/>
        <v>0</v>
      </c>
      <c r="D46" s="11" t="str">
        <f t="shared" si="4"/>
        <v/>
      </c>
      <c r="E46" s="25" t="str">
        <f>IFERROR(IF(Filter="","",VLOOKUP(D46&amp;Filter,Jurnal!$D:$M,4,FALSE)),"")</f>
        <v/>
      </c>
      <c r="F46" s="11" t="str">
        <f>IF(E46="","",VLOOKUP(D46&amp;Filter,Jurnal!$D:$M,5,0))</f>
        <v/>
      </c>
      <c r="G46" s="11" t="str">
        <f>IF(E46="","",VLOOKUP(D46&amp;Filter,Jurnal!$D:$M,6,0))</f>
        <v/>
      </c>
      <c r="H46" s="56">
        <f>IF(E46="",0,VLOOKUP(D46&amp;Filter,Jurnal!$D:$M,9,0))</f>
        <v>0</v>
      </c>
      <c r="I46" s="56">
        <f>IF(E46="",0,VLOOKUP(D46&amp;Filter,Jurnal!$D:$M,10,0))</f>
        <v>0</v>
      </c>
      <c r="J46" s="56">
        <f t="shared" si="1"/>
        <v>0</v>
      </c>
      <c r="L46" s="57"/>
      <c r="M46" s="57"/>
    </row>
    <row r="47" spans="2:13" hidden="1" x14ac:dyDescent="0.2">
      <c r="B47" s="2">
        <f t="shared" si="3"/>
        <v>0</v>
      </c>
      <c r="D47" s="11" t="str">
        <f t="shared" si="4"/>
        <v/>
      </c>
      <c r="E47" s="25" t="str">
        <f>IFERROR(IF(Filter="","",VLOOKUP(D47&amp;Filter,Jurnal!$D:$M,4,FALSE)),"")</f>
        <v/>
      </c>
      <c r="F47" s="11" t="str">
        <f>IF(E47="","",VLOOKUP(D47&amp;Filter,Jurnal!$D:$M,5,0))</f>
        <v/>
      </c>
      <c r="G47" s="11" t="str">
        <f>IF(E47="","",VLOOKUP(D47&amp;Filter,Jurnal!$D:$M,6,0))</f>
        <v/>
      </c>
      <c r="H47" s="56">
        <f>IF(E47="",0,VLOOKUP(D47&amp;Filter,Jurnal!$D:$M,9,0))</f>
        <v>0</v>
      </c>
      <c r="I47" s="56">
        <f>IF(E47="",0,VLOOKUP(D47&amp;Filter,Jurnal!$D:$M,10,0))</f>
        <v>0</v>
      </c>
      <c r="J47" s="56">
        <f t="shared" si="1"/>
        <v>0</v>
      </c>
      <c r="L47" s="57"/>
      <c r="M47" s="57"/>
    </row>
    <row r="48" spans="2:13" hidden="1" x14ac:dyDescent="0.2">
      <c r="B48" s="2">
        <f t="shared" si="3"/>
        <v>0</v>
      </c>
      <c r="D48" s="11" t="str">
        <f t="shared" si="4"/>
        <v/>
      </c>
      <c r="E48" s="25" t="str">
        <f>IFERROR(IF(Filter="","",VLOOKUP(D48&amp;Filter,Jurnal!$D:$M,4,FALSE)),"")</f>
        <v/>
      </c>
      <c r="F48" s="11" t="str">
        <f>IF(E48="","",VLOOKUP(D48&amp;Filter,Jurnal!$D:$M,5,0))</f>
        <v/>
      </c>
      <c r="G48" s="11" t="str">
        <f>IF(E48="","",VLOOKUP(D48&amp;Filter,Jurnal!$D:$M,6,0))</f>
        <v/>
      </c>
      <c r="H48" s="56">
        <f>IF(E48="",0,VLOOKUP(D48&amp;Filter,Jurnal!$D:$M,9,0))</f>
        <v>0</v>
      </c>
      <c r="I48" s="56">
        <f>IF(E48="",0,VLOOKUP(D48&amp;Filter,Jurnal!$D:$M,10,0))</f>
        <v>0</v>
      </c>
      <c r="J48" s="56">
        <f t="shared" si="1"/>
        <v>0</v>
      </c>
      <c r="L48" s="57"/>
      <c r="M48" s="57"/>
    </row>
    <row r="49" spans="2:13" hidden="1" x14ac:dyDescent="0.2">
      <c r="B49" s="2">
        <f t="shared" si="3"/>
        <v>0</v>
      </c>
      <c r="D49" s="11" t="str">
        <f t="shared" si="4"/>
        <v/>
      </c>
      <c r="E49" s="25" t="str">
        <f>IFERROR(IF(Filter="","",VLOOKUP(D49&amp;Filter,Jurnal!$D:$M,4,FALSE)),"")</f>
        <v/>
      </c>
      <c r="F49" s="11" t="str">
        <f>IF(E49="","",VLOOKUP(D49&amp;Filter,Jurnal!$D:$M,5,0))</f>
        <v/>
      </c>
      <c r="G49" s="11" t="str">
        <f>IF(E49="","",VLOOKUP(D49&amp;Filter,Jurnal!$D:$M,6,0))</f>
        <v/>
      </c>
      <c r="H49" s="56">
        <f>IF(E49="",0,VLOOKUP(D49&amp;Filter,Jurnal!$D:$M,9,0))</f>
        <v>0</v>
      </c>
      <c r="I49" s="56">
        <f>IF(E49="",0,VLOOKUP(D49&amp;Filter,Jurnal!$D:$M,10,0))</f>
        <v>0</v>
      </c>
      <c r="J49" s="56">
        <f t="shared" si="1"/>
        <v>0</v>
      </c>
      <c r="L49" s="57"/>
      <c r="M49" s="57"/>
    </row>
    <row r="50" spans="2:13" hidden="1" x14ac:dyDescent="0.2">
      <c r="B50" s="2">
        <f t="shared" si="3"/>
        <v>0</v>
      </c>
      <c r="D50" s="11" t="str">
        <f t="shared" si="4"/>
        <v/>
      </c>
      <c r="E50" s="25" t="str">
        <f>IFERROR(IF(Filter="","",VLOOKUP(D50&amp;Filter,Jurnal!$D:$M,4,FALSE)),"")</f>
        <v/>
      </c>
      <c r="F50" s="11" t="str">
        <f>IF(E50="","",VLOOKUP(D50&amp;Filter,Jurnal!$D:$M,5,0))</f>
        <v/>
      </c>
      <c r="G50" s="11" t="str">
        <f>IF(E50="","",VLOOKUP(D50&amp;Filter,Jurnal!$D:$M,6,0))</f>
        <v/>
      </c>
      <c r="H50" s="56">
        <f>IF(E50="",0,VLOOKUP(D50&amp;Filter,Jurnal!$D:$M,9,0))</f>
        <v>0</v>
      </c>
      <c r="I50" s="56">
        <f>IF(E50="",0,VLOOKUP(D50&amp;Filter,Jurnal!$D:$M,10,0))</f>
        <v>0</v>
      </c>
      <c r="J50" s="56">
        <f t="shared" si="1"/>
        <v>0</v>
      </c>
      <c r="L50" s="57"/>
      <c r="M50" s="57"/>
    </row>
    <row r="51" spans="2:13" hidden="1" x14ac:dyDescent="0.2">
      <c r="B51" s="2">
        <f t="shared" si="3"/>
        <v>0</v>
      </c>
      <c r="D51" s="11" t="str">
        <f t="shared" si="4"/>
        <v/>
      </c>
      <c r="E51" s="25" t="str">
        <f>IFERROR(IF(Filter="","",VLOOKUP(D51&amp;Filter,Jurnal!$D:$M,4,FALSE)),"")</f>
        <v/>
      </c>
      <c r="F51" s="11" t="str">
        <f>IF(E51="","",VLOOKUP(D51&amp;Filter,Jurnal!$D:$M,5,0))</f>
        <v/>
      </c>
      <c r="G51" s="11" t="str">
        <f>IF(E51="","",VLOOKUP(D51&amp;Filter,Jurnal!$D:$M,6,0))</f>
        <v/>
      </c>
      <c r="H51" s="56">
        <f>IF(E51="",0,VLOOKUP(D51&amp;Filter,Jurnal!$D:$M,9,0))</f>
        <v>0</v>
      </c>
      <c r="I51" s="56">
        <f>IF(E51="",0,VLOOKUP(D51&amp;Filter,Jurnal!$D:$M,10,0))</f>
        <v>0</v>
      </c>
      <c r="J51" s="56">
        <f t="shared" si="1"/>
        <v>0</v>
      </c>
      <c r="L51" s="57"/>
      <c r="M51" s="57"/>
    </row>
    <row r="52" spans="2:13" hidden="1" x14ac:dyDescent="0.2">
      <c r="B52" s="2">
        <f t="shared" si="3"/>
        <v>0</v>
      </c>
      <c r="D52" s="11" t="str">
        <f t="shared" si="4"/>
        <v/>
      </c>
      <c r="E52" s="25" t="str">
        <f>IFERROR(IF(Filter="","",VLOOKUP(D52&amp;Filter,Jurnal!$D:$M,4,FALSE)),"")</f>
        <v/>
      </c>
      <c r="F52" s="11" t="str">
        <f>IF(E52="","",VLOOKUP(D52&amp;Filter,Jurnal!$D:$M,5,0))</f>
        <v/>
      </c>
      <c r="G52" s="11" t="str">
        <f>IF(E52="","",VLOOKUP(D52&amp;Filter,Jurnal!$D:$M,6,0))</f>
        <v/>
      </c>
      <c r="H52" s="56">
        <f>IF(E52="",0,VLOOKUP(D52&amp;Filter,Jurnal!$D:$M,9,0))</f>
        <v>0</v>
      </c>
      <c r="I52" s="56">
        <f>IF(E52="",0,VLOOKUP(D52&amp;Filter,Jurnal!$D:$M,10,0))</f>
        <v>0</v>
      </c>
      <c r="J52" s="56">
        <f t="shared" si="1"/>
        <v>0</v>
      </c>
      <c r="L52" s="57"/>
      <c r="M52" s="57"/>
    </row>
    <row r="53" spans="2:13" hidden="1" x14ac:dyDescent="0.2">
      <c r="B53" s="2">
        <f t="shared" si="3"/>
        <v>0</v>
      </c>
      <c r="D53" s="11" t="str">
        <f t="shared" si="4"/>
        <v/>
      </c>
      <c r="E53" s="25" t="str">
        <f>IFERROR(IF(Filter="","",VLOOKUP(D53&amp;Filter,Jurnal!$D:$M,4,FALSE)),"")</f>
        <v/>
      </c>
      <c r="F53" s="11" t="str">
        <f>IF(E53="","",VLOOKUP(D53&amp;Filter,Jurnal!$D:$M,5,0))</f>
        <v/>
      </c>
      <c r="G53" s="11" t="str">
        <f>IF(E53="","",VLOOKUP(D53&amp;Filter,Jurnal!$D:$M,6,0))</f>
        <v/>
      </c>
      <c r="H53" s="56">
        <f>IF(E53="",0,VLOOKUP(D53&amp;Filter,Jurnal!$D:$M,9,0))</f>
        <v>0</v>
      </c>
      <c r="I53" s="56">
        <f>IF(E53="",0,VLOOKUP(D53&amp;Filter,Jurnal!$D:$M,10,0))</f>
        <v>0</v>
      </c>
      <c r="J53" s="56">
        <f t="shared" si="1"/>
        <v>0</v>
      </c>
      <c r="L53" s="57"/>
      <c r="M53" s="57"/>
    </row>
    <row r="54" spans="2:13" hidden="1" x14ac:dyDescent="0.2">
      <c r="B54" s="2">
        <f t="shared" si="3"/>
        <v>0</v>
      </c>
      <c r="D54" s="11" t="str">
        <f t="shared" si="4"/>
        <v/>
      </c>
      <c r="E54" s="25" t="str">
        <f>IFERROR(IF(Filter="","",VLOOKUP(D54&amp;Filter,Jurnal!$D:$M,4,FALSE)),"")</f>
        <v/>
      </c>
      <c r="F54" s="11" t="str">
        <f>IF(E54="","",VLOOKUP(D54&amp;Filter,Jurnal!$D:$M,5,0))</f>
        <v/>
      </c>
      <c r="G54" s="11" t="str">
        <f>IF(E54="","",VLOOKUP(D54&amp;Filter,Jurnal!$D:$M,6,0))</f>
        <v/>
      </c>
      <c r="H54" s="56">
        <f>IF(E54="",0,VLOOKUP(D54&amp;Filter,Jurnal!$D:$M,9,0))</f>
        <v>0</v>
      </c>
      <c r="I54" s="56">
        <f>IF(E54="",0,VLOOKUP(D54&amp;Filter,Jurnal!$D:$M,10,0))</f>
        <v>0</v>
      </c>
      <c r="J54" s="56">
        <f t="shared" si="1"/>
        <v>0</v>
      </c>
      <c r="L54" s="57"/>
      <c r="M54" s="57"/>
    </row>
    <row r="55" spans="2:13" hidden="1" x14ac:dyDescent="0.2">
      <c r="B55" s="2">
        <f t="shared" si="3"/>
        <v>0</v>
      </c>
      <c r="D55" s="11" t="str">
        <f t="shared" si="4"/>
        <v/>
      </c>
      <c r="E55" s="25" t="str">
        <f>IFERROR(IF(Filter="","",VLOOKUP(D55&amp;Filter,Jurnal!$D:$M,4,FALSE)),"")</f>
        <v/>
      </c>
      <c r="F55" s="11" t="str">
        <f>IF(E55="","",VLOOKUP(D55&amp;Filter,Jurnal!$D:$M,5,0))</f>
        <v/>
      </c>
      <c r="G55" s="11" t="str">
        <f>IF(E55="","",VLOOKUP(D55&amp;Filter,Jurnal!$D:$M,6,0))</f>
        <v/>
      </c>
      <c r="H55" s="56">
        <f>IF(E55="",0,VLOOKUP(D55&amp;Filter,Jurnal!$D:$M,9,0))</f>
        <v>0</v>
      </c>
      <c r="I55" s="56">
        <f>IF(E55="",0,VLOOKUP(D55&amp;Filter,Jurnal!$D:$M,10,0))</f>
        <v>0</v>
      </c>
      <c r="J55" s="56">
        <f t="shared" si="1"/>
        <v>0</v>
      </c>
      <c r="L55" s="57"/>
      <c r="M55" s="57"/>
    </row>
    <row r="56" spans="2:13" hidden="1" x14ac:dyDescent="0.2">
      <c r="B56" s="2">
        <f t="shared" si="3"/>
        <v>0</v>
      </c>
      <c r="D56" s="11" t="str">
        <f t="shared" si="4"/>
        <v/>
      </c>
      <c r="E56" s="25" t="str">
        <f>IFERROR(IF(Filter="","",VLOOKUP(D56&amp;Filter,Jurnal!$D:$M,4,FALSE)),"")</f>
        <v/>
      </c>
      <c r="F56" s="11" t="str">
        <f>IF(E56="","",VLOOKUP(D56&amp;Filter,Jurnal!$D:$M,5,0))</f>
        <v/>
      </c>
      <c r="G56" s="11" t="str">
        <f>IF(E56="","",VLOOKUP(D56&amp;Filter,Jurnal!$D:$M,6,0))</f>
        <v/>
      </c>
      <c r="H56" s="56">
        <f>IF(E56="",0,VLOOKUP(D56&amp;Filter,Jurnal!$D:$M,9,0))</f>
        <v>0</v>
      </c>
      <c r="I56" s="56">
        <f>IF(E56="",0,VLOOKUP(D56&amp;Filter,Jurnal!$D:$M,10,0))</f>
        <v>0</v>
      </c>
      <c r="J56" s="56">
        <f t="shared" si="1"/>
        <v>0</v>
      </c>
      <c r="L56" s="57"/>
      <c r="M56" s="57"/>
    </row>
    <row r="57" spans="2:13" hidden="1" x14ac:dyDescent="0.2">
      <c r="B57" s="2">
        <f t="shared" si="3"/>
        <v>0</v>
      </c>
      <c r="D57" s="11" t="str">
        <f t="shared" si="4"/>
        <v/>
      </c>
      <c r="E57" s="25" t="str">
        <f>IFERROR(IF(Filter="","",VLOOKUP(D57&amp;Filter,Jurnal!$D:$M,4,FALSE)),"")</f>
        <v/>
      </c>
      <c r="F57" s="11" t="str">
        <f>IF(E57="","",VLOOKUP(D57&amp;Filter,Jurnal!$D:$M,5,0))</f>
        <v/>
      </c>
      <c r="G57" s="11" t="str">
        <f>IF(E57="","",VLOOKUP(D57&amp;Filter,Jurnal!$D:$M,6,0))</f>
        <v/>
      </c>
      <c r="H57" s="56">
        <f>IF(E57="",0,VLOOKUP(D57&amp;Filter,Jurnal!$D:$M,9,0))</f>
        <v>0</v>
      </c>
      <c r="I57" s="56">
        <f>IF(E57="",0,VLOOKUP(D57&amp;Filter,Jurnal!$D:$M,10,0))</f>
        <v>0</v>
      </c>
      <c r="J57" s="56">
        <f t="shared" si="1"/>
        <v>0</v>
      </c>
      <c r="L57" s="57"/>
      <c r="M57" s="57"/>
    </row>
    <row r="58" spans="2:13" hidden="1" x14ac:dyDescent="0.2">
      <c r="B58" s="2">
        <f t="shared" si="3"/>
        <v>0</v>
      </c>
      <c r="D58" s="11" t="str">
        <f t="shared" si="4"/>
        <v/>
      </c>
      <c r="E58" s="25" t="str">
        <f>IFERROR(IF(Filter="","",VLOOKUP(D58&amp;Filter,Jurnal!$D:$M,4,FALSE)),"")</f>
        <v/>
      </c>
      <c r="F58" s="11" t="str">
        <f>IF(E58="","",VLOOKUP(D58&amp;Filter,Jurnal!$D:$M,5,0))</f>
        <v/>
      </c>
      <c r="G58" s="11" t="str">
        <f>IF(E58="","",VLOOKUP(D58&amp;Filter,Jurnal!$D:$M,6,0))</f>
        <v/>
      </c>
      <c r="H58" s="56">
        <f>IF(E58="",0,VLOOKUP(D58&amp;Filter,Jurnal!$D:$M,9,0))</f>
        <v>0</v>
      </c>
      <c r="I58" s="56">
        <f>IF(E58="",0,VLOOKUP(D58&amp;Filter,Jurnal!$D:$M,10,0))</f>
        <v>0</v>
      </c>
      <c r="J58" s="56">
        <f t="shared" si="1"/>
        <v>0</v>
      </c>
      <c r="L58" s="57"/>
      <c r="M58" s="57"/>
    </row>
    <row r="59" spans="2:13" hidden="1" x14ac:dyDescent="0.2">
      <c r="B59" s="2">
        <f t="shared" si="3"/>
        <v>0</v>
      </c>
      <c r="D59" s="11" t="str">
        <f t="shared" si="4"/>
        <v/>
      </c>
      <c r="E59" s="25" t="str">
        <f>IFERROR(IF(Filter="","",VLOOKUP(D59&amp;Filter,Jurnal!$D:$M,4,FALSE)),"")</f>
        <v/>
      </c>
      <c r="F59" s="11" t="str">
        <f>IF(E59="","",VLOOKUP(D59&amp;Filter,Jurnal!$D:$M,5,0))</f>
        <v/>
      </c>
      <c r="G59" s="11" t="str">
        <f>IF(E59="","",VLOOKUP(D59&amp;Filter,Jurnal!$D:$M,6,0))</f>
        <v/>
      </c>
      <c r="H59" s="56">
        <f>IF(E59="",0,VLOOKUP(D59&amp;Filter,Jurnal!$D:$M,9,0))</f>
        <v>0</v>
      </c>
      <c r="I59" s="56">
        <f>IF(E59="",0,VLOOKUP(D59&amp;Filter,Jurnal!$D:$M,10,0))</f>
        <v>0</v>
      </c>
      <c r="J59" s="56">
        <f t="shared" si="1"/>
        <v>0</v>
      </c>
      <c r="L59" s="57"/>
      <c r="M59" s="57"/>
    </row>
    <row r="60" spans="2:13" hidden="1" x14ac:dyDescent="0.2">
      <c r="B60" s="2">
        <f t="shared" si="3"/>
        <v>0</v>
      </c>
      <c r="D60" s="11" t="str">
        <f t="shared" si="4"/>
        <v/>
      </c>
      <c r="E60" s="25" t="str">
        <f>IFERROR(IF(Filter="","",VLOOKUP(D60&amp;Filter,Jurnal!$D:$M,4,FALSE)),"")</f>
        <v/>
      </c>
      <c r="F60" s="11" t="str">
        <f>IF(E60="","",VLOOKUP(D60&amp;Filter,Jurnal!$D:$M,5,0))</f>
        <v/>
      </c>
      <c r="G60" s="11" t="str">
        <f>IF(E60="","",VLOOKUP(D60&amp;Filter,Jurnal!$D:$M,6,0))</f>
        <v/>
      </c>
      <c r="H60" s="56">
        <f>IF(E60="",0,VLOOKUP(D60&amp;Filter,Jurnal!$D:$M,9,0))</f>
        <v>0</v>
      </c>
      <c r="I60" s="56">
        <f>IF(E60="",0,VLOOKUP(D60&amp;Filter,Jurnal!$D:$M,10,0))</f>
        <v>0</v>
      </c>
      <c r="J60" s="56">
        <f t="shared" si="1"/>
        <v>0</v>
      </c>
      <c r="L60" s="57"/>
      <c r="M60" s="57"/>
    </row>
    <row r="61" spans="2:13" hidden="1" x14ac:dyDescent="0.2">
      <c r="B61" s="2">
        <f t="shared" si="3"/>
        <v>0</v>
      </c>
      <c r="D61" s="11" t="str">
        <f t="shared" si="4"/>
        <v/>
      </c>
      <c r="E61" s="25" t="str">
        <f>IFERROR(IF(Filter="","",VLOOKUP(D61&amp;Filter,Jurnal!$D:$M,4,FALSE)),"")</f>
        <v/>
      </c>
      <c r="F61" s="11" t="str">
        <f>IF(E61="","",VLOOKUP(D61&amp;Filter,Jurnal!$D:$M,5,0))</f>
        <v/>
      </c>
      <c r="G61" s="11" t="str">
        <f>IF(E61="","",VLOOKUP(D61&amp;Filter,Jurnal!$D:$M,6,0))</f>
        <v/>
      </c>
      <c r="H61" s="56">
        <f>IF(E61="",0,VLOOKUP(D61&amp;Filter,Jurnal!$D:$M,9,0))</f>
        <v>0</v>
      </c>
      <c r="I61" s="56">
        <f>IF(E61="",0,VLOOKUP(D61&amp;Filter,Jurnal!$D:$M,10,0))</f>
        <v>0</v>
      </c>
      <c r="J61" s="56">
        <f t="shared" si="1"/>
        <v>0</v>
      </c>
      <c r="L61" s="57"/>
      <c r="M61" s="57"/>
    </row>
    <row r="62" spans="2:13" hidden="1" x14ac:dyDescent="0.2">
      <c r="B62" s="2">
        <f t="shared" si="3"/>
        <v>0</v>
      </c>
      <c r="D62" s="11" t="str">
        <f t="shared" si="4"/>
        <v/>
      </c>
      <c r="E62" s="25" t="str">
        <f>IFERROR(IF(Filter="","",VLOOKUP(D62&amp;Filter,Jurnal!$D:$M,4,FALSE)),"")</f>
        <v/>
      </c>
      <c r="F62" s="11" t="str">
        <f>IF(E62="","",VLOOKUP(D62&amp;Filter,Jurnal!$D:$M,5,0))</f>
        <v/>
      </c>
      <c r="G62" s="11" t="str">
        <f>IF(E62="","",VLOOKUP(D62&amp;Filter,Jurnal!$D:$M,6,0))</f>
        <v/>
      </c>
      <c r="H62" s="56">
        <f>IF(E62="",0,VLOOKUP(D62&amp;Filter,Jurnal!$D:$M,9,0))</f>
        <v>0</v>
      </c>
      <c r="I62" s="56">
        <f>IF(E62="",0,VLOOKUP(D62&amp;Filter,Jurnal!$D:$M,10,0))</f>
        <v>0</v>
      </c>
      <c r="J62" s="56">
        <f t="shared" si="1"/>
        <v>0</v>
      </c>
      <c r="L62" s="57"/>
      <c r="M62" s="57"/>
    </row>
    <row r="63" spans="2:13" hidden="1" x14ac:dyDescent="0.2">
      <c r="B63" s="2">
        <f t="shared" si="3"/>
        <v>0</v>
      </c>
      <c r="D63" s="11" t="str">
        <f t="shared" si="4"/>
        <v/>
      </c>
      <c r="E63" s="25" t="str">
        <f>IFERROR(IF(Filter="","",VLOOKUP(D63&amp;Filter,Jurnal!$D:$M,4,FALSE)),"")</f>
        <v/>
      </c>
      <c r="F63" s="11" t="str">
        <f>IF(E63="","",VLOOKUP(D63&amp;Filter,Jurnal!$D:$M,5,0))</f>
        <v/>
      </c>
      <c r="G63" s="11" t="str">
        <f>IF(E63="","",VLOOKUP(D63&amp;Filter,Jurnal!$D:$M,6,0))</f>
        <v/>
      </c>
      <c r="H63" s="56">
        <f>IF(E63="",0,VLOOKUP(D63&amp;Filter,Jurnal!$D:$M,9,0))</f>
        <v>0</v>
      </c>
      <c r="I63" s="56">
        <f>IF(E63="",0,VLOOKUP(D63&amp;Filter,Jurnal!$D:$M,10,0))</f>
        <v>0</v>
      </c>
      <c r="J63" s="56">
        <f t="shared" si="1"/>
        <v>0</v>
      </c>
      <c r="L63" s="57"/>
      <c r="M63" s="57"/>
    </row>
    <row r="64" spans="2:13" hidden="1" x14ac:dyDescent="0.2">
      <c r="B64" s="2">
        <f t="shared" si="3"/>
        <v>0</v>
      </c>
      <c r="D64" s="11" t="str">
        <f t="shared" si="4"/>
        <v/>
      </c>
      <c r="E64" s="25" t="str">
        <f>IFERROR(IF(Filter="","",VLOOKUP(D64&amp;Filter,Jurnal!$D:$M,4,FALSE)),"")</f>
        <v/>
      </c>
      <c r="F64" s="11" t="str">
        <f>IF(E64="","",VLOOKUP(D64&amp;Filter,Jurnal!$D:$M,5,0))</f>
        <v/>
      </c>
      <c r="G64" s="11" t="str">
        <f>IF(E64="","",VLOOKUP(D64&amp;Filter,Jurnal!$D:$M,6,0))</f>
        <v/>
      </c>
      <c r="H64" s="56">
        <f>IF(E64="",0,VLOOKUP(D64&amp;Filter,Jurnal!$D:$M,9,0))</f>
        <v>0</v>
      </c>
      <c r="I64" s="56">
        <f>IF(E64="",0,VLOOKUP(D64&amp;Filter,Jurnal!$D:$M,10,0))</f>
        <v>0</v>
      </c>
      <c r="J64" s="56">
        <f t="shared" si="1"/>
        <v>0</v>
      </c>
      <c r="L64" s="57"/>
      <c r="M64" s="57"/>
    </row>
    <row r="65" spans="2:13" hidden="1" x14ac:dyDescent="0.2">
      <c r="B65" s="2">
        <f t="shared" si="3"/>
        <v>0</v>
      </c>
      <c r="D65" s="11" t="str">
        <f t="shared" si="4"/>
        <v/>
      </c>
      <c r="E65" s="25" t="str">
        <f>IFERROR(IF(Filter="","",VLOOKUP(D65&amp;Filter,Jurnal!$D:$M,4,FALSE)),"")</f>
        <v/>
      </c>
      <c r="F65" s="11" t="str">
        <f>IF(E65="","",VLOOKUP(D65&amp;Filter,Jurnal!$D:$M,5,0))</f>
        <v/>
      </c>
      <c r="G65" s="11" t="str">
        <f>IF(E65="","",VLOOKUP(D65&amp;Filter,Jurnal!$D:$M,6,0))</f>
        <v/>
      </c>
      <c r="H65" s="56">
        <f>IF(E65="",0,VLOOKUP(D65&amp;Filter,Jurnal!$D:$M,9,0))</f>
        <v>0</v>
      </c>
      <c r="I65" s="56">
        <f>IF(E65="",0,VLOOKUP(D65&amp;Filter,Jurnal!$D:$M,10,0))</f>
        <v>0</v>
      </c>
      <c r="J65" s="56">
        <f t="shared" si="1"/>
        <v>0</v>
      </c>
      <c r="L65" s="57"/>
      <c r="M65" s="57"/>
    </row>
    <row r="66" spans="2:13" hidden="1" x14ac:dyDescent="0.2">
      <c r="B66" s="2">
        <f t="shared" si="3"/>
        <v>0</v>
      </c>
      <c r="D66" s="11" t="str">
        <f t="shared" si="4"/>
        <v/>
      </c>
      <c r="E66" s="25" t="str">
        <f>IFERROR(IF(Filter="","",VLOOKUP(D66&amp;Filter,Jurnal!$D:$M,4,FALSE)),"")</f>
        <v/>
      </c>
      <c r="F66" s="11" t="str">
        <f>IF(E66="","",VLOOKUP(D66&amp;Filter,Jurnal!$D:$M,5,0))</f>
        <v/>
      </c>
      <c r="G66" s="11" t="str">
        <f>IF(E66="","",VLOOKUP(D66&amp;Filter,Jurnal!$D:$M,6,0))</f>
        <v/>
      </c>
      <c r="H66" s="56">
        <f>IF(E66="",0,VLOOKUP(D66&amp;Filter,Jurnal!$D:$M,9,0))</f>
        <v>0</v>
      </c>
      <c r="I66" s="56">
        <f>IF(E66="",0,VLOOKUP(D66&amp;Filter,Jurnal!$D:$M,10,0))</f>
        <v>0</v>
      </c>
      <c r="J66" s="56">
        <f t="shared" si="1"/>
        <v>0</v>
      </c>
      <c r="L66" s="57"/>
      <c r="M66" s="57"/>
    </row>
    <row r="67" spans="2:13" hidden="1" x14ac:dyDescent="0.2">
      <c r="B67" s="2">
        <f t="shared" si="3"/>
        <v>0</v>
      </c>
      <c r="D67" s="11" t="str">
        <f t="shared" si="4"/>
        <v/>
      </c>
      <c r="E67" s="25" t="str">
        <f>IFERROR(IF(Filter="","",VLOOKUP(D67&amp;Filter,Jurnal!$D:$M,4,FALSE)),"")</f>
        <v/>
      </c>
      <c r="F67" s="11" t="str">
        <f>IF(E67="","",VLOOKUP(D67&amp;Filter,Jurnal!$D:$M,5,0))</f>
        <v/>
      </c>
      <c r="G67" s="11" t="str">
        <f>IF(E67="","",VLOOKUP(D67&amp;Filter,Jurnal!$D:$M,6,0))</f>
        <v/>
      </c>
      <c r="H67" s="56">
        <f>IF(E67="",0,VLOOKUP(D67&amp;Filter,Jurnal!$D:$M,9,0))</f>
        <v>0</v>
      </c>
      <c r="I67" s="56">
        <f>IF(E67="",0,VLOOKUP(D67&amp;Filter,Jurnal!$D:$M,10,0))</f>
        <v>0</v>
      </c>
      <c r="J67" s="56">
        <f t="shared" si="1"/>
        <v>0</v>
      </c>
      <c r="L67" s="57"/>
      <c r="M67" s="57"/>
    </row>
    <row r="68" spans="2:13" hidden="1" x14ac:dyDescent="0.2">
      <c r="B68" s="2">
        <f t="shared" si="3"/>
        <v>0</v>
      </c>
      <c r="D68" s="11" t="str">
        <f t="shared" si="4"/>
        <v/>
      </c>
      <c r="E68" s="25" t="str">
        <f>IFERROR(IF(Filter="","",VLOOKUP(D68&amp;Filter,Jurnal!$D:$M,4,FALSE)),"")</f>
        <v/>
      </c>
      <c r="F68" s="11" t="str">
        <f>IF(E68="","",VLOOKUP(D68&amp;Filter,Jurnal!$D:$M,5,0))</f>
        <v/>
      </c>
      <c r="G68" s="11" t="str">
        <f>IF(E68="","",VLOOKUP(D68&amp;Filter,Jurnal!$D:$M,6,0))</f>
        <v/>
      </c>
      <c r="H68" s="56">
        <f>IF(E68="",0,VLOOKUP(D68&amp;Filter,Jurnal!$D:$M,9,0))</f>
        <v>0</v>
      </c>
      <c r="I68" s="56">
        <f>IF(E68="",0,VLOOKUP(D68&amp;Filter,Jurnal!$D:$M,10,0))</f>
        <v>0</v>
      </c>
      <c r="J68" s="56">
        <f t="shared" si="1"/>
        <v>0</v>
      </c>
      <c r="L68" s="57"/>
      <c r="M68" s="57"/>
    </row>
    <row r="69" spans="2:13" hidden="1" x14ac:dyDescent="0.2">
      <c r="B69" s="2">
        <f t="shared" si="3"/>
        <v>0</v>
      </c>
      <c r="D69" s="11" t="str">
        <f t="shared" si="4"/>
        <v/>
      </c>
      <c r="E69" s="25" t="str">
        <f>IFERROR(IF(Filter="","",VLOOKUP(D69&amp;Filter,Jurnal!$D:$M,4,FALSE)),"")</f>
        <v/>
      </c>
      <c r="F69" s="11" t="str">
        <f>IF(E69="","",VLOOKUP(D69&amp;Filter,Jurnal!$D:$M,5,0))</f>
        <v/>
      </c>
      <c r="G69" s="11" t="str">
        <f>IF(E69="","",VLOOKUP(D69&amp;Filter,Jurnal!$D:$M,6,0))</f>
        <v/>
      </c>
      <c r="H69" s="56">
        <f>IF(E69="",0,VLOOKUP(D69&amp;Filter,Jurnal!$D:$M,9,0))</f>
        <v>0</v>
      </c>
      <c r="I69" s="56">
        <f>IF(E69="",0,VLOOKUP(D69&amp;Filter,Jurnal!$D:$M,10,0))</f>
        <v>0</v>
      </c>
      <c r="J69" s="56">
        <f t="shared" si="1"/>
        <v>0</v>
      </c>
      <c r="L69" s="57"/>
      <c r="M69" s="57"/>
    </row>
    <row r="70" spans="2:13" hidden="1" x14ac:dyDescent="0.2">
      <c r="B70" s="2">
        <f t="shared" si="3"/>
        <v>0</v>
      </c>
      <c r="D70" s="11" t="str">
        <f t="shared" si="4"/>
        <v/>
      </c>
      <c r="E70" s="25" t="str">
        <f>IFERROR(IF(Filter="","",VLOOKUP(D70&amp;Filter,Jurnal!$D:$M,4,FALSE)),"")</f>
        <v/>
      </c>
      <c r="F70" s="11" t="str">
        <f>IF(E70="","",VLOOKUP(D70&amp;Filter,Jurnal!$D:$M,5,0))</f>
        <v/>
      </c>
      <c r="G70" s="11" t="str">
        <f>IF(E70="","",VLOOKUP(D70&amp;Filter,Jurnal!$D:$M,6,0))</f>
        <v/>
      </c>
      <c r="H70" s="56">
        <f>IF(E70="",0,VLOOKUP(D70&amp;Filter,Jurnal!$D:$M,9,0))</f>
        <v>0</v>
      </c>
      <c r="I70" s="56">
        <f>IF(E70="",0,VLOOKUP(D70&amp;Filter,Jurnal!$D:$M,10,0))</f>
        <v>0</v>
      </c>
      <c r="J70" s="56">
        <f t="shared" si="1"/>
        <v>0</v>
      </c>
      <c r="L70" s="57"/>
      <c r="M70" s="57"/>
    </row>
    <row r="71" spans="2:13" hidden="1" x14ac:dyDescent="0.2">
      <c r="B71" s="2">
        <f t="shared" si="3"/>
        <v>0</v>
      </c>
      <c r="D71" s="11" t="str">
        <f t="shared" si="4"/>
        <v/>
      </c>
      <c r="E71" s="25" t="str">
        <f>IFERROR(IF(Filter="","",VLOOKUP(D71&amp;Filter,Jurnal!$D:$M,4,FALSE)),"")</f>
        <v/>
      </c>
      <c r="F71" s="11" t="str">
        <f>IF(E71="","",VLOOKUP(D71&amp;Filter,Jurnal!$D:$M,5,0))</f>
        <v/>
      </c>
      <c r="G71" s="11" t="str">
        <f>IF(E71="","",VLOOKUP(D71&amp;Filter,Jurnal!$D:$M,6,0))</f>
        <v/>
      </c>
      <c r="H71" s="56">
        <f>IF(E71="",0,VLOOKUP(D71&amp;Filter,Jurnal!$D:$M,9,0))</f>
        <v>0</v>
      </c>
      <c r="I71" s="56">
        <f>IF(E71="",0,VLOOKUP(D71&amp;Filter,Jurnal!$D:$M,10,0))</f>
        <v>0</v>
      </c>
      <c r="J71" s="56">
        <f t="shared" si="1"/>
        <v>0</v>
      </c>
      <c r="L71" s="57"/>
      <c r="M71" s="57"/>
    </row>
    <row r="72" spans="2:13" hidden="1" x14ac:dyDescent="0.2">
      <c r="B72" s="2">
        <f t="shared" si="3"/>
        <v>0</v>
      </c>
      <c r="D72" s="11" t="str">
        <f t="shared" si="4"/>
        <v/>
      </c>
      <c r="E72" s="25" t="str">
        <f>IFERROR(IF(Filter="","",VLOOKUP(D72&amp;Filter,Jurnal!$D:$M,4,FALSE)),"")</f>
        <v/>
      </c>
      <c r="F72" s="11" t="str">
        <f>IF(E72="","",VLOOKUP(D72&amp;Filter,Jurnal!$D:$M,5,0))</f>
        <v/>
      </c>
      <c r="G72" s="11" t="str">
        <f>IF(E72="","",VLOOKUP(D72&amp;Filter,Jurnal!$D:$M,6,0))</f>
        <v/>
      </c>
      <c r="H72" s="56">
        <f>IF(E72="",0,VLOOKUP(D72&amp;Filter,Jurnal!$D:$M,9,0))</f>
        <v>0</v>
      </c>
      <c r="I72" s="56">
        <f>IF(E72="",0,VLOOKUP(D72&amp;Filter,Jurnal!$D:$M,10,0))</f>
        <v>0</v>
      </c>
      <c r="J72" s="56">
        <f t="shared" si="1"/>
        <v>0</v>
      </c>
      <c r="L72" s="57"/>
      <c r="M72" s="57"/>
    </row>
    <row r="73" spans="2:13" hidden="1" x14ac:dyDescent="0.2">
      <c r="B73" s="2">
        <f t="shared" si="3"/>
        <v>0</v>
      </c>
      <c r="D73" s="11" t="str">
        <f t="shared" si="4"/>
        <v/>
      </c>
      <c r="E73" s="25" t="str">
        <f>IFERROR(IF(Filter="","",VLOOKUP(D73&amp;Filter,Jurnal!$D:$M,4,FALSE)),"")</f>
        <v/>
      </c>
      <c r="F73" s="11" t="str">
        <f>IF(E73="","",VLOOKUP(D73&amp;Filter,Jurnal!$D:$M,5,0))</f>
        <v/>
      </c>
      <c r="G73" s="11" t="str">
        <f>IF(E73="","",VLOOKUP(D73&amp;Filter,Jurnal!$D:$M,6,0))</f>
        <v/>
      </c>
      <c r="H73" s="56">
        <f>IF(E73="",0,VLOOKUP(D73&amp;Filter,Jurnal!$D:$M,9,0))</f>
        <v>0</v>
      </c>
      <c r="I73" s="56">
        <f>IF(E73="",0,VLOOKUP(D73&amp;Filter,Jurnal!$D:$M,10,0))</f>
        <v>0</v>
      </c>
      <c r="J73" s="56">
        <f t="shared" ref="J73:J79" si="5">IF($M$2="Debet",J72+H73-I73,J72+I73-H73)</f>
        <v>0</v>
      </c>
      <c r="L73" s="57"/>
      <c r="M73" s="57"/>
    </row>
    <row r="74" spans="2:13" hidden="1" x14ac:dyDescent="0.2">
      <c r="B74" s="2">
        <f t="shared" si="3"/>
        <v>0</v>
      </c>
      <c r="D74" s="11" t="str">
        <f t="shared" si="4"/>
        <v/>
      </c>
      <c r="E74" s="25" t="str">
        <f>IFERROR(IF(Filter="","",VLOOKUP(D74&amp;Filter,Jurnal!$D:$M,4,FALSE)),"")</f>
        <v/>
      </c>
      <c r="F74" s="11" t="str">
        <f>IF(E74="","",VLOOKUP(D74&amp;Filter,Jurnal!$D:$M,5,0))</f>
        <v/>
      </c>
      <c r="G74" s="11" t="str">
        <f>IF(E74="","",VLOOKUP(D74&amp;Filter,Jurnal!$D:$M,6,0))</f>
        <v/>
      </c>
      <c r="H74" s="56">
        <f>IF(E74="",0,VLOOKUP(D74&amp;Filter,Jurnal!$D:$M,9,0))</f>
        <v>0</v>
      </c>
      <c r="I74" s="56">
        <f>IF(E74="",0,VLOOKUP(D74&amp;Filter,Jurnal!$D:$M,10,0))</f>
        <v>0</v>
      </c>
      <c r="J74" s="56">
        <f t="shared" si="5"/>
        <v>0</v>
      </c>
      <c r="L74" s="57"/>
      <c r="M74" s="57"/>
    </row>
    <row r="75" spans="2:13" hidden="1" x14ac:dyDescent="0.2">
      <c r="B75" s="2">
        <f t="shared" si="3"/>
        <v>0</v>
      </c>
      <c r="D75" s="11" t="str">
        <f t="shared" si="4"/>
        <v/>
      </c>
      <c r="E75" s="25" t="str">
        <f>IFERROR(IF(Filter="","",VLOOKUP(D75&amp;Filter,Jurnal!$D:$M,4,FALSE)),"")</f>
        <v/>
      </c>
      <c r="F75" s="11" t="str">
        <f>IF(E75="","",VLOOKUP(D75&amp;Filter,Jurnal!$D:$M,5,0))</f>
        <v/>
      </c>
      <c r="G75" s="11" t="str">
        <f>IF(E75="","",VLOOKUP(D75&amp;Filter,Jurnal!$D:$M,6,0))</f>
        <v/>
      </c>
      <c r="H75" s="56">
        <f>IF(E75="",0,VLOOKUP(D75&amp;Filter,Jurnal!$D:$M,9,0))</f>
        <v>0</v>
      </c>
      <c r="I75" s="56">
        <f>IF(E75="",0,VLOOKUP(D75&amp;Filter,Jurnal!$D:$M,10,0))</f>
        <v>0</v>
      </c>
      <c r="J75" s="56">
        <f t="shared" si="5"/>
        <v>0</v>
      </c>
      <c r="L75" s="57"/>
      <c r="M75" s="57"/>
    </row>
    <row r="76" spans="2:13" hidden="1" x14ac:dyDescent="0.2">
      <c r="B76" s="2">
        <f t="shared" si="3"/>
        <v>0</v>
      </c>
      <c r="D76" s="11" t="str">
        <f t="shared" si="4"/>
        <v/>
      </c>
      <c r="E76" s="25" t="str">
        <f>IFERROR(IF(Filter="","",VLOOKUP(D76&amp;Filter,Jurnal!$D:$M,4,FALSE)),"")</f>
        <v/>
      </c>
      <c r="F76" s="11" t="str">
        <f>IF(E76="","",VLOOKUP(D76&amp;Filter,Jurnal!$D:$M,5,0))</f>
        <v/>
      </c>
      <c r="G76" s="11" t="str">
        <f>IF(E76="","",VLOOKUP(D76&amp;Filter,Jurnal!$D:$M,6,0))</f>
        <v/>
      </c>
      <c r="H76" s="56">
        <f>IF(E76="",0,VLOOKUP(D76&amp;Filter,Jurnal!$D:$M,9,0))</f>
        <v>0</v>
      </c>
      <c r="I76" s="56">
        <f>IF(E76="",0,VLOOKUP(D76&amp;Filter,Jurnal!$D:$M,10,0))</f>
        <v>0</v>
      </c>
      <c r="J76" s="56">
        <f t="shared" si="5"/>
        <v>0</v>
      </c>
      <c r="L76" s="57"/>
      <c r="M76" s="57"/>
    </row>
    <row r="77" spans="2:13" hidden="1" x14ac:dyDescent="0.2">
      <c r="B77" s="2">
        <f t="shared" si="3"/>
        <v>0</v>
      </c>
      <c r="D77" s="11" t="str">
        <f t="shared" si="4"/>
        <v/>
      </c>
      <c r="E77" s="25" t="str">
        <f>IFERROR(IF(Filter="","",VLOOKUP(D77&amp;Filter,Jurnal!$D:$M,4,FALSE)),"")</f>
        <v/>
      </c>
      <c r="F77" s="11" t="str">
        <f>IF(E77="","",VLOOKUP(D77&amp;Filter,Jurnal!$D:$M,5,0))</f>
        <v/>
      </c>
      <c r="G77" s="11" t="str">
        <f>IF(E77="","",VLOOKUP(D77&amp;Filter,Jurnal!$D:$M,6,0))</f>
        <v/>
      </c>
      <c r="H77" s="56">
        <f>IF(E77="",0,VLOOKUP(D77&amp;Filter,Jurnal!$D:$M,9,0))</f>
        <v>0</v>
      </c>
      <c r="I77" s="56">
        <f>IF(E77="",0,VLOOKUP(D77&amp;Filter,Jurnal!$D:$M,10,0))</f>
        <v>0</v>
      </c>
      <c r="J77" s="56">
        <f t="shared" si="5"/>
        <v>0</v>
      </c>
      <c r="L77" s="57"/>
      <c r="M77" s="57"/>
    </row>
    <row r="78" spans="2:13" hidden="1" x14ac:dyDescent="0.2">
      <c r="B78" s="2">
        <f t="shared" si="3"/>
        <v>0</v>
      </c>
      <c r="D78" s="11" t="str">
        <f t="shared" si="4"/>
        <v/>
      </c>
      <c r="E78" s="25" t="str">
        <f>IFERROR(IF(Filter="","",VLOOKUP(D78&amp;Filter,Jurnal!$D:$M,4,FALSE)),"")</f>
        <v/>
      </c>
      <c r="F78" s="11" t="str">
        <f>IF(E78="","",VLOOKUP(D78&amp;Filter,Jurnal!$D:$M,5,0))</f>
        <v/>
      </c>
      <c r="G78" s="11" t="str">
        <f>IF(E78="","",VLOOKUP(D78&amp;Filter,Jurnal!$D:$M,6,0))</f>
        <v/>
      </c>
      <c r="H78" s="56">
        <f>IF(E78="",0,VLOOKUP(D78&amp;Filter,Jurnal!$D:$M,9,0))</f>
        <v>0</v>
      </c>
      <c r="I78" s="56">
        <f>IF(E78="",0,VLOOKUP(D78&amp;Filter,Jurnal!$D:$M,10,0))</f>
        <v>0</v>
      </c>
      <c r="J78" s="56">
        <f t="shared" si="5"/>
        <v>0</v>
      </c>
      <c r="L78" s="57"/>
      <c r="M78" s="57"/>
    </row>
    <row r="79" spans="2:13" hidden="1" x14ac:dyDescent="0.2">
      <c r="B79" s="2">
        <f t="shared" si="3"/>
        <v>0</v>
      </c>
      <c r="D79" s="11" t="str">
        <f t="shared" si="4"/>
        <v/>
      </c>
      <c r="E79" s="25" t="str">
        <f>IFERROR(IF(Filter="","",VLOOKUP(D79&amp;Filter,Jurnal!$D:$M,4,FALSE)),"")</f>
        <v/>
      </c>
      <c r="F79" s="11" t="str">
        <f>IF(E79="","",VLOOKUP(D79&amp;Filter,Jurnal!$D:$M,5,0))</f>
        <v/>
      </c>
      <c r="G79" s="11" t="str">
        <f>IF(E79="","",VLOOKUP(D79&amp;Filter,Jurnal!$D:$M,6,0))</f>
        <v/>
      </c>
      <c r="H79" s="56">
        <f>IF(E79="",0,VLOOKUP(D79&amp;Filter,Jurnal!$D:$M,9,0))</f>
        <v>0</v>
      </c>
      <c r="I79" s="56">
        <f>IF(E79="",0,VLOOKUP(D79&amp;Filter,Jurnal!$D:$M,10,0))</f>
        <v>0</v>
      </c>
      <c r="J79" s="56">
        <f t="shared" si="5"/>
        <v>0</v>
      </c>
      <c r="L79" s="57"/>
      <c r="M79" s="57"/>
    </row>
    <row r="80" spans="2:13" hidden="1" x14ac:dyDescent="0.2">
      <c r="B80" s="2">
        <f t="shared" si="3"/>
        <v>0</v>
      </c>
      <c r="D80" s="11" t="str">
        <f t="shared" si="4"/>
        <v/>
      </c>
      <c r="E80" s="25" t="str">
        <f>IFERROR(IF(Filter="","",VLOOKUP(D80&amp;Filter,Jurnal!$D:$M,4,FALSE)),"")</f>
        <v/>
      </c>
      <c r="F80" s="11" t="str">
        <f>IF(E80="","",VLOOKUP(D80&amp;Filter,Jurnal!$D:$M,5,0))</f>
        <v/>
      </c>
      <c r="G80" s="11" t="str">
        <f>IF(E80="","",VLOOKUP(D80&amp;Filter,Jurnal!$D:$M,6,0))</f>
        <v/>
      </c>
      <c r="H80" s="56">
        <f>IF(E80="",0,VLOOKUP(D80&amp;Filter,Jurnal!$D:$M,9,0))</f>
        <v>0</v>
      </c>
      <c r="I80" s="56">
        <f>IF(E80="",0,VLOOKUP(D80&amp;Filter,Jurnal!$D:$M,10,0))</f>
        <v>0</v>
      </c>
      <c r="J80" s="56">
        <f t="shared" ref="J80:J136" si="6">IF($M$2="Debet",J79+H80-I80,J79+I80-H80)</f>
        <v>0</v>
      </c>
      <c r="L80" s="57"/>
      <c r="M80" s="57"/>
    </row>
    <row r="81" spans="2:13" hidden="1" x14ac:dyDescent="0.2">
      <c r="B81" s="2">
        <f t="shared" si="3"/>
        <v>0</v>
      </c>
      <c r="D81" s="11" t="str">
        <f t="shared" si="4"/>
        <v/>
      </c>
      <c r="E81" s="25" t="str">
        <f>IFERROR(IF(Filter="","",VLOOKUP(D81&amp;Filter,Jurnal!$D:$M,4,FALSE)),"")</f>
        <v/>
      </c>
      <c r="F81" s="11" t="str">
        <f>IF(E81="","",VLOOKUP(D81&amp;Filter,Jurnal!$D:$M,5,0))</f>
        <v/>
      </c>
      <c r="G81" s="11" t="str">
        <f>IF(E81="","",VLOOKUP(D81&amp;Filter,Jurnal!$D:$M,6,0))</f>
        <v/>
      </c>
      <c r="H81" s="56">
        <f>IF(E81="",0,VLOOKUP(D81&amp;Filter,Jurnal!$D:$M,9,0))</f>
        <v>0</v>
      </c>
      <c r="I81" s="56">
        <f>IF(E81="",0,VLOOKUP(D81&amp;Filter,Jurnal!$D:$M,10,0))</f>
        <v>0</v>
      </c>
      <c r="J81" s="56">
        <f t="shared" si="6"/>
        <v>0</v>
      </c>
      <c r="L81" s="57"/>
      <c r="M81" s="57"/>
    </row>
    <row r="82" spans="2:13" hidden="1" x14ac:dyDescent="0.2">
      <c r="B82" s="2">
        <f t="shared" si="3"/>
        <v>0</v>
      </c>
      <c r="D82" s="11" t="str">
        <f t="shared" si="4"/>
        <v/>
      </c>
      <c r="E82" s="25" t="str">
        <f>IFERROR(IF(Filter="","",VLOOKUP(D82&amp;Filter,Jurnal!$D:$M,4,FALSE)),"")</f>
        <v/>
      </c>
      <c r="F82" s="11" t="str">
        <f>IF(E82="","",VLOOKUP(D82&amp;Filter,Jurnal!$D:$M,5,0))</f>
        <v/>
      </c>
      <c r="G82" s="11" t="str">
        <f>IF(E82="","",VLOOKUP(D82&amp;Filter,Jurnal!$D:$M,6,0))</f>
        <v/>
      </c>
      <c r="H82" s="56">
        <f>IF(E82="",0,VLOOKUP(D82&amp;Filter,Jurnal!$D:$M,9,0))</f>
        <v>0</v>
      </c>
      <c r="I82" s="56">
        <f>IF(E82="",0,VLOOKUP(D82&amp;Filter,Jurnal!$D:$M,10,0))</f>
        <v>0</v>
      </c>
      <c r="J82" s="56">
        <f t="shared" si="6"/>
        <v>0</v>
      </c>
      <c r="L82" s="57"/>
      <c r="M82" s="57"/>
    </row>
    <row r="83" spans="2:13" hidden="1" x14ac:dyDescent="0.2">
      <c r="B83" s="2">
        <f t="shared" si="3"/>
        <v>0</v>
      </c>
      <c r="D83" s="11" t="str">
        <f t="shared" si="4"/>
        <v/>
      </c>
      <c r="E83" s="25" t="str">
        <f>IFERROR(IF(Filter="","",VLOOKUP(D83&amp;Filter,Jurnal!$D:$M,4,FALSE)),"")</f>
        <v/>
      </c>
      <c r="F83" s="11" t="str">
        <f>IF(E83="","",VLOOKUP(D83&amp;Filter,Jurnal!$D:$M,5,0))</f>
        <v/>
      </c>
      <c r="G83" s="11" t="str">
        <f>IF(E83="","",VLOOKUP(D83&amp;Filter,Jurnal!$D:$M,6,0))</f>
        <v/>
      </c>
      <c r="H83" s="56">
        <f>IF(E83="",0,VLOOKUP(D83&amp;Filter,Jurnal!$D:$M,9,0))</f>
        <v>0</v>
      </c>
      <c r="I83" s="56">
        <f>IF(E83="",0,VLOOKUP(D83&amp;Filter,Jurnal!$D:$M,10,0))</f>
        <v>0</v>
      </c>
      <c r="J83" s="56">
        <f t="shared" si="6"/>
        <v>0</v>
      </c>
      <c r="L83" s="57"/>
      <c r="M83" s="57"/>
    </row>
    <row r="84" spans="2:13" hidden="1" x14ac:dyDescent="0.2">
      <c r="B84" s="2">
        <f t="shared" si="3"/>
        <v>0</v>
      </c>
      <c r="D84" s="11" t="str">
        <f t="shared" si="4"/>
        <v/>
      </c>
      <c r="E84" s="25" t="str">
        <f>IFERROR(IF(Filter="","",VLOOKUP(D84&amp;Filter,Jurnal!$D:$M,4,FALSE)),"")</f>
        <v/>
      </c>
      <c r="F84" s="11" t="str">
        <f>IF(E84="","",VLOOKUP(D84&amp;Filter,Jurnal!$D:$M,5,0))</f>
        <v/>
      </c>
      <c r="G84" s="11" t="str">
        <f>IF(E84="","",VLOOKUP(D84&amp;Filter,Jurnal!$D:$M,6,0))</f>
        <v/>
      </c>
      <c r="H84" s="56">
        <f>IF(E84="",0,VLOOKUP(D84&amp;Filter,Jurnal!$D:$M,9,0))</f>
        <v>0</v>
      </c>
      <c r="I84" s="56">
        <f>IF(E84="",0,VLOOKUP(D84&amp;Filter,Jurnal!$D:$M,10,0))</f>
        <v>0</v>
      </c>
      <c r="J84" s="56">
        <f t="shared" si="6"/>
        <v>0</v>
      </c>
      <c r="L84" s="57"/>
      <c r="M84" s="57"/>
    </row>
    <row r="85" spans="2:13" hidden="1" x14ac:dyDescent="0.2">
      <c r="B85" s="2">
        <f t="shared" si="3"/>
        <v>0</v>
      </c>
      <c r="D85" s="11" t="str">
        <f t="shared" si="4"/>
        <v/>
      </c>
      <c r="E85" s="25" t="str">
        <f>IFERROR(IF(Filter="","",VLOOKUP(D85&amp;Filter,Jurnal!$D:$M,4,FALSE)),"")</f>
        <v/>
      </c>
      <c r="F85" s="11" t="str">
        <f>IF(E85="","",VLOOKUP(D85&amp;Filter,Jurnal!$D:$M,5,0))</f>
        <v/>
      </c>
      <c r="G85" s="11" t="str">
        <f>IF(E85="","",VLOOKUP(D85&amp;Filter,Jurnal!$D:$M,6,0))</f>
        <v/>
      </c>
      <c r="H85" s="56">
        <f>IF(E85="",0,VLOOKUP(D85&amp;Filter,Jurnal!$D:$M,9,0))</f>
        <v>0</v>
      </c>
      <c r="I85" s="56">
        <f>IF(E85="",0,VLOOKUP(D85&amp;Filter,Jurnal!$D:$M,10,0))</f>
        <v>0</v>
      </c>
      <c r="J85" s="56">
        <f t="shared" si="6"/>
        <v>0</v>
      </c>
      <c r="L85" s="57"/>
      <c r="M85" s="57"/>
    </row>
    <row r="86" spans="2:13" hidden="1" x14ac:dyDescent="0.2">
      <c r="B86" s="2">
        <f t="shared" si="3"/>
        <v>0</v>
      </c>
      <c r="D86" s="11" t="str">
        <f t="shared" si="4"/>
        <v/>
      </c>
      <c r="E86" s="25" t="str">
        <f>IFERROR(IF(Filter="","",VLOOKUP(D86&amp;Filter,Jurnal!$D:$M,4,FALSE)),"")</f>
        <v/>
      </c>
      <c r="F86" s="11" t="str">
        <f>IF(E86="","",VLOOKUP(D86&amp;Filter,Jurnal!$D:$M,5,0))</f>
        <v/>
      </c>
      <c r="G86" s="11" t="str">
        <f>IF(E86="","",VLOOKUP(D86&amp;Filter,Jurnal!$D:$M,6,0))</f>
        <v/>
      </c>
      <c r="H86" s="56">
        <f>IF(E86="",0,VLOOKUP(D86&amp;Filter,Jurnal!$D:$M,9,0))</f>
        <v>0</v>
      </c>
      <c r="I86" s="56">
        <f>IF(E86="",0,VLOOKUP(D86&amp;Filter,Jurnal!$D:$M,10,0))</f>
        <v>0</v>
      </c>
      <c r="J86" s="56">
        <f t="shared" si="6"/>
        <v>0</v>
      </c>
      <c r="L86" s="57"/>
      <c r="M86" s="57"/>
    </row>
    <row r="87" spans="2:13" hidden="1" x14ac:dyDescent="0.2">
      <c r="B87" s="2">
        <f t="shared" si="3"/>
        <v>0</v>
      </c>
      <c r="D87" s="11" t="str">
        <f t="shared" si="4"/>
        <v/>
      </c>
      <c r="E87" s="25" t="str">
        <f>IFERROR(IF(Filter="","",VLOOKUP(D87&amp;Filter,Jurnal!$D:$M,4,FALSE)),"")</f>
        <v/>
      </c>
      <c r="F87" s="11" t="str">
        <f>IF(E87="","",VLOOKUP(D87&amp;Filter,Jurnal!$D:$M,5,0))</f>
        <v/>
      </c>
      <c r="G87" s="11" t="str">
        <f>IF(E87="","",VLOOKUP(D87&amp;Filter,Jurnal!$D:$M,6,0))</f>
        <v/>
      </c>
      <c r="H87" s="56">
        <f>IF(E87="",0,VLOOKUP(D87&amp;Filter,Jurnal!$D:$M,9,0))</f>
        <v>0</v>
      </c>
      <c r="I87" s="56">
        <f>IF(E87="",0,VLOOKUP(D87&amp;Filter,Jurnal!$D:$M,10,0))</f>
        <v>0</v>
      </c>
      <c r="J87" s="56">
        <f t="shared" si="6"/>
        <v>0</v>
      </c>
      <c r="L87" s="57"/>
      <c r="M87" s="57"/>
    </row>
    <row r="88" spans="2:13" hidden="1" x14ac:dyDescent="0.2">
      <c r="B88" s="2">
        <f t="shared" si="3"/>
        <v>0</v>
      </c>
      <c r="D88" s="11" t="str">
        <f t="shared" si="4"/>
        <v/>
      </c>
      <c r="E88" s="25" t="str">
        <f>IFERROR(IF(Filter="","",VLOOKUP(D88&amp;Filter,Jurnal!$D:$M,4,FALSE)),"")</f>
        <v/>
      </c>
      <c r="F88" s="11" t="str">
        <f>IF(E88="","",VLOOKUP(D88&amp;Filter,Jurnal!$D:$M,5,0))</f>
        <v/>
      </c>
      <c r="G88" s="11" t="str">
        <f>IF(E88="","",VLOOKUP(D88&amp;Filter,Jurnal!$D:$M,6,0))</f>
        <v/>
      </c>
      <c r="H88" s="56">
        <f>IF(E88="",0,VLOOKUP(D88&amp;Filter,Jurnal!$D:$M,9,0))</f>
        <v>0</v>
      </c>
      <c r="I88" s="56">
        <f>IF(E88="",0,VLOOKUP(D88&amp;Filter,Jurnal!$D:$M,10,0))</f>
        <v>0</v>
      </c>
      <c r="J88" s="56">
        <f t="shared" si="6"/>
        <v>0</v>
      </c>
      <c r="L88" s="57"/>
      <c r="M88" s="57"/>
    </row>
    <row r="89" spans="2:13" hidden="1" x14ac:dyDescent="0.2">
      <c r="B89" s="2">
        <f t="shared" si="3"/>
        <v>0</v>
      </c>
      <c r="D89" s="11" t="str">
        <f t="shared" si="4"/>
        <v/>
      </c>
      <c r="E89" s="25" t="str">
        <f>IFERROR(IF(Filter="","",VLOOKUP(D89&amp;Filter,Jurnal!$D:$M,4,FALSE)),"")</f>
        <v/>
      </c>
      <c r="F89" s="11" t="str">
        <f>IF(E89="","",VLOOKUP(D89&amp;Filter,Jurnal!$D:$M,5,0))</f>
        <v/>
      </c>
      <c r="G89" s="11" t="str">
        <f>IF(E89="","",VLOOKUP(D89&amp;Filter,Jurnal!$D:$M,6,0))</f>
        <v/>
      </c>
      <c r="H89" s="56">
        <f>IF(E89="",0,VLOOKUP(D89&amp;Filter,Jurnal!$D:$M,9,0))</f>
        <v>0</v>
      </c>
      <c r="I89" s="56">
        <f>IF(E89="",0,VLOOKUP(D89&amp;Filter,Jurnal!$D:$M,10,0))</f>
        <v>0</v>
      </c>
      <c r="J89" s="56">
        <f t="shared" si="6"/>
        <v>0</v>
      </c>
      <c r="L89" s="57"/>
      <c r="M89" s="57"/>
    </row>
    <row r="90" spans="2:13" hidden="1" x14ac:dyDescent="0.2">
      <c r="B90" s="2">
        <f t="shared" si="3"/>
        <v>0</v>
      </c>
      <c r="D90" s="11" t="str">
        <f t="shared" si="4"/>
        <v/>
      </c>
      <c r="E90" s="25" t="str">
        <f>IFERROR(IF(Filter="","",VLOOKUP(D90&amp;Filter,Jurnal!$D:$M,4,FALSE)),"")</f>
        <v/>
      </c>
      <c r="F90" s="11" t="str">
        <f>IF(E90="","",VLOOKUP(D90&amp;Filter,Jurnal!$D:$M,5,0))</f>
        <v/>
      </c>
      <c r="G90" s="11" t="str">
        <f>IF(E90="","",VLOOKUP(D90&amp;Filter,Jurnal!$D:$M,6,0))</f>
        <v/>
      </c>
      <c r="H90" s="56">
        <f>IF(E90="",0,VLOOKUP(D90&amp;Filter,Jurnal!$D:$M,9,0))</f>
        <v>0</v>
      </c>
      <c r="I90" s="56">
        <f>IF(E90="",0,VLOOKUP(D90&amp;Filter,Jurnal!$D:$M,10,0))</f>
        <v>0</v>
      </c>
      <c r="J90" s="56">
        <f t="shared" si="6"/>
        <v>0</v>
      </c>
      <c r="L90" s="57"/>
      <c r="M90" s="57"/>
    </row>
    <row r="91" spans="2:13" hidden="1" x14ac:dyDescent="0.2">
      <c r="B91" s="2">
        <f t="shared" si="3"/>
        <v>0</v>
      </c>
      <c r="D91" s="11" t="str">
        <f t="shared" si="4"/>
        <v/>
      </c>
      <c r="E91" s="25" t="str">
        <f>IFERROR(IF(Filter="","",VLOOKUP(D91&amp;Filter,Jurnal!$D:$M,4,FALSE)),"")</f>
        <v/>
      </c>
      <c r="F91" s="11" t="str">
        <f>IF(E91="","",VLOOKUP(D91&amp;Filter,Jurnal!$D:$M,5,0))</f>
        <v/>
      </c>
      <c r="G91" s="11" t="str">
        <f>IF(E91="","",VLOOKUP(D91&amp;Filter,Jurnal!$D:$M,6,0))</f>
        <v/>
      </c>
      <c r="H91" s="56">
        <f>IF(E91="",0,VLOOKUP(D91&amp;Filter,Jurnal!$D:$M,9,0))</f>
        <v>0</v>
      </c>
      <c r="I91" s="56">
        <f>IF(E91="",0,VLOOKUP(D91&amp;Filter,Jurnal!$D:$M,10,0))</f>
        <v>0</v>
      </c>
      <c r="J91" s="56">
        <f t="shared" si="6"/>
        <v>0</v>
      </c>
      <c r="L91" s="57"/>
      <c r="M91" s="57"/>
    </row>
    <row r="92" spans="2:13" hidden="1" x14ac:dyDescent="0.2">
      <c r="B92" s="2">
        <f t="shared" si="3"/>
        <v>0</v>
      </c>
      <c r="D92" s="11" t="str">
        <f t="shared" si="4"/>
        <v/>
      </c>
      <c r="E92" s="25" t="str">
        <f>IFERROR(IF(Filter="","",VLOOKUP(D92&amp;Filter,Jurnal!$D:$M,4,FALSE)),"")</f>
        <v/>
      </c>
      <c r="F92" s="11" t="str">
        <f>IF(E92="","",VLOOKUP(D92&amp;Filter,Jurnal!$D:$M,5,0))</f>
        <v/>
      </c>
      <c r="G92" s="11" t="str">
        <f>IF(E92="","",VLOOKUP(D92&amp;Filter,Jurnal!$D:$M,6,0))</f>
        <v/>
      </c>
      <c r="H92" s="56">
        <f>IF(E92="",0,VLOOKUP(D92&amp;Filter,Jurnal!$D:$M,9,0))</f>
        <v>0</v>
      </c>
      <c r="I92" s="56">
        <f>IF(E92="",0,VLOOKUP(D92&amp;Filter,Jurnal!$D:$M,10,0))</f>
        <v>0</v>
      </c>
      <c r="J92" s="56">
        <f t="shared" si="6"/>
        <v>0</v>
      </c>
      <c r="L92" s="57"/>
      <c r="M92" s="57"/>
    </row>
    <row r="93" spans="2:13" hidden="1" x14ac:dyDescent="0.2">
      <c r="B93" s="2">
        <f t="shared" si="3"/>
        <v>0</v>
      </c>
      <c r="D93" s="11" t="str">
        <f t="shared" si="4"/>
        <v/>
      </c>
      <c r="E93" s="25" t="str">
        <f>IFERROR(IF(Filter="","",VLOOKUP(D93&amp;Filter,Jurnal!$D:$M,4,FALSE)),"")</f>
        <v/>
      </c>
      <c r="F93" s="11" t="str">
        <f>IF(E93="","",VLOOKUP(D93&amp;Filter,Jurnal!$D:$M,5,0))</f>
        <v/>
      </c>
      <c r="G93" s="11" t="str">
        <f>IF(E93="","",VLOOKUP(D93&amp;Filter,Jurnal!$D:$M,6,0))</f>
        <v/>
      </c>
      <c r="H93" s="56">
        <f>IF(E93="",0,VLOOKUP(D93&amp;Filter,Jurnal!$D:$M,9,0))</f>
        <v>0</v>
      </c>
      <c r="I93" s="56">
        <f>IF(E93="",0,VLOOKUP(D93&amp;Filter,Jurnal!$D:$M,10,0))</f>
        <v>0</v>
      </c>
      <c r="J93" s="56">
        <f t="shared" si="6"/>
        <v>0</v>
      </c>
      <c r="L93" s="57"/>
      <c r="M93" s="57"/>
    </row>
    <row r="94" spans="2:13" hidden="1" x14ac:dyDescent="0.2">
      <c r="B94" s="2">
        <f t="shared" si="3"/>
        <v>0</v>
      </c>
      <c r="D94" s="11" t="str">
        <f t="shared" si="4"/>
        <v/>
      </c>
      <c r="E94" s="25" t="str">
        <f>IFERROR(IF(Filter="","",VLOOKUP(D94&amp;Filter,Jurnal!$D:$M,4,FALSE)),"")</f>
        <v/>
      </c>
      <c r="F94" s="11" t="str">
        <f>IF(E94="","",VLOOKUP(D94&amp;Filter,Jurnal!$D:$M,5,0))</f>
        <v/>
      </c>
      <c r="G94" s="11" t="str">
        <f>IF(E94="","",VLOOKUP(D94&amp;Filter,Jurnal!$D:$M,6,0))</f>
        <v/>
      </c>
      <c r="H94" s="56">
        <f>IF(E94="",0,VLOOKUP(D94&amp;Filter,Jurnal!$D:$M,9,0))</f>
        <v>0</v>
      </c>
      <c r="I94" s="56">
        <f>IF(E94="",0,VLOOKUP(D94&amp;Filter,Jurnal!$D:$M,10,0))</f>
        <v>0</v>
      </c>
      <c r="J94" s="56">
        <f t="shared" si="6"/>
        <v>0</v>
      </c>
      <c r="L94" s="57"/>
      <c r="M94" s="57"/>
    </row>
    <row r="95" spans="2:13" hidden="1" x14ac:dyDescent="0.2">
      <c r="B95" s="2">
        <f t="shared" si="3"/>
        <v>0</v>
      </c>
      <c r="D95" s="11" t="str">
        <f t="shared" si="4"/>
        <v/>
      </c>
      <c r="E95" s="25" t="str">
        <f>IFERROR(IF(Filter="","",VLOOKUP(D95&amp;Filter,Jurnal!$D:$M,4,FALSE)),"")</f>
        <v/>
      </c>
      <c r="F95" s="11" t="str">
        <f>IF(E95="","",VLOOKUP(D95&amp;Filter,Jurnal!$D:$M,5,0))</f>
        <v/>
      </c>
      <c r="G95" s="11" t="str">
        <f>IF(E95="","",VLOOKUP(D95&amp;Filter,Jurnal!$D:$M,6,0))</f>
        <v/>
      </c>
      <c r="H95" s="56">
        <f>IF(E95="",0,VLOOKUP(D95&amp;Filter,Jurnal!$D:$M,9,0))</f>
        <v>0</v>
      </c>
      <c r="I95" s="56">
        <f>IF(E95="",0,VLOOKUP(D95&amp;Filter,Jurnal!$D:$M,10,0))</f>
        <v>0</v>
      </c>
      <c r="J95" s="56">
        <f t="shared" si="6"/>
        <v>0</v>
      </c>
      <c r="L95" s="57"/>
      <c r="M95" s="57"/>
    </row>
    <row r="96" spans="2:13" hidden="1" x14ac:dyDescent="0.2">
      <c r="B96" s="2">
        <f t="shared" si="3"/>
        <v>0</v>
      </c>
      <c r="D96" s="11" t="str">
        <f t="shared" si="4"/>
        <v/>
      </c>
      <c r="E96" s="25" t="str">
        <f>IFERROR(IF(Filter="","",VLOOKUP(D96&amp;Filter,Jurnal!$D:$M,4,FALSE)),"")</f>
        <v/>
      </c>
      <c r="F96" s="11" t="str">
        <f>IF(E96="","",VLOOKUP(D96&amp;Filter,Jurnal!$D:$M,5,0))</f>
        <v/>
      </c>
      <c r="G96" s="11" t="str">
        <f>IF(E96="","",VLOOKUP(D96&amp;Filter,Jurnal!$D:$M,6,0))</f>
        <v/>
      </c>
      <c r="H96" s="56">
        <f>IF(E96="",0,VLOOKUP(D96&amp;Filter,Jurnal!$D:$M,9,0))</f>
        <v>0</v>
      </c>
      <c r="I96" s="56">
        <f>IF(E96="",0,VLOOKUP(D96&amp;Filter,Jurnal!$D:$M,10,0))</f>
        <v>0</v>
      </c>
      <c r="J96" s="56">
        <f t="shared" si="6"/>
        <v>0</v>
      </c>
      <c r="L96" s="57"/>
      <c r="M96" s="57"/>
    </row>
    <row r="97" spans="2:13" hidden="1" x14ac:dyDescent="0.2">
      <c r="B97" s="2">
        <f t="shared" si="3"/>
        <v>0</v>
      </c>
      <c r="D97" s="11" t="str">
        <f t="shared" si="4"/>
        <v/>
      </c>
      <c r="E97" s="25" t="str">
        <f>IFERROR(IF(Filter="","",VLOOKUP(D97&amp;Filter,Jurnal!$D:$M,4,FALSE)),"")</f>
        <v/>
      </c>
      <c r="F97" s="11" t="str">
        <f>IF(E97="","",VLOOKUP(D97&amp;Filter,Jurnal!$D:$M,5,0))</f>
        <v/>
      </c>
      <c r="G97" s="11" t="str">
        <f>IF(E97="","",VLOOKUP(D97&amp;Filter,Jurnal!$D:$M,6,0))</f>
        <v/>
      </c>
      <c r="H97" s="56">
        <f>IF(E97="",0,VLOOKUP(D97&amp;Filter,Jurnal!$D:$M,9,0))</f>
        <v>0</v>
      </c>
      <c r="I97" s="56">
        <f>IF(E97="",0,VLOOKUP(D97&amp;Filter,Jurnal!$D:$M,10,0))</f>
        <v>0</v>
      </c>
      <c r="J97" s="56">
        <f t="shared" si="6"/>
        <v>0</v>
      </c>
      <c r="L97" s="57"/>
      <c r="M97" s="57"/>
    </row>
    <row r="98" spans="2:13" hidden="1" x14ac:dyDescent="0.2">
      <c r="B98" s="2">
        <f t="shared" si="3"/>
        <v>0</v>
      </c>
      <c r="D98" s="11" t="str">
        <f t="shared" si="4"/>
        <v/>
      </c>
      <c r="E98" s="25" t="str">
        <f>IFERROR(IF(Filter="","",VLOOKUP(D98&amp;Filter,Jurnal!$D:$M,4,FALSE)),"")</f>
        <v/>
      </c>
      <c r="F98" s="11" t="str">
        <f>IF(E98="","",VLOOKUP(D98&amp;Filter,Jurnal!$D:$M,5,0))</f>
        <v/>
      </c>
      <c r="G98" s="11" t="str">
        <f>IF(E98="","",VLOOKUP(D98&amp;Filter,Jurnal!$D:$M,6,0))</f>
        <v/>
      </c>
      <c r="H98" s="56">
        <f>IF(E98="",0,VLOOKUP(D98&amp;Filter,Jurnal!$D:$M,9,0))</f>
        <v>0</v>
      </c>
      <c r="I98" s="56">
        <f>IF(E98="",0,VLOOKUP(D98&amp;Filter,Jurnal!$D:$M,10,0))</f>
        <v>0</v>
      </c>
      <c r="J98" s="56">
        <f t="shared" si="6"/>
        <v>0</v>
      </c>
      <c r="L98" s="57"/>
      <c r="M98" s="57"/>
    </row>
    <row r="99" spans="2:13" hidden="1" x14ac:dyDescent="0.2">
      <c r="B99" s="2">
        <f t="shared" si="3"/>
        <v>0</v>
      </c>
      <c r="D99" s="11" t="str">
        <f t="shared" si="4"/>
        <v/>
      </c>
      <c r="E99" s="25" t="str">
        <f>IFERROR(IF(Filter="","",VLOOKUP(D99&amp;Filter,Jurnal!$D:$M,4,FALSE)),"")</f>
        <v/>
      </c>
      <c r="F99" s="11" t="str">
        <f>IF(E99="","",VLOOKUP(D99&amp;Filter,Jurnal!$D:$M,5,0))</f>
        <v/>
      </c>
      <c r="G99" s="11" t="str">
        <f>IF(E99="","",VLOOKUP(D99&amp;Filter,Jurnal!$D:$M,6,0))</f>
        <v/>
      </c>
      <c r="H99" s="56">
        <f>IF(E99="",0,VLOOKUP(D99&amp;Filter,Jurnal!$D:$M,9,0))</f>
        <v>0</v>
      </c>
      <c r="I99" s="56">
        <f>IF(E99="",0,VLOOKUP(D99&amp;Filter,Jurnal!$D:$M,10,0))</f>
        <v>0</v>
      </c>
      <c r="J99" s="56">
        <f t="shared" si="6"/>
        <v>0</v>
      </c>
      <c r="L99" s="57"/>
      <c r="M99" s="57"/>
    </row>
    <row r="100" spans="2:13" hidden="1" x14ac:dyDescent="0.2">
      <c r="B100" s="2">
        <f t="shared" ref="B100:B163" si="7">IF(E100="",0,1)</f>
        <v>0</v>
      </c>
      <c r="D100" s="11" t="str">
        <f t="shared" ref="D100:D163" si="8">IF(E99="","",D99+1)</f>
        <v/>
      </c>
      <c r="E100" s="25" t="str">
        <f>IFERROR(IF(Filter="","",VLOOKUP(D100&amp;Filter,Jurnal!$D:$M,4,FALSE)),"")</f>
        <v/>
      </c>
      <c r="F100" s="11" t="str">
        <f>IF(E100="","",VLOOKUP(D100&amp;Filter,Jurnal!$D:$M,5,0))</f>
        <v/>
      </c>
      <c r="G100" s="11" t="str">
        <f>IF(E100="","",VLOOKUP(D100&amp;Filter,Jurnal!$D:$M,6,0))</f>
        <v/>
      </c>
      <c r="H100" s="56">
        <f>IF(E100="",0,VLOOKUP(D100&amp;Filter,Jurnal!$D:$M,9,0))</f>
        <v>0</v>
      </c>
      <c r="I100" s="56">
        <f>IF(E100="",0,VLOOKUP(D100&amp;Filter,Jurnal!$D:$M,10,0))</f>
        <v>0</v>
      </c>
      <c r="J100" s="56">
        <f t="shared" si="6"/>
        <v>0</v>
      </c>
      <c r="L100" s="57"/>
      <c r="M100" s="57"/>
    </row>
    <row r="101" spans="2:13" hidden="1" x14ac:dyDescent="0.2">
      <c r="B101" s="2">
        <f t="shared" si="7"/>
        <v>0</v>
      </c>
      <c r="D101" s="11" t="str">
        <f t="shared" si="8"/>
        <v/>
      </c>
      <c r="E101" s="25" t="str">
        <f>IFERROR(IF(Filter="","",VLOOKUP(D101&amp;Filter,Jurnal!$D:$M,4,FALSE)),"")</f>
        <v/>
      </c>
      <c r="F101" s="11" t="str">
        <f>IF(E101="","",VLOOKUP(D101&amp;Filter,Jurnal!$D:$M,5,0))</f>
        <v/>
      </c>
      <c r="G101" s="11" t="str">
        <f>IF(E101="","",VLOOKUP(D101&amp;Filter,Jurnal!$D:$M,6,0))</f>
        <v/>
      </c>
      <c r="H101" s="56">
        <f>IF(E101="",0,VLOOKUP(D101&amp;Filter,Jurnal!$D:$M,9,0))</f>
        <v>0</v>
      </c>
      <c r="I101" s="56">
        <f>IF(E101="",0,VLOOKUP(D101&amp;Filter,Jurnal!$D:$M,10,0))</f>
        <v>0</v>
      </c>
      <c r="J101" s="56">
        <f t="shared" si="6"/>
        <v>0</v>
      </c>
      <c r="L101" s="57"/>
      <c r="M101" s="57"/>
    </row>
    <row r="102" spans="2:13" hidden="1" x14ac:dyDescent="0.2">
      <c r="B102" s="2">
        <f t="shared" si="7"/>
        <v>0</v>
      </c>
      <c r="D102" s="11" t="str">
        <f t="shared" si="8"/>
        <v/>
      </c>
      <c r="E102" s="25" t="str">
        <f>IFERROR(IF(Filter="","",VLOOKUP(D102&amp;Filter,Jurnal!$D:$M,4,FALSE)),"")</f>
        <v/>
      </c>
      <c r="F102" s="11" t="str">
        <f>IF(E102="","",VLOOKUP(D102&amp;Filter,Jurnal!$D:$M,5,0))</f>
        <v/>
      </c>
      <c r="G102" s="11" t="str">
        <f>IF(E102="","",VLOOKUP(D102&amp;Filter,Jurnal!$D:$M,6,0))</f>
        <v/>
      </c>
      <c r="H102" s="56">
        <f>IF(E102="",0,VLOOKUP(D102&amp;Filter,Jurnal!$D:$M,9,0))</f>
        <v>0</v>
      </c>
      <c r="I102" s="56">
        <f>IF(E102="",0,VLOOKUP(D102&amp;Filter,Jurnal!$D:$M,10,0))</f>
        <v>0</v>
      </c>
      <c r="J102" s="56">
        <f t="shared" si="6"/>
        <v>0</v>
      </c>
      <c r="L102" s="57"/>
      <c r="M102" s="57"/>
    </row>
    <row r="103" spans="2:13" hidden="1" x14ac:dyDescent="0.2">
      <c r="B103" s="2">
        <f t="shared" si="7"/>
        <v>0</v>
      </c>
      <c r="D103" s="11" t="str">
        <f t="shared" si="8"/>
        <v/>
      </c>
      <c r="E103" s="25" t="str">
        <f>IFERROR(IF(Filter="","",VLOOKUP(D103&amp;Filter,Jurnal!$D:$M,4,FALSE)),"")</f>
        <v/>
      </c>
      <c r="F103" s="11" t="str">
        <f>IF(E103="","",VLOOKUP(D103&amp;Filter,Jurnal!$D:$M,5,0))</f>
        <v/>
      </c>
      <c r="G103" s="11" t="str">
        <f>IF(E103="","",VLOOKUP(D103&amp;Filter,Jurnal!$D:$M,6,0))</f>
        <v/>
      </c>
      <c r="H103" s="56">
        <f>IF(E103="",0,VLOOKUP(D103&amp;Filter,Jurnal!$D:$M,9,0))</f>
        <v>0</v>
      </c>
      <c r="I103" s="56">
        <f>IF(E103="",0,VLOOKUP(D103&amp;Filter,Jurnal!$D:$M,10,0))</f>
        <v>0</v>
      </c>
      <c r="J103" s="56">
        <f t="shared" si="6"/>
        <v>0</v>
      </c>
      <c r="L103" s="57"/>
      <c r="M103" s="57"/>
    </row>
    <row r="104" spans="2:13" hidden="1" x14ac:dyDescent="0.2">
      <c r="B104" s="2">
        <f t="shared" si="7"/>
        <v>0</v>
      </c>
      <c r="D104" s="11" t="str">
        <f t="shared" si="8"/>
        <v/>
      </c>
      <c r="E104" s="25" t="str">
        <f>IFERROR(IF(Filter="","",VLOOKUP(D104&amp;Filter,Jurnal!$D:$M,4,FALSE)),"")</f>
        <v/>
      </c>
      <c r="F104" s="11" t="str">
        <f>IF(E104="","",VLOOKUP(D104&amp;Filter,Jurnal!$D:$M,5,0))</f>
        <v/>
      </c>
      <c r="G104" s="11" t="str">
        <f>IF(E104="","",VLOOKUP(D104&amp;Filter,Jurnal!$D:$M,6,0))</f>
        <v/>
      </c>
      <c r="H104" s="56">
        <f>IF(E104="",0,VLOOKUP(D104&amp;Filter,Jurnal!$D:$M,9,0))</f>
        <v>0</v>
      </c>
      <c r="I104" s="56">
        <f>IF(E104="",0,VLOOKUP(D104&amp;Filter,Jurnal!$D:$M,10,0))</f>
        <v>0</v>
      </c>
      <c r="J104" s="56">
        <f t="shared" si="6"/>
        <v>0</v>
      </c>
      <c r="L104" s="57"/>
      <c r="M104" s="57"/>
    </row>
    <row r="105" spans="2:13" hidden="1" x14ac:dyDescent="0.2">
      <c r="B105" s="2">
        <f t="shared" si="7"/>
        <v>0</v>
      </c>
      <c r="D105" s="11" t="str">
        <f t="shared" si="8"/>
        <v/>
      </c>
      <c r="E105" s="25" t="str">
        <f>IFERROR(IF(Filter="","",VLOOKUP(D105&amp;Filter,Jurnal!$D:$M,4,FALSE)),"")</f>
        <v/>
      </c>
      <c r="F105" s="11" t="str">
        <f>IF(E105="","",VLOOKUP(D105&amp;Filter,Jurnal!$D:$M,5,0))</f>
        <v/>
      </c>
      <c r="G105" s="11" t="str">
        <f>IF(E105="","",VLOOKUP(D105&amp;Filter,Jurnal!$D:$M,6,0))</f>
        <v/>
      </c>
      <c r="H105" s="56">
        <f>IF(E105="",0,VLOOKUP(D105&amp;Filter,Jurnal!$D:$M,9,0))</f>
        <v>0</v>
      </c>
      <c r="I105" s="56">
        <f>IF(E105="",0,VLOOKUP(D105&amp;Filter,Jurnal!$D:$M,10,0))</f>
        <v>0</v>
      </c>
      <c r="J105" s="56">
        <f t="shared" si="6"/>
        <v>0</v>
      </c>
      <c r="L105" s="57"/>
      <c r="M105" s="57"/>
    </row>
    <row r="106" spans="2:13" hidden="1" x14ac:dyDescent="0.2">
      <c r="B106" s="2">
        <f t="shared" si="7"/>
        <v>0</v>
      </c>
      <c r="D106" s="11" t="str">
        <f t="shared" si="8"/>
        <v/>
      </c>
      <c r="E106" s="25" t="str">
        <f>IFERROR(IF(Filter="","",VLOOKUP(D106&amp;Filter,Jurnal!$D:$M,4,FALSE)),"")</f>
        <v/>
      </c>
      <c r="F106" s="11" t="str">
        <f>IF(E106="","",VLOOKUP(D106&amp;Filter,Jurnal!$D:$M,5,0))</f>
        <v/>
      </c>
      <c r="G106" s="11" t="str">
        <f>IF(E106="","",VLOOKUP(D106&amp;Filter,Jurnal!$D:$M,6,0))</f>
        <v/>
      </c>
      <c r="H106" s="56">
        <f>IF(E106="",0,VLOOKUP(D106&amp;Filter,Jurnal!$D:$M,9,0))</f>
        <v>0</v>
      </c>
      <c r="I106" s="56">
        <f>IF(E106="",0,VLOOKUP(D106&amp;Filter,Jurnal!$D:$M,10,0))</f>
        <v>0</v>
      </c>
      <c r="J106" s="56">
        <f t="shared" si="6"/>
        <v>0</v>
      </c>
      <c r="L106" s="57"/>
      <c r="M106" s="57"/>
    </row>
    <row r="107" spans="2:13" hidden="1" x14ac:dyDescent="0.2">
      <c r="B107" s="2">
        <f t="shared" si="7"/>
        <v>0</v>
      </c>
      <c r="D107" s="11" t="str">
        <f t="shared" si="8"/>
        <v/>
      </c>
      <c r="E107" s="25" t="str">
        <f>IFERROR(IF(Filter="","",VLOOKUP(D107&amp;Filter,Jurnal!$D:$M,4,FALSE)),"")</f>
        <v/>
      </c>
      <c r="F107" s="11" t="str">
        <f>IF(E107="","",VLOOKUP(D107&amp;Filter,Jurnal!$D:$M,5,0))</f>
        <v/>
      </c>
      <c r="G107" s="11" t="str">
        <f>IF(E107="","",VLOOKUP(D107&amp;Filter,Jurnal!$D:$M,6,0))</f>
        <v/>
      </c>
      <c r="H107" s="56">
        <f>IF(E107="",0,VLOOKUP(D107&amp;Filter,Jurnal!$D:$M,9,0))</f>
        <v>0</v>
      </c>
      <c r="I107" s="56">
        <f>IF(E107="",0,VLOOKUP(D107&amp;Filter,Jurnal!$D:$M,10,0))</f>
        <v>0</v>
      </c>
      <c r="J107" s="56">
        <f t="shared" si="6"/>
        <v>0</v>
      </c>
      <c r="L107" s="57"/>
      <c r="M107" s="57"/>
    </row>
    <row r="108" spans="2:13" hidden="1" x14ac:dyDescent="0.2">
      <c r="B108" s="2">
        <f t="shared" si="7"/>
        <v>0</v>
      </c>
      <c r="D108" s="11" t="str">
        <f t="shared" si="8"/>
        <v/>
      </c>
      <c r="E108" s="25" t="str">
        <f>IFERROR(IF(Filter="","",VLOOKUP(D108&amp;Filter,Jurnal!$D:$M,4,FALSE)),"")</f>
        <v/>
      </c>
      <c r="F108" s="11" t="str">
        <f>IF(E108="","",VLOOKUP(D108&amp;Filter,Jurnal!$D:$M,5,0))</f>
        <v/>
      </c>
      <c r="G108" s="11" t="str">
        <f>IF(E108="","",VLOOKUP(D108&amp;Filter,Jurnal!$D:$M,6,0))</f>
        <v/>
      </c>
      <c r="H108" s="56">
        <f>IF(E108="",0,VLOOKUP(D108&amp;Filter,Jurnal!$D:$M,9,0))</f>
        <v>0</v>
      </c>
      <c r="I108" s="56">
        <f>IF(E108="",0,VLOOKUP(D108&amp;Filter,Jurnal!$D:$M,10,0))</f>
        <v>0</v>
      </c>
      <c r="J108" s="56">
        <f t="shared" si="6"/>
        <v>0</v>
      </c>
      <c r="L108" s="57"/>
      <c r="M108" s="57"/>
    </row>
    <row r="109" spans="2:13" hidden="1" x14ac:dyDescent="0.2">
      <c r="B109" s="2">
        <f t="shared" si="7"/>
        <v>0</v>
      </c>
      <c r="D109" s="11" t="str">
        <f t="shared" si="8"/>
        <v/>
      </c>
      <c r="E109" s="25" t="str">
        <f>IFERROR(IF(Filter="","",VLOOKUP(D109&amp;Filter,Jurnal!$D:$M,4,FALSE)),"")</f>
        <v/>
      </c>
      <c r="F109" s="11" t="str">
        <f>IF(E109="","",VLOOKUP(D109&amp;Filter,Jurnal!$D:$M,5,0))</f>
        <v/>
      </c>
      <c r="G109" s="11" t="str">
        <f>IF(E109="","",VLOOKUP(D109&amp;Filter,Jurnal!$D:$M,6,0))</f>
        <v/>
      </c>
      <c r="H109" s="56">
        <f>IF(E109="",0,VLOOKUP(D109&amp;Filter,Jurnal!$D:$M,9,0))</f>
        <v>0</v>
      </c>
      <c r="I109" s="56">
        <f>IF(E109="",0,VLOOKUP(D109&amp;Filter,Jurnal!$D:$M,10,0))</f>
        <v>0</v>
      </c>
      <c r="J109" s="56">
        <f t="shared" si="6"/>
        <v>0</v>
      </c>
      <c r="L109" s="57"/>
      <c r="M109" s="57"/>
    </row>
    <row r="110" spans="2:13" hidden="1" x14ac:dyDescent="0.2">
      <c r="B110" s="2">
        <f t="shared" si="7"/>
        <v>0</v>
      </c>
      <c r="D110" s="11" t="str">
        <f t="shared" si="8"/>
        <v/>
      </c>
      <c r="E110" s="25" t="str">
        <f>IFERROR(IF(Filter="","",VLOOKUP(D110&amp;Filter,Jurnal!$D:$M,4,FALSE)),"")</f>
        <v/>
      </c>
      <c r="F110" s="11" t="str">
        <f>IF(E110="","",VLOOKUP(D110&amp;Filter,Jurnal!$D:$M,5,0))</f>
        <v/>
      </c>
      <c r="G110" s="11" t="str">
        <f>IF(E110="","",VLOOKUP(D110&amp;Filter,Jurnal!$D:$M,6,0))</f>
        <v/>
      </c>
      <c r="H110" s="56">
        <f>IF(E110="",0,VLOOKUP(D110&amp;Filter,Jurnal!$D:$M,9,0))</f>
        <v>0</v>
      </c>
      <c r="I110" s="56">
        <f>IF(E110="",0,VLOOKUP(D110&amp;Filter,Jurnal!$D:$M,10,0))</f>
        <v>0</v>
      </c>
      <c r="J110" s="56">
        <f t="shared" si="6"/>
        <v>0</v>
      </c>
      <c r="L110" s="57"/>
      <c r="M110" s="57"/>
    </row>
    <row r="111" spans="2:13" hidden="1" x14ac:dyDescent="0.2">
      <c r="B111" s="2">
        <f t="shared" si="7"/>
        <v>0</v>
      </c>
      <c r="D111" s="11" t="str">
        <f t="shared" si="8"/>
        <v/>
      </c>
      <c r="E111" s="25" t="str">
        <f>IFERROR(IF(Filter="","",VLOOKUP(D111&amp;Filter,Jurnal!$D:$M,4,FALSE)),"")</f>
        <v/>
      </c>
      <c r="F111" s="11" t="str">
        <f>IF(E111="","",VLOOKUP(D111&amp;Filter,Jurnal!$D:$M,5,0))</f>
        <v/>
      </c>
      <c r="G111" s="11" t="str">
        <f>IF(E111="","",VLOOKUP(D111&amp;Filter,Jurnal!$D:$M,6,0))</f>
        <v/>
      </c>
      <c r="H111" s="56">
        <f>IF(E111="",0,VLOOKUP(D111&amp;Filter,Jurnal!$D:$M,9,0))</f>
        <v>0</v>
      </c>
      <c r="I111" s="56">
        <f>IF(E111="",0,VLOOKUP(D111&amp;Filter,Jurnal!$D:$M,10,0))</f>
        <v>0</v>
      </c>
      <c r="J111" s="56">
        <f t="shared" si="6"/>
        <v>0</v>
      </c>
      <c r="L111" s="57"/>
      <c r="M111" s="57"/>
    </row>
    <row r="112" spans="2:13" hidden="1" x14ac:dyDescent="0.2">
      <c r="B112" s="2">
        <f t="shared" si="7"/>
        <v>0</v>
      </c>
      <c r="D112" s="11" t="str">
        <f t="shared" si="8"/>
        <v/>
      </c>
      <c r="E112" s="25" t="str">
        <f>IFERROR(IF(Filter="","",VLOOKUP(D112&amp;Filter,Jurnal!$D:$M,4,FALSE)),"")</f>
        <v/>
      </c>
      <c r="F112" s="11" t="str">
        <f>IF(E112="","",VLOOKUP(D112&amp;Filter,Jurnal!$D:$M,5,0))</f>
        <v/>
      </c>
      <c r="G112" s="11" t="str">
        <f>IF(E112="","",VLOOKUP(D112&amp;Filter,Jurnal!$D:$M,6,0))</f>
        <v/>
      </c>
      <c r="H112" s="56">
        <f>IF(E112="",0,VLOOKUP(D112&amp;Filter,Jurnal!$D:$M,9,0))</f>
        <v>0</v>
      </c>
      <c r="I112" s="56">
        <f>IF(E112="",0,VLOOKUP(D112&amp;Filter,Jurnal!$D:$M,10,0))</f>
        <v>0</v>
      </c>
      <c r="J112" s="56">
        <f t="shared" si="6"/>
        <v>0</v>
      </c>
      <c r="L112" s="57"/>
      <c r="M112" s="57"/>
    </row>
    <row r="113" spans="2:13" hidden="1" x14ac:dyDescent="0.2">
      <c r="B113" s="2">
        <f t="shared" si="7"/>
        <v>0</v>
      </c>
      <c r="D113" s="11" t="str">
        <f t="shared" si="8"/>
        <v/>
      </c>
      <c r="E113" s="25" t="str">
        <f>IFERROR(IF(Filter="","",VLOOKUP(D113&amp;Filter,Jurnal!$D:$M,4,FALSE)),"")</f>
        <v/>
      </c>
      <c r="F113" s="11" t="str">
        <f>IF(E113="","",VLOOKUP(D113&amp;Filter,Jurnal!$D:$M,5,0))</f>
        <v/>
      </c>
      <c r="G113" s="11" t="str">
        <f>IF(E113="","",VLOOKUP(D113&amp;Filter,Jurnal!$D:$M,6,0))</f>
        <v/>
      </c>
      <c r="H113" s="56">
        <f>IF(E113="",0,VLOOKUP(D113&amp;Filter,Jurnal!$D:$M,9,0))</f>
        <v>0</v>
      </c>
      <c r="I113" s="56">
        <f>IF(E113="",0,VLOOKUP(D113&amp;Filter,Jurnal!$D:$M,10,0))</f>
        <v>0</v>
      </c>
      <c r="J113" s="56">
        <f t="shared" si="6"/>
        <v>0</v>
      </c>
      <c r="L113" s="57"/>
      <c r="M113" s="57"/>
    </row>
    <row r="114" spans="2:13" hidden="1" x14ac:dyDescent="0.2">
      <c r="B114" s="2">
        <f t="shared" si="7"/>
        <v>0</v>
      </c>
      <c r="D114" s="11" t="str">
        <f t="shared" si="8"/>
        <v/>
      </c>
      <c r="E114" s="25" t="str">
        <f>IFERROR(IF(Filter="","",VLOOKUP(D114&amp;Filter,Jurnal!$D:$M,4,FALSE)),"")</f>
        <v/>
      </c>
      <c r="F114" s="11" t="str">
        <f>IF(E114="","",VLOOKUP(D114&amp;Filter,Jurnal!$D:$M,5,0))</f>
        <v/>
      </c>
      <c r="G114" s="11" t="str">
        <f>IF(E114="","",VLOOKUP(D114&amp;Filter,Jurnal!$D:$M,6,0))</f>
        <v/>
      </c>
      <c r="H114" s="56">
        <f>IF(E114="",0,VLOOKUP(D114&amp;Filter,Jurnal!$D:$M,9,0))</f>
        <v>0</v>
      </c>
      <c r="I114" s="56">
        <f>IF(E114="",0,VLOOKUP(D114&amp;Filter,Jurnal!$D:$M,10,0))</f>
        <v>0</v>
      </c>
      <c r="J114" s="56">
        <f t="shared" si="6"/>
        <v>0</v>
      </c>
      <c r="L114" s="57"/>
      <c r="M114" s="57"/>
    </row>
    <row r="115" spans="2:13" hidden="1" x14ac:dyDescent="0.2">
      <c r="B115" s="2">
        <f t="shared" si="7"/>
        <v>0</v>
      </c>
      <c r="D115" s="11" t="str">
        <f t="shared" si="8"/>
        <v/>
      </c>
      <c r="E115" s="25" t="str">
        <f>IFERROR(IF(Filter="","",VLOOKUP(D115&amp;Filter,Jurnal!$D:$M,4,FALSE)),"")</f>
        <v/>
      </c>
      <c r="F115" s="11" t="str">
        <f>IF(E115="","",VLOOKUP(D115&amp;Filter,Jurnal!$D:$M,5,0))</f>
        <v/>
      </c>
      <c r="G115" s="11" t="str">
        <f>IF(E115="","",VLOOKUP(D115&amp;Filter,Jurnal!$D:$M,6,0))</f>
        <v/>
      </c>
      <c r="H115" s="56">
        <f>IF(E115="",0,VLOOKUP(D115&amp;Filter,Jurnal!$D:$M,9,0))</f>
        <v>0</v>
      </c>
      <c r="I115" s="56">
        <f>IF(E115="",0,VLOOKUP(D115&amp;Filter,Jurnal!$D:$M,10,0))</f>
        <v>0</v>
      </c>
      <c r="J115" s="56">
        <f t="shared" si="6"/>
        <v>0</v>
      </c>
      <c r="L115" s="57"/>
      <c r="M115" s="57"/>
    </row>
    <row r="116" spans="2:13" hidden="1" x14ac:dyDescent="0.2">
      <c r="B116" s="2">
        <f t="shared" si="7"/>
        <v>0</v>
      </c>
      <c r="D116" s="11" t="str">
        <f t="shared" si="8"/>
        <v/>
      </c>
      <c r="E116" s="25" t="str">
        <f>IFERROR(IF(Filter="","",VLOOKUP(D116&amp;Filter,Jurnal!$D:$M,4,FALSE)),"")</f>
        <v/>
      </c>
      <c r="F116" s="11" t="str">
        <f>IF(E116="","",VLOOKUP(D116&amp;Filter,Jurnal!$D:$M,5,0))</f>
        <v/>
      </c>
      <c r="G116" s="11" t="str">
        <f>IF(E116="","",VLOOKUP(D116&amp;Filter,Jurnal!$D:$M,6,0))</f>
        <v/>
      </c>
      <c r="H116" s="56">
        <f>IF(E116="",0,VLOOKUP(D116&amp;Filter,Jurnal!$D:$M,9,0))</f>
        <v>0</v>
      </c>
      <c r="I116" s="56">
        <f>IF(E116="",0,VLOOKUP(D116&amp;Filter,Jurnal!$D:$M,10,0))</f>
        <v>0</v>
      </c>
      <c r="J116" s="56">
        <f t="shared" si="6"/>
        <v>0</v>
      </c>
      <c r="L116" s="57"/>
      <c r="M116" s="57"/>
    </row>
    <row r="117" spans="2:13" hidden="1" x14ac:dyDescent="0.2">
      <c r="B117" s="2">
        <f t="shared" si="7"/>
        <v>0</v>
      </c>
      <c r="D117" s="11" t="str">
        <f t="shared" si="8"/>
        <v/>
      </c>
      <c r="E117" s="25" t="str">
        <f>IFERROR(IF(Filter="","",VLOOKUP(D117&amp;Filter,Jurnal!$D:$M,4,FALSE)),"")</f>
        <v/>
      </c>
      <c r="F117" s="11" t="str">
        <f>IF(E117="","",VLOOKUP(D117&amp;Filter,Jurnal!$D:$M,5,0))</f>
        <v/>
      </c>
      <c r="G117" s="11" t="str">
        <f>IF(E117="","",VLOOKUP(D117&amp;Filter,Jurnal!$D:$M,6,0))</f>
        <v/>
      </c>
      <c r="H117" s="56">
        <f>IF(E117="",0,VLOOKUP(D117&amp;Filter,Jurnal!$D:$M,9,0))</f>
        <v>0</v>
      </c>
      <c r="I117" s="56">
        <f>IF(E117="",0,VLOOKUP(D117&amp;Filter,Jurnal!$D:$M,10,0))</f>
        <v>0</v>
      </c>
      <c r="J117" s="56">
        <f t="shared" si="6"/>
        <v>0</v>
      </c>
      <c r="L117" s="57"/>
      <c r="M117" s="57"/>
    </row>
    <row r="118" spans="2:13" hidden="1" x14ac:dyDescent="0.2">
      <c r="B118" s="2">
        <f t="shared" si="7"/>
        <v>0</v>
      </c>
      <c r="D118" s="11" t="str">
        <f t="shared" si="8"/>
        <v/>
      </c>
      <c r="E118" s="25" t="str">
        <f>IFERROR(IF(Filter="","",VLOOKUP(D118&amp;Filter,Jurnal!$D:$M,4,FALSE)),"")</f>
        <v/>
      </c>
      <c r="F118" s="11" t="str">
        <f>IF(E118="","",VLOOKUP(D118&amp;Filter,Jurnal!$D:$M,5,0))</f>
        <v/>
      </c>
      <c r="G118" s="11" t="str">
        <f>IF(E118="","",VLOOKUP(D118&amp;Filter,Jurnal!$D:$M,6,0))</f>
        <v/>
      </c>
      <c r="H118" s="56">
        <f>IF(E118="",0,VLOOKUP(D118&amp;Filter,Jurnal!$D:$M,9,0))</f>
        <v>0</v>
      </c>
      <c r="I118" s="56">
        <f>IF(E118="",0,VLOOKUP(D118&amp;Filter,Jurnal!$D:$M,10,0))</f>
        <v>0</v>
      </c>
      <c r="J118" s="56">
        <f t="shared" si="6"/>
        <v>0</v>
      </c>
      <c r="L118" s="57"/>
      <c r="M118" s="57"/>
    </row>
    <row r="119" spans="2:13" hidden="1" x14ac:dyDescent="0.2">
      <c r="B119" s="2">
        <f t="shared" si="7"/>
        <v>0</v>
      </c>
      <c r="D119" s="11" t="str">
        <f t="shared" si="8"/>
        <v/>
      </c>
      <c r="E119" s="25" t="str">
        <f>IFERROR(IF(Filter="","",VLOOKUP(D119&amp;Filter,Jurnal!$D:$M,4,FALSE)),"")</f>
        <v/>
      </c>
      <c r="F119" s="11" t="str">
        <f>IF(E119="","",VLOOKUP(D119&amp;Filter,Jurnal!$D:$M,5,0))</f>
        <v/>
      </c>
      <c r="G119" s="11" t="str">
        <f>IF(E119="","",VLOOKUP(D119&amp;Filter,Jurnal!$D:$M,6,0))</f>
        <v/>
      </c>
      <c r="H119" s="56">
        <f>IF(E119="",0,VLOOKUP(D119&amp;Filter,Jurnal!$D:$M,9,0))</f>
        <v>0</v>
      </c>
      <c r="I119" s="56">
        <f>IF(E119="",0,VLOOKUP(D119&amp;Filter,Jurnal!$D:$M,10,0))</f>
        <v>0</v>
      </c>
      <c r="J119" s="56">
        <f t="shared" si="6"/>
        <v>0</v>
      </c>
      <c r="L119" s="57"/>
      <c r="M119" s="57"/>
    </row>
    <row r="120" spans="2:13" hidden="1" x14ac:dyDescent="0.2">
      <c r="B120" s="2">
        <f t="shared" si="7"/>
        <v>0</v>
      </c>
      <c r="D120" s="11" t="str">
        <f t="shared" si="8"/>
        <v/>
      </c>
      <c r="E120" s="25" t="str">
        <f>IFERROR(IF(Filter="","",VLOOKUP(D120&amp;Filter,Jurnal!$D:$M,4,FALSE)),"")</f>
        <v/>
      </c>
      <c r="F120" s="11" t="str">
        <f>IF(E120="","",VLOOKUP(D120&amp;Filter,Jurnal!$D:$M,5,0))</f>
        <v/>
      </c>
      <c r="G120" s="11" t="str">
        <f>IF(E120="","",VLOOKUP(D120&amp;Filter,Jurnal!$D:$M,6,0))</f>
        <v/>
      </c>
      <c r="H120" s="56">
        <f>IF(E120="",0,VLOOKUP(D120&amp;Filter,Jurnal!$D:$M,9,0))</f>
        <v>0</v>
      </c>
      <c r="I120" s="56">
        <f>IF(E120="",0,VLOOKUP(D120&amp;Filter,Jurnal!$D:$M,10,0))</f>
        <v>0</v>
      </c>
      <c r="J120" s="56">
        <f t="shared" si="6"/>
        <v>0</v>
      </c>
      <c r="L120" s="57"/>
      <c r="M120" s="57"/>
    </row>
    <row r="121" spans="2:13" hidden="1" x14ac:dyDescent="0.2">
      <c r="B121" s="2">
        <f t="shared" si="7"/>
        <v>0</v>
      </c>
      <c r="D121" s="11" t="str">
        <f t="shared" si="8"/>
        <v/>
      </c>
      <c r="E121" s="25" t="str">
        <f>IFERROR(IF(Filter="","",VLOOKUP(D121&amp;Filter,Jurnal!$D:$M,4,FALSE)),"")</f>
        <v/>
      </c>
      <c r="F121" s="11" t="str">
        <f>IF(E121="","",VLOOKUP(D121&amp;Filter,Jurnal!$D:$M,5,0))</f>
        <v/>
      </c>
      <c r="G121" s="11" t="str">
        <f>IF(E121="","",VLOOKUP(D121&amp;Filter,Jurnal!$D:$M,6,0))</f>
        <v/>
      </c>
      <c r="H121" s="56">
        <f>IF(E121="",0,VLOOKUP(D121&amp;Filter,Jurnal!$D:$M,9,0))</f>
        <v>0</v>
      </c>
      <c r="I121" s="56">
        <f>IF(E121="",0,VLOOKUP(D121&amp;Filter,Jurnal!$D:$M,10,0))</f>
        <v>0</v>
      </c>
      <c r="J121" s="56">
        <f t="shared" si="6"/>
        <v>0</v>
      </c>
      <c r="L121" s="57"/>
      <c r="M121" s="57"/>
    </row>
    <row r="122" spans="2:13" hidden="1" x14ac:dyDescent="0.2">
      <c r="B122" s="2">
        <f t="shared" si="7"/>
        <v>0</v>
      </c>
      <c r="D122" s="11" t="str">
        <f t="shared" si="8"/>
        <v/>
      </c>
      <c r="E122" s="25" t="str">
        <f>IFERROR(IF(Filter="","",VLOOKUP(D122&amp;Filter,Jurnal!$D:$M,4,FALSE)),"")</f>
        <v/>
      </c>
      <c r="F122" s="11" t="str">
        <f>IF(E122="","",VLOOKUP(D122&amp;Filter,Jurnal!$D:$M,5,0))</f>
        <v/>
      </c>
      <c r="G122" s="11" t="str">
        <f>IF(E122="","",VLOOKUP(D122&amp;Filter,Jurnal!$D:$M,6,0))</f>
        <v/>
      </c>
      <c r="H122" s="56">
        <f>IF(E122="",0,VLOOKUP(D122&amp;Filter,Jurnal!$D:$M,9,0))</f>
        <v>0</v>
      </c>
      <c r="I122" s="56">
        <f>IF(E122="",0,VLOOKUP(D122&amp;Filter,Jurnal!$D:$M,10,0))</f>
        <v>0</v>
      </c>
      <c r="J122" s="56">
        <f t="shared" si="6"/>
        <v>0</v>
      </c>
      <c r="L122" s="57"/>
      <c r="M122" s="57"/>
    </row>
    <row r="123" spans="2:13" hidden="1" x14ac:dyDescent="0.2">
      <c r="B123" s="2">
        <f t="shared" si="7"/>
        <v>0</v>
      </c>
      <c r="D123" s="11" t="str">
        <f t="shared" si="8"/>
        <v/>
      </c>
      <c r="E123" s="25" t="str">
        <f>IFERROR(IF(Filter="","",VLOOKUP(D123&amp;Filter,Jurnal!$D:$M,4,FALSE)),"")</f>
        <v/>
      </c>
      <c r="F123" s="11" t="str">
        <f>IF(E123="","",VLOOKUP(D123&amp;Filter,Jurnal!$D:$M,5,0))</f>
        <v/>
      </c>
      <c r="G123" s="11" t="str">
        <f>IF(E123="","",VLOOKUP(D123&amp;Filter,Jurnal!$D:$M,6,0))</f>
        <v/>
      </c>
      <c r="H123" s="56">
        <f>IF(E123="",0,VLOOKUP(D123&amp;Filter,Jurnal!$D:$M,9,0))</f>
        <v>0</v>
      </c>
      <c r="I123" s="56">
        <f>IF(E123="",0,VLOOKUP(D123&amp;Filter,Jurnal!$D:$M,10,0))</f>
        <v>0</v>
      </c>
      <c r="J123" s="56">
        <f t="shared" si="6"/>
        <v>0</v>
      </c>
      <c r="L123" s="57"/>
      <c r="M123" s="57"/>
    </row>
    <row r="124" spans="2:13" hidden="1" x14ac:dyDescent="0.2">
      <c r="B124" s="2">
        <f t="shared" si="7"/>
        <v>0</v>
      </c>
      <c r="D124" s="11" t="str">
        <f t="shared" si="8"/>
        <v/>
      </c>
      <c r="E124" s="25" t="str">
        <f>IFERROR(IF(Filter="","",VLOOKUP(D124&amp;Filter,Jurnal!$D:$M,4,FALSE)),"")</f>
        <v/>
      </c>
      <c r="F124" s="11" t="str">
        <f>IF(E124="","",VLOOKUP(D124&amp;Filter,Jurnal!$D:$M,5,0))</f>
        <v/>
      </c>
      <c r="G124" s="11" t="str">
        <f>IF(E124="","",VLOOKUP(D124&amp;Filter,Jurnal!$D:$M,6,0))</f>
        <v/>
      </c>
      <c r="H124" s="56">
        <f>IF(E124="",0,VLOOKUP(D124&amp;Filter,Jurnal!$D:$M,9,0))</f>
        <v>0</v>
      </c>
      <c r="I124" s="56">
        <f>IF(E124="",0,VLOOKUP(D124&amp;Filter,Jurnal!$D:$M,10,0))</f>
        <v>0</v>
      </c>
      <c r="J124" s="56">
        <f t="shared" si="6"/>
        <v>0</v>
      </c>
      <c r="L124" s="57"/>
      <c r="M124" s="57"/>
    </row>
    <row r="125" spans="2:13" hidden="1" x14ac:dyDescent="0.2">
      <c r="B125" s="2">
        <f t="shared" si="7"/>
        <v>0</v>
      </c>
      <c r="D125" s="11" t="str">
        <f t="shared" si="8"/>
        <v/>
      </c>
      <c r="E125" s="25" t="str">
        <f>IFERROR(IF(Filter="","",VLOOKUP(D125&amp;Filter,Jurnal!$D:$M,4,FALSE)),"")</f>
        <v/>
      </c>
      <c r="F125" s="11" t="str">
        <f>IF(E125="","",VLOOKUP(D125&amp;Filter,Jurnal!$D:$M,5,0))</f>
        <v/>
      </c>
      <c r="G125" s="11" t="str">
        <f>IF(E125="","",VLOOKUP(D125&amp;Filter,Jurnal!$D:$M,6,0))</f>
        <v/>
      </c>
      <c r="H125" s="56">
        <f>IF(E125="",0,VLOOKUP(D125&amp;Filter,Jurnal!$D:$M,9,0))</f>
        <v>0</v>
      </c>
      <c r="I125" s="56">
        <f>IF(E125="",0,VLOOKUP(D125&amp;Filter,Jurnal!$D:$M,10,0))</f>
        <v>0</v>
      </c>
      <c r="J125" s="56">
        <f t="shared" si="6"/>
        <v>0</v>
      </c>
      <c r="L125" s="57"/>
      <c r="M125" s="57"/>
    </row>
    <row r="126" spans="2:13" hidden="1" x14ac:dyDescent="0.2">
      <c r="B126" s="2">
        <f t="shared" si="7"/>
        <v>0</v>
      </c>
      <c r="D126" s="11" t="str">
        <f t="shared" si="8"/>
        <v/>
      </c>
      <c r="E126" s="25" t="str">
        <f>IFERROR(IF(Filter="","",VLOOKUP(D126&amp;Filter,Jurnal!$D:$M,4,FALSE)),"")</f>
        <v/>
      </c>
      <c r="F126" s="11" t="str">
        <f>IF(E126="","",VLOOKUP(D126&amp;Filter,Jurnal!$D:$M,5,0))</f>
        <v/>
      </c>
      <c r="G126" s="11" t="str">
        <f>IF(E126="","",VLOOKUP(D126&amp;Filter,Jurnal!$D:$M,6,0))</f>
        <v/>
      </c>
      <c r="H126" s="56">
        <f>IF(E126="",0,VLOOKUP(D126&amp;Filter,Jurnal!$D:$M,9,0))</f>
        <v>0</v>
      </c>
      <c r="I126" s="56">
        <f>IF(E126="",0,VLOOKUP(D126&amp;Filter,Jurnal!$D:$M,10,0))</f>
        <v>0</v>
      </c>
      <c r="J126" s="56">
        <f t="shared" si="6"/>
        <v>0</v>
      </c>
      <c r="L126" s="57"/>
      <c r="M126" s="57"/>
    </row>
    <row r="127" spans="2:13" hidden="1" x14ac:dyDescent="0.2">
      <c r="B127" s="2">
        <f t="shared" si="7"/>
        <v>0</v>
      </c>
      <c r="D127" s="11" t="str">
        <f t="shared" si="8"/>
        <v/>
      </c>
      <c r="E127" s="25" t="str">
        <f>IFERROR(IF(Filter="","",VLOOKUP(D127&amp;Filter,Jurnal!$D:$M,4,FALSE)),"")</f>
        <v/>
      </c>
      <c r="F127" s="11" t="str">
        <f>IF(E127="","",VLOOKUP(D127&amp;Filter,Jurnal!$D:$M,5,0))</f>
        <v/>
      </c>
      <c r="G127" s="11" t="str">
        <f>IF(E127="","",VLOOKUP(D127&amp;Filter,Jurnal!$D:$M,6,0))</f>
        <v/>
      </c>
      <c r="H127" s="56">
        <f>IF(E127="",0,VLOOKUP(D127&amp;Filter,Jurnal!$D:$M,9,0))</f>
        <v>0</v>
      </c>
      <c r="I127" s="56">
        <f>IF(E127="",0,VLOOKUP(D127&amp;Filter,Jurnal!$D:$M,10,0))</f>
        <v>0</v>
      </c>
      <c r="J127" s="56">
        <f t="shared" si="6"/>
        <v>0</v>
      </c>
      <c r="L127" s="57"/>
      <c r="M127" s="57"/>
    </row>
    <row r="128" spans="2:13" hidden="1" x14ac:dyDescent="0.2">
      <c r="B128" s="2">
        <f t="shared" si="7"/>
        <v>0</v>
      </c>
      <c r="D128" s="11" t="str">
        <f t="shared" si="8"/>
        <v/>
      </c>
      <c r="E128" s="25" t="str">
        <f>IFERROR(IF(Filter="","",VLOOKUP(D128&amp;Filter,Jurnal!$D:$M,4,FALSE)),"")</f>
        <v/>
      </c>
      <c r="F128" s="11" t="str">
        <f>IF(E128="","",VLOOKUP(D128&amp;Filter,Jurnal!$D:$M,5,0))</f>
        <v/>
      </c>
      <c r="G128" s="11" t="str">
        <f>IF(E128="","",VLOOKUP(D128&amp;Filter,Jurnal!$D:$M,6,0))</f>
        <v/>
      </c>
      <c r="H128" s="56">
        <f>IF(E128="",0,VLOOKUP(D128&amp;Filter,Jurnal!$D:$M,9,0))</f>
        <v>0</v>
      </c>
      <c r="I128" s="56">
        <f>IF(E128="",0,VLOOKUP(D128&amp;Filter,Jurnal!$D:$M,10,0))</f>
        <v>0</v>
      </c>
      <c r="J128" s="56">
        <f t="shared" si="6"/>
        <v>0</v>
      </c>
      <c r="L128" s="57"/>
      <c r="M128" s="57"/>
    </row>
    <row r="129" spans="2:13" hidden="1" x14ac:dyDescent="0.2">
      <c r="B129" s="2">
        <f t="shared" si="7"/>
        <v>0</v>
      </c>
      <c r="D129" s="11" t="str">
        <f t="shared" si="8"/>
        <v/>
      </c>
      <c r="E129" s="25" t="str">
        <f>IFERROR(IF(Filter="","",VLOOKUP(D129&amp;Filter,Jurnal!$D:$M,4,FALSE)),"")</f>
        <v/>
      </c>
      <c r="F129" s="11" t="str">
        <f>IF(E129="","",VLOOKUP(D129&amp;Filter,Jurnal!$D:$M,5,0))</f>
        <v/>
      </c>
      <c r="G129" s="11" t="str">
        <f>IF(E129="","",VLOOKUP(D129&amp;Filter,Jurnal!$D:$M,6,0))</f>
        <v/>
      </c>
      <c r="H129" s="56">
        <f>IF(E129="",0,VLOOKUP(D129&amp;Filter,Jurnal!$D:$M,9,0))</f>
        <v>0</v>
      </c>
      <c r="I129" s="56">
        <f>IF(E129="",0,VLOOKUP(D129&amp;Filter,Jurnal!$D:$M,10,0))</f>
        <v>0</v>
      </c>
      <c r="J129" s="56">
        <f t="shared" si="6"/>
        <v>0</v>
      </c>
      <c r="L129" s="57"/>
      <c r="M129" s="57"/>
    </row>
    <row r="130" spans="2:13" hidden="1" x14ac:dyDescent="0.2">
      <c r="B130" s="2">
        <f t="shared" si="7"/>
        <v>0</v>
      </c>
      <c r="D130" s="11" t="str">
        <f t="shared" si="8"/>
        <v/>
      </c>
      <c r="E130" s="25" t="str">
        <f>IFERROR(IF(Filter="","",VLOOKUP(D130&amp;Filter,Jurnal!$D:$M,4,FALSE)),"")</f>
        <v/>
      </c>
      <c r="F130" s="11" t="str">
        <f>IF(E130="","",VLOOKUP(D130&amp;Filter,Jurnal!$D:$M,5,0))</f>
        <v/>
      </c>
      <c r="G130" s="11" t="str">
        <f>IF(E130="","",VLOOKUP(D130&amp;Filter,Jurnal!$D:$M,6,0))</f>
        <v/>
      </c>
      <c r="H130" s="56">
        <f>IF(E130="",0,VLOOKUP(D130&amp;Filter,Jurnal!$D:$M,9,0))</f>
        <v>0</v>
      </c>
      <c r="I130" s="56">
        <f>IF(E130="",0,VLOOKUP(D130&amp;Filter,Jurnal!$D:$M,10,0))</f>
        <v>0</v>
      </c>
      <c r="J130" s="56">
        <f t="shared" si="6"/>
        <v>0</v>
      </c>
      <c r="L130" s="57"/>
      <c r="M130" s="57"/>
    </row>
    <row r="131" spans="2:13" hidden="1" x14ac:dyDescent="0.2">
      <c r="B131" s="2">
        <f t="shared" si="7"/>
        <v>0</v>
      </c>
      <c r="D131" s="11" t="str">
        <f t="shared" si="8"/>
        <v/>
      </c>
      <c r="E131" s="25" t="str">
        <f>IFERROR(IF(Filter="","",VLOOKUP(D131&amp;Filter,Jurnal!$D:$M,4,FALSE)),"")</f>
        <v/>
      </c>
      <c r="F131" s="11" t="str">
        <f>IF(E131="","",VLOOKUP(D131&amp;Filter,Jurnal!$D:$M,5,0))</f>
        <v/>
      </c>
      <c r="G131" s="11" t="str">
        <f>IF(E131="","",VLOOKUP(D131&amp;Filter,Jurnal!$D:$M,6,0))</f>
        <v/>
      </c>
      <c r="H131" s="56">
        <f>IF(E131="",0,VLOOKUP(D131&amp;Filter,Jurnal!$D:$M,9,0))</f>
        <v>0</v>
      </c>
      <c r="I131" s="56">
        <f>IF(E131="",0,VLOOKUP(D131&amp;Filter,Jurnal!$D:$M,10,0))</f>
        <v>0</v>
      </c>
      <c r="J131" s="56">
        <f t="shared" si="6"/>
        <v>0</v>
      </c>
      <c r="L131" s="57"/>
      <c r="M131" s="57"/>
    </row>
    <row r="132" spans="2:13" hidden="1" x14ac:dyDescent="0.2">
      <c r="B132" s="2">
        <f t="shared" si="7"/>
        <v>0</v>
      </c>
      <c r="D132" s="11" t="str">
        <f t="shared" si="8"/>
        <v/>
      </c>
      <c r="E132" s="25" t="str">
        <f>IFERROR(IF(Filter="","",VLOOKUP(D132&amp;Filter,Jurnal!$D:$M,4,FALSE)),"")</f>
        <v/>
      </c>
      <c r="F132" s="11" t="str">
        <f>IF(E132="","",VLOOKUP(D132&amp;Filter,Jurnal!$D:$M,5,0))</f>
        <v/>
      </c>
      <c r="G132" s="11" t="str">
        <f>IF(E132="","",VLOOKUP(D132&amp;Filter,Jurnal!$D:$M,6,0))</f>
        <v/>
      </c>
      <c r="H132" s="56">
        <f>IF(E132="",0,VLOOKUP(D132&amp;Filter,Jurnal!$D:$M,9,0))</f>
        <v>0</v>
      </c>
      <c r="I132" s="56">
        <f>IF(E132="",0,VLOOKUP(D132&amp;Filter,Jurnal!$D:$M,10,0))</f>
        <v>0</v>
      </c>
      <c r="J132" s="56">
        <f t="shared" si="6"/>
        <v>0</v>
      </c>
      <c r="L132" s="57"/>
      <c r="M132" s="57"/>
    </row>
    <row r="133" spans="2:13" hidden="1" x14ac:dyDescent="0.2">
      <c r="B133" s="2">
        <f t="shared" si="7"/>
        <v>0</v>
      </c>
      <c r="D133" s="11" t="str">
        <f t="shared" si="8"/>
        <v/>
      </c>
      <c r="E133" s="25" t="str">
        <f>IFERROR(IF(Filter="","",VLOOKUP(D133&amp;Filter,Jurnal!$D:$M,4,FALSE)),"")</f>
        <v/>
      </c>
      <c r="F133" s="11" t="str">
        <f>IF(E133="","",VLOOKUP(D133&amp;Filter,Jurnal!$D:$M,5,0))</f>
        <v/>
      </c>
      <c r="G133" s="11" t="str">
        <f>IF(E133="","",VLOOKUP(D133&amp;Filter,Jurnal!$D:$M,6,0))</f>
        <v/>
      </c>
      <c r="H133" s="56">
        <f>IF(E133="",0,VLOOKUP(D133&amp;Filter,Jurnal!$D:$M,9,0))</f>
        <v>0</v>
      </c>
      <c r="I133" s="56">
        <f>IF(E133="",0,VLOOKUP(D133&amp;Filter,Jurnal!$D:$M,10,0))</f>
        <v>0</v>
      </c>
      <c r="J133" s="56">
        <f t="shared" si="6"/>
        <v>0</v>
      </c>
      <c r="L133" s="57"/>
      <c r="M133" s="57"/>
    </row>
    <row r="134" spans="2:13" hidden="1" x14ac:dyDescent="0.2">
      <c r="B134" s="2">
        <f t="shared" si="7"/>
        <v>0</v>
      </c>
      <c r="D134" s="11" t="str">
        <f t="shared" si="8"/>
        <v/>
      </c>
      <c r="E134" s="25" t="str">
        <f>IFERROR(IF(Filter="","",VLOOKUP(D134&amp;Filter,Jurnal!$D:$M,4,FALSE)),"")</f>
        <v/>
      </c>
      <c r="F134" s="11" t="str">
        <f>IF(E134="","",VLOOKUP(D134&amp;Filter,Jurnal!$D:$M,5,0))</f>
        <v/>
      </c>
      <c r="G134" s="11" t="str">
        <f>IF(E134="","",VLOOKUP(D134&amp;Filter,Jurnal!$D:$M,6,0))</f>
        <v/>
      </c>
      <c r="H134" s="56">
        <f>IF(E134="",0,VLOOKUP(D134&amp;Filter,Jurnal!$D:$M,9,0))</f>
        <v>0</v>
      </c>
      <c r="I134" s="56">
        <f>IF(E134="",0,VLOOKUP(D134&amp;Filter,Jurnal!$D:$M,10,0))</f>
        <v>0</v>
      </c>
      <c r="J134" s="56">
        <f t="shared" si="6"/>
        <v>0</v>
      </c>
      <c r="L134" s="57"/>
      <c r="M134" s="57"/>
    </row>
    <row r="135" spans="2:13" hidden="1" x14ac:dyDescent="0.2">
      <c r="B135" s="2">
        <f t="shared" si="7"/>
        <v>0</v>
      </c>
      <c r="D135" s="11" t="str">
        <f t="shared" si="8"/>
        <v/>
      </c>
      <c r="E135" s="25" t="str">
        <f>IFERROR(IF(Filter="","",VLOOKUP(D135&amp;Filter,Jurnal!$D:$M,4,FALSE)),"")</f>
        <v/>
      </c>
      <c r="F135" s="11" t="str">
        <f>IF(E135="","",VLOOKUP(D135&amp;Filter,Jurnal!$D:$M,5,0))</f>
        <v/>
      </c>
      <c r="G135" s="11" t="str">
        <f>IF(E135="","",VLOOKUP(D135&amp;Filter,Jurnal!$D:$M,6,0))</f>
        <v/>
      </c>
      <c r="H135" s="56">
        <f>IF(E135="",0,VLOOKUP(D135&amp;Filter,Jurnal!$D:$M,9,0))</f>
        <v>0</v>
      </c>
      <c r="I135" s="56">
        <f>IF(E135="",0,VLOOKUP(D135&amp;Filter,Jurnal!$D:$M,10,0))</f>
        <v>0</v>
      </c>
      <c r="J135" s="56">
        <f t="shared" si="6"/>
        <v>0</v>
      </c>
    </row>
    <row r="136" spans="2:13" hidden="1" x14ac:dyDescent="0.2">
      <c r="B136" s="2">
        <f t="shared" si="7"/>
        <v>0</v>
      </c>
      <c r="D136" s="11" t="str">
        <f t="shared" si="8"/>
        <v/>
      </c>
      <c r="E136" s="25" t="str">
        <f>IFERROR(IF(Filter="","",VLOOKUP(D136&amp;Filter,Jurnal!$D:$M,4,FALSE)),"")</f>
        <v/>
      </c>
      <c r="F136" s="11" t="str">
        <f>IF(E136="","",VLOOKUP(D136&amp;Filter,Jurnal!$D:$M,5,0))</f>
        <v/>
      </c>
      <c r="G136" s="11" t="str">
        <f>IF(E136="","",VLOOKUP(D136&amp;Filter,Jurnal!$D:$M,6,0))</f>
        <v/>
      </c>
      <c r="H136" s="56">
        <f>IF(E136="",0,VLOOKUP(D136&amp;Filter,Jurnal!$D:$M,9,0))</f>
        <v>0</v>
      </c>
      <c r="I136" s="56">
        <f>IF(E136="",0,VLOOKUP(D136&amp;Filter,Jurnal!$D:$M,10,0))</f>
        <v>0</v>
      </c>
      <c r="J136" s="56">
        <f t="shared" si="6"/>
        <v>0</v>
      </c>
    </row>
    <row r="137" spans="2:13" hidden="1" x14ac:dyDescent="0.2">
      <c r="B137" s="2">
        <f t="shared" si="7"/>
        <v>0</v>
      </c>
      <c r="D137" s="11" t="str">
        <f t="shared" si="8"/>
        <v/>
      </c>
      <c r="E137" s="25" t="str">
        <f>IFERROR(IF(Filter="","",VLOOKUP(D137&amp;Filter,Jurnal!$D:$M,4,FALSE)),"")</f>
        <v/>
      </c>
      <c r="F137" s="11" t="str">
        <f>IF(E137="","",VLOOKUP(D137&amp;Filter,Jurnal!$D:$M,5,0))</f>
        <v/>
      </c>
      <c r="G137" s="11" t="str">
        <f>IF(E137="","",VLOOKUP(D137&amp;Filter,Jurnal!$D:$M,6,0))</f>
        <v/>
      </c>
      <c r="H137" s="56">
        <f>IF(E137="",0,VLOOKUP(D137&amp;Filter,Jurnal!$D:$M,9,0))</f>
        <v>0</v>
      </c>
      <c r="I137" s="56">
        <f>IF(E137="",0,VLOOKUP(D137&amp;Filter,Jurnal!$D:$M,10,0))</f>
        <v>0</v>
      </c>
      <c r="J137" s="56">
        <f t="shared" ref="J137:J200" si="9">IF($M$2="Debet",J136+H137-I137,J136+I137-H137)</f>
        <v>0</v>
      </c>
    </row>
    <row r="138" spans="2:13" hidden="1" x14ac:dyDescent="0.2">
      <c r="B138" s="2">
        <f t="shared" si="7"/>
        <v>0</v>
      </c>
      <c r="D138" s="11" t="str">
        <f t="shared" si="8"/>
        <v/>
      </c>
      <c r="E138" s="25" t="str">
        <f>IFERROR(IF(Filter="","",VLOOKUP(D138&amp;Filter,Jurnal!$D:$M,4,FALSE)),"")</f>
        <v/>
      </c>
      <c r="F138" s="11" t="str">
        <f>IF(E138="","",VLOOKUP(D138&amp;Filter,Jurnal!$D:$M,5,0))</f>
        <v/>
      </c>
      <c r="G138" s="11" t="str">
        <f>IF(E138="","",VLOOKUP(D138&amp;Filter,Jurnal!$D:$M,6,0))</f>
        <v/>
      </c>
      <c r="H138" s="56">
        <f>IF(E138="",0,VLOOKUP(D138&amp;Filter,Jurnal!$D:$M,9,0))</f>
        <v>0</v>
      </c>
      <c r="I138" s="56">
        <f>IF(E138="",0,VLOOKUP(D138&amp;Filter,Jurnal!$D:$M,10,0))</f>
        <v>0</v>
      </c>
      <c r="J138" s="56">
        <f t="shared" si="9"/>
        <v>0</v>
      </c>
    </row>
    <row r="139" spans="2:13" hidden="1" x14ac:dyDescent="0.2">
      <c r="B139" s="2">
        <f t="shared" si="7"/>
        <v>0</v>
      </c>
      <c r="D139" s="11" t="str">
        <f t="shared" si="8"/>
        <v/>
      </c>
      <c r="E139" s="25" t="str">
        <f>IFERROR(IF(Filter="","",VLOOKUP(D139&amp;Filter,Jurnal!$D:$M,4,FALSE)),"")</f>
        <v/>
      </c>
      <c r="F139" s="11" t="str">
        <f>IF(E139="","",VLOOKUP(D139&amp;Filter,Jurnal!$D:$M,5,0))</f>
        <v/>
      </c>
      <c r="G139" s="11" t="str">
        <f>IF(E139="","",VLOOKUP(D139&amp;Filter,Jurnal!$D:$M,6,0))</f>
        <v/>
      </c>
      <c r="H139" s="56">
        <f>IF(E139="",0,VLOOKUP(D139&amp;Filter,Jurnal!$D:$M,9,0))</f>
        <v>0</v>
      </c>
      <c r="I139" s="56">
        <f>IF(E139="",0,VLOOKUP(D139&amp;Filter,Jurnal!$D:$M,10,0))</f>
        <v>0</v>
      </c>
      <c r="J139" s="56">
        <f t="shared" si="9"/>
        <v>0</v>
      </c>
    </row>
    <row r="140" spans="2:13" hidden="1" x14ac:dyDescent="0.2">
      <c r="B140" s="2">
        <f t="shared" si="7"/>
        <v>0</v>
      </c>
      <c r="D140" s="11" t="str">
        <f t="shared" si="8"/>
        <v/>
      </c>
      <c r="E140" s="25" t="str">
        <f>IFERROR(IF(Filter="","",VLOOKUP(D140&amp;Filter,Jurnal!$D:$M,4,FALSE)),"")</f>
        <v/>
      </c>
      <c r="F140" s="11" t="str">
        <f>IF(E140="","",VLOOKUP(D140&amp;Filter,Jurnal!$D:$M,5,0))</f>
        <v/>
      </c>
      <c r="G140" s="11" t="str">
        <f>IF(E140="","",VLOOKUP(D140&amp;Filter,Jurnal!$D:$M,6,0))</f>
        <v/>
      </c>
      <c r="H140" s="56">
        <f>IF(E140="",0,VLOOKUP(D140&amp;Filter,Jurnal!$D:$M,9,0))</f>
        <v>0</v>
      </c>
      <c r="I140" s="56">
        <f>IF(E140="",0,VLOOKUP(D140&amp;Filter,Jurnal!$D:$M,10,0))</f>
        <v>0</v>
      </c>
      <c r="J140" s="56">
        <f t="shared" si="9"/>
        <v>0</v>
      </c>
    </row>
    <row r="141" spans="2:13" hidden="1" x14ac:dyDescent="0.2">
      <c r="B141" s="2">
        <f t="shared" si="7"/>
        <v>0</v>
      </c>
      <c r="D141" s="11" t="str">
        <f t="shared" si="8"/>
        <v/>
      </c>
      <c r="E141" s="25" t="str">
        <f>IFERROR(IF(Filter="","",VLOOKUP(D141&amp;Filter,Jurnal!$D:$M,4,FALSE)),"")</f>
        <v/>
      </c>
      <c r="F141" s="11" t="str">
        <f>IF(E141="","",VLOOKUP(D141&amp;Filter,Jurnal!$D:$M,5,0))</f>
        <v/>
      </c>
      <c r="G141" s="11" t="str">
        <f>IF(E141="","",VLOOKUP(D141&amp;Filter,Jurnal!$D:$M,6,0))</f>
        <v/>
      </c>
      <c r="H141" s="56">
        <f>IF(E141="",0,VLOOKUP(D141&amp;Filter,Jurnal!$D:$M,9,0))</f>
        <v>0</v>
      </c>
      <c r="I141" s="56">
        <f>IF(E141="",0,VLOOKUP(D141&amp;Filter,Jurnal!$D:$M,10,0))</f>
        <v>0</v>
      </c>
      <c r="J141" s="56">
        <f t="shared" si="9"/>
        <v>0</v>
      </c>
    </row>
    <row r="142" spans="2:13" hidden="1" x14ac:dyDescent="0.2">
      <c r="B142" s="2">
        <f t="shared" si="7"/>
        <v>0</v>
      </c>
      <c r="D142" s="11" t="str">
        <f t="shared" si="8"/>
        <v/>
      </c>
      <c r="E142" s="25" t="str">
        <f>IFERROR(IF(Filter="","",VLOOKUP(D142&amp;Filter,Jurnal!$D:$M,4,FALSE)),"")</f>
        <v/>
      </c>
      <c r="F142" s="11" t="str">
        <f>IF(E142="","",VLOOKUP(D142&amp;Filter,Jurnal!$D:$M,5,0))</f>
        <v/>
      </c>
      <c r="G142" s="11" t="str">
        <f>IF(E142="","",VLOOKUP(D142&amp;Filter,Jurnal!$D:$M,6,0))</f>
        <v/>
      </c>
      <c r="H142" s="56">
        <f>IF(E142="",0,VLOOKUP(D142&amp;Filter,Jurnal!$D:$M,9,0))</f>
        <v>0</v>
      </c>
      <c r="I142" s="56">
        <f>IF(E142="",0,VLOOKUP(D142&amp;Filter,Jurnal!$D:$M,10,0))</f>
        <v>0</v>
      </c>
      <c r="J142" s="56">
        <f t="shared" si="9"/>
        <v>0</v>
      </c>
    </row>
    <row r="143" spans="2:13" hidden="1" x14ac:dyDescent="0.2">
      <c r="B143" s="2">
        <f t="shared" si="7"/>
        <v>0</v>
      </c>
      <c r="D143" s="11" t="str">
        <f t="shared" si="8"/>
        <v/>
      </c>
      <c r="E143" s="25" t="str">
        <f>IFERROR(IF(Filter="","",VLOOKUP(D143&amp;Filter,Jurnal!$D:$M,4,FALSE)),"")</f>
        <v/>
      </c>
      <c r="F143" s="11" t="str">
        <f>IF(E143="","",VLOOKUP(D143&amp;Filter,Jurnal!$D:$M,5,0))</f>
        <v/>
      </c>
      <c r="G143" s="11" t="str">
        <f>IF(E143="","",VLOOKUP(D143&amp;Filter,Jurnal!$D:$M,6,0))</f>
        <v/>
      </c>
      <c r="H143" s="56">
        <f>IF(E143="",0,VLOOKUP(D143&amp;Filter,Jurnal!$D:$M,9,0))</f>
        <v>0</v>
      </c>
      <c r="I143" s="56">
        <f>IF(E143="",0,VLOOKUP(D143&amp;Filter,Jurnal!$D:$M,10,0))</f>
        <v>0</v>
      </c>
      <c r="J143" s="56">
        <f t="shared" si="9"/>
        <v>0</v>
      </c>
    </row>
    <row r="144" spans="2:13" hidden="1" x14ac:dyDescent="0.2">
      <c r="B144" s="2">
        <f t="shared" si="7"/>
        <v>0</v>
      </c>
      <c r="D144" s="11" t="str">
        <f t="shared" si="8"/>
        <v/>
      </c>
      <c r="E144" s="25" t="str">
        <f>IFERROR(IF(Filter="","",VLOOKUP(D144&amp;Filter,Jurnal!$D:$M,4,FALSE)),"")</f>
        <v/>
      </c>
      <c r="F144" s="11" t="str">
        <f>IF(E144="","",VLOOKUP(D144&amp;Filter,Jurnal!$D:$M,5,0))</f>
        <v/>
      </c>
      <c r="G144" s="11" t="str">
        <f>IF(E144="","",VLOOKUP(D144&amp;Filter,Jurnal!$D:$M,6,0))</f>
        <v/>
      </c>
      <c r="H144" s="56">
        <f>IF(E144="",0,VLOOKUP(D144&amp;Filter,Jurnal!$D:$M,9,0))</f>
        <v>0</v>
      </c>
      <c r="I144" s="56">
        <f>IF(E144="",0,VLOOKUP(D144&amp;Filter,Jurnal!$D:$M,10,0))</f>
        <v>0</v>
      </c>
      <c r="J144" s="56">
        <f t="shared" si="9"/>
        <v>0</v>
      </c>
    </row>
    <row r="145" spans="2:10" hidden="1" x14ac:dyDescent="0.2">
      <c r="B145" s="2">
        <f t="shared" si="7"/>
        <v>0</v>
      </c>
      <c r="D145" s="11" t="str">
        <f t="shared" si="8"/>
        <v/>
      </c>
      <c r="E145" s="25" t="str">
        <f>IFERROR(IF(Filter="","",VLOOKUP(D145&amp;Filter,Jurnal!$D:$M,4,FALSE)),"")</f>
        <v/>
      </c>
      <c r="F145" s="11" t="str">
        <f>IF(E145="","",VLOOKUP(D145&amp;Filter,Jurnal!$D:$M,5,0))</f>
        <v/>
      </c>
      <c r="G145" s="11" t="str">
        <f>IF(E145="","",VLOOKUP(D145&amp;Filter,Jurnal!$D:$M,6,0))</f>
        <v/>
      </c>
      <c r="H145" s="56">
        <f>IF(E145="",0,VLOOKUP(D145&amp;Filter,Jurnal!$D:$M,9,0))</f>
        <v>0</v>
      </c>
      <c r="I145" s="56">
        <f>IF(E145="",0,VLOOKUP(D145&amp;Filter,Jurnal!$D:$M,10,0))</f>
        <v>0</v>
      </c>
      <c r="J145" s="56">
        <f t="shared" si="9"/>
        <v>0</v>
      </c>
    </row>
    <row r="146" spans="2:10" hidden="1" x14ac:dyDescent="0.2">
      <c r="B146" s="2">
        <f t="shared" si="7"/>
        <v>0</v>
      </c>
      <c r="D146" s="11" t="str">
        <f t="shared" si="8"/>
        <v/>
      </c>
      <c r="E146" s="25" t="str">
        <f>IFERROR(IF(Filter="","",VLOOKUP(D146&amp;Filter,Jurnal!$D:$M,4,FALSE)),"")</f>
        <v/>
      </c>
      <c r="F146" s="11" t="str">
        <f>IF(E146="","",VLOOKUP(D146&amp;Filter,Jurnal!$D:$M,5,0))</f>
        <v/>
      </c>
      <c r="G146" s="11" t="str">
        <f>IF(E146="","",VLOOKUP(D146&amp;Filter,Jurnal!$D:$M,6,0))</f>
        <v/>
      </c>
      <c r="H146" s="56">
        <f>IF(E146="",0,VLOOKUP(D146&amp;Filter,Jurnal!$D:$M,9,0))</f>
        <v>0</v>
      </c>
      <c r="I146" s="56">
        <f>IF(E146="",0,VLOOKUP(D146&amp;Filter,Jurnal!$D:$M,10,0))</f>
        <v>0</v>
      </c>
      <c r="J146" s="56">
        <f t="shared" si="9"/>
        <v>0</v>
      </c>
    </row>
    <row r="147" spans="2:10" hidden="1" x14ac:dyDescent="0.2">
      <c r="B147" s="2">
        <f t="shared" si="7"/>
        <v>0</v>
      </c>
      <c r="D147" s="11" t="str">
        <f t="shared" si="8"/>
        <v/>
      </c>
      <c r="E147" s="25" t="str">
        <f>IFERROR(IF(Filter="","",VLOOKUP(D147&amp;Filter,Jurnal!$D:$M,4,FALSE)),"")</f>
        <v/>
      </c>
      <c r="F147" s="11" t="str">
        <f>IF(E147="","",VLOOKUP(D147&amp;Filter,Jurnal!$D:$M,5,0))</f>
        <v/>
      </c>
      <c r="G147" s="11" t="str">
        <f>IF(E147="","",VLOOKUP(D147&amp;Filter,Jurnal!$D:$M,6,0))</f>
        <v/>
      </c>
      <c r="H147" s="56">
        <f>IF(E147="",0,VLOOKUP(D147&amp;Filter,Jurnal!$D:$M,9,0))</f>
        <v>0</v>
      </c>
      <c r="I147" s="56">
        <f>IF(E147="",0,VLOOKUP(D147&amp;Filter,Jurnal!$D:$M,10,0))</f>
        <v>0</v>
      </c>
      <c r="J147" s="56">
        <f t="shared" si="9"/>
        <v>0</v>
      </c>
    </row>
    <row r="148" spans="2:10" hidden="1" x14ac:dyDescent="0.2">
      <c r="B148" s="2">
        <f t="shared" si="7"/>
        <v>0</v>
      </c>
      <c r="D148" s="11" t="str">
        <f t="shared" si="8"/>
        <v/>
      </c>
      <c r="E148" s="25" t="str">
        <f>IFERROR(IF(Filter="","",VLOOKUP(D148&amp;Filter,Jurnal!$D:$M,4,FALSE)),"")</f>
        <v/>
      </c>
      <c r="F148" s="11" t="str">
        <f>IF(E148="","",VLOOKUP(D148&amp;Filter,Jurnal!$D:$M,5,0))</f>
        <v/>
      </c>
      <c r="G148" s="11" t="str">
        <f>IF(E148="","",VLOOKUP(D148&amp;Filter,Jurnal!$D:$M,6,0))</f>
        <v/>
      </c>
      <c r="H148" s="56">
        <f>IF(E148="",0,VLOOKUP(D148&amp;Filter,Jurnal!$D:$M,9,0))</f>
        <v>0</v>
      </c>
      <c r="I148" s="56">
        <f>IF(E148="",0,VLOOKUP(D148&amp;Filter,Jurnal!$D:$M,10,0))</f>
        <v>0</v>
      </c>
      <c r="J148" s="56">
        <f t="shared" si="9"/>
        <v>0</v>
      </c>
    </row>
    <row r="149" spans="2:10" hidden="1" x14ac:dyDescent="0.2">
      <c r="B149" s="2">
        <f t="shared" si="7"/>
        <v>0</v>
      </c>
      <c r="D149" s="11" t="str">
        <f t="shared" si="8"/>
        <v/>
      </c>
      <c r="E149" s="25" t="str">
        <f>IFERROR(IF(Filter="","",VLOOKUP(D149&amp;Filter,Jurnal!$D:$M,4,FALSE)),"")</f>
        <v/>
      </c>
      <c r="F149" s="11" t="str">
        <f>IF(E149="","",VLOOKUP(D149&amp;Filter,Jurnal!$D:$M,5,0))</f>
        <v/>
      </c>
      <c r="G149" s="11" t="str">
        <f>IF(E149="","",VLOOKUP(D149&amp;Filter,Jurnal!$D:$M,6,0))</f>
        <v/>
      </c>
      <c r="H149" s="56">
        <f>IF(E149="",0,VLOOKUP(D149&amp;Filter,Jurnal!$D:$M,9,0))</f>
        <v>0</v>
      </c>
      <c r="I149" s="56">
        <f>IF(E149="",0,VLOOKUP(D149&amp;Filter,Jurnal!$D:$M,10,0))</f>
        <v>0</v>
      </c>
      <c r="J149" s="56">
        <f t="shared" si="9"/>
        <v>0</v>
      </c>
    </row>
    <row r="150" spans="2:10" hidden="1" x14ac:dyDescent="0.2">
      <c r="B150" s="2">
        <f t="shared" si="7"/>
        <v>0</v>
      </c>
      <c r="D150" s="11" t="str">
        <f t="shared" si="8"/>
        <v/>
      </c>
      <c r="E150" s="25" t="str">
        <f>IFERROR(IF(Filter="","",VLOOKUP(D150&amp;Filter,Jurnal!$D:$M,4,FALSE)),"")</f>
        <v/>
      </c>
      <c r="F150" s="11" t="str">
        <f>IF(E150="","",VLOOKUP(D150&amp;Filter,Jurnal!$D:$M,5,0))</f>
        <v/>
      </c>
      <c r="G150" s="11" t="str">
        <f>IF(E150="","",VLOOKUP(D150&amp;Filter,Jurnal!$D:$M,6,0))</f>
        <v/>
      </c>
      <c r="H150" s="56">
        <f>IF(E150="",0,VLOOKUP(D150&amp;Filter,Jurnal!$D:$M,9,0))</f>
        <v>0</v>
      </c>
      <c r="I150" s="56">
        <f>IF(E150="",0,VLOOKUP(D150&amp;Filter,Jurnal!$D:$M,10,0))</f>
        <v>0</v>
      </c>
      <c r="J150" s="56">
        <f t="shared" si="9"/>
        <v>0</v>
      </c>
    </row>
    <row r="151" spans="2:10" hidden="1" x14ac:dyDescent="0.2">
      <c r="B151" s="2">
        <f t="shared" si="7"/>
        <v>0</v>
      </c>
      <c r="D151" s="11" t="str">
        <f t="shared" si="8"/>
        <v/>
      </c>
      <c r="E151" s="25" t="str">
        <f>IFERROR(IF(Filter="","",VLOOKUP(D151&amp;Filter,Jurnal!$D:$M,4,FALSE)),"")</f>
        <v/>
      </c>
      <c r="F151" s="11" t="str">
        <f>IF(E151="","",VLOOKUP(D151&amp;Filter,Jurnal!$D:$M,5,0))</f>
        <v/>
      </c>
      <c r="G151" s="11" t="str">
        <f>IF(E151="","",VLOOKUP(D151&amp;Filter,Jurnal!$D:$M,6,0))</f>
        <v/>
      </c>
      <c r="H151" s="56">
        <f>IF(E151="",0,VLOOKUP(D151&amp;Filter,Jurnal!$D:$M,9,0))</f>
        <v>0</v>
      </c>
      <c r="I151" s="56">
        <f>IF(E151="",0,VLOOKUP(D151&amp;Filter,Jurnal!$D:$M,10,0))</f>
        <v>0</v>
      </c>
      <c r="J151" s="56">
        <f t="shared" si="9"/>
        <v>0</v>
      </c>
    </row>
    <row r="152" spans="2:10" hidden="1" x14ac:dyDescent="0.2">
      <c r="B152" s="2">
        <f t="shared" si="7"/>
        <v>0</v>
      </c>
      <c r="D152" s="11" t="str">
        <f t="shared" si="8"/>
        <v/>
      </c>
      <c r="E152" s="25" t="str">
        <f>IFERROR(IF(Filter="","",VLOOKUP(D152&amp;Filter,Jurnal!$D:$M,4,FALSE)),"")</f>
        <v/>
      </c>
      <c r="F152" s="11" t="str">
        <f>IF(E152="","",VLOOKUP(D152&amp;Filter,Jurnal!$D:$M,5,0))</f>
        <v/>
      </c>
      <c r="G152" s="11" t="str">
        <f>IF(E152="","",VLOOKUP(D152&amp;Filter,Jurnal!$D:$M,6,0))</f>
        <v/>
      </c>
      <c r="H152" s="56">
        <f>IF(E152="",0,VLOOKUP(D152&amp;Filter,Jurnal!$D:$M,9,0))</f>
        <v>0</v>
      </c>
      <c r="I152" s="56">
        <f>IF(E152="",0,VLOOKUP(D152&amp;Filter,Jurnal!$D:$M,10,0))</f>
        <v>0</v>
      </c>
      <c r="J152" s="56">
        <f t="shared" si="9"/>
        <v>0</v>
      </c>
    </row>
    <row r="153" spans="2:10" hidden="1" x14ac:dyDescent="0.2">
      <c r="B153" s="2">
        <f t="shared" si="7"/>
        <v>0</v>
      </c>
      <c r="D153" s="11" t="str">
        <f t="shared" si="8"/>
        <v/>
      </c>
      <c r="E153" s="25" t="str">
        <f>IFERROR(IF(Filter="","",VLOOKUP(D153&amp;Filter,Jurnal!$D:$M,4,FALSE)),"")</f>
        <v/>
      </c>
      <c r="F153" s="11" t="str">
        <f>IF(E153="","",VLOOKUP(D153&amp;Filter,Jurnal!$D:$M,5,0))</f>
        <v/>
      </c>
      <c r="G153" s="11" t="str">
        <f>IF(E153="","",VLOOKUP(D153&amp;Filter,Jurnal!$D:$M,6,0))</f>
        <v/>
      </c>
      <c r="H153" s="56">
        <f>IF(E153="",0,VLOOKUP(D153&amp;Filter,Jurnal!$D:$M,9,0))</f>
        <v>0</v>
      </c>
      <c r="I153" s="56">
        <f>IF(E153="",0,VLOOKUP(D153&amp;Filter,Jurnal!$D:$M,10,0))</f>
        <v>0</v>
      </c>
      <c r="J153" s="56">
        <f t="shared" si="9"/>
        <v>0</v>
      </c>
    </row>
    <row r="154" spans="2:10" hidden="1" x14ac:dyDescent="0.2">
      <c r="B154" s="2">
        <f t="shared" si="7"/>
        <v>0</v>
      </c>
      <c r="D154" s="11" t="str">
        <f t="shared" si="8"/>
        <v/>
      </c>
      <c r="E154" s="25" t="str">
        <f>IFERROR(IF(Filter="","",VLOOKUP(D154&amp;Filter,Jurnal!$D:$M,4,FALSE)),"")</f>
        <v/>
      </c>
      <c r="F154" s="11" t="str">
        <f>IF(E154="","",VLOOKUP(D154&amp;Filter,Jurnal!$D:$M,5,0))</f>
        <v/>
      </c>
      <c r="G154" s="11" t="str">
        <f>IF(E154="","",VLOOKUP(D154&amp;Filter,Jurnal!$D:$M,6,0))</f>
        <v/>
      </c>
      <c r="H154" s="56">
        <f>IF(E154="",0,VLOOKUP(D154&amp;Filter,Jurnal!$D:$M,9,0))</f>
        <v>0</v>
      </c>
      <c r="I154" s="56">
        <f>IF(E154="",0,VLOOKUP(D154&amp;Filter,Jurnal!$D:$M,10,0))</f>
        <v>0</v>
      </c>
      <c r="J154" s="56">
        <f t="shared" si="9"/>
        <v>0</v>
      </c>
    </row>
    <row r="155" spans="2:10" hidden="1" x14ac:dyDescent="0.2">
      <c r="B155" s="2">
        <f t="shared" si="7"/>
        <v>0</v>
      </c>
      <c r="D155" s="11" t="str">
        <f t="shared" si="8"/>
        <v/>
      </c>
      <c r="E155" s="25" t="str">
        <f>IFERROR(IF(Filter="","",VLOOKUP(D155&amp;Filter,Jurnal!$D:$M,4,FALSE)),"")</f>
        <v/>
      </c>
      <c r="F155" s="11" t="str">
        <f>IF(E155="","",VLOOKUP(D155&amp;Filter,Jurnal!$D:$M,5,0))</f>
        <v/>
      </c>
      <c r="G155" s="11" t="str">
        <f>IF(E155="","",VLOOKUP(D155&amp;Filter,Jurnal!$D:$M,6,0))</f>
        <v/>
      </c>
      <c r="H155" s="56">
        <f>IF(E155="",0,VLOOKUP(D155&amp;Filter,Jurnal!$D:$M,9,0))</f>
        <v>0</v>
      </c>
      <c r="I155" s="56">
        <f>IF(E155="",0,VLOOKUP(D155&amp;Filter,Jurnal!$D:$M,10,0))</f>
        <v>0</v>
      </c>
      <c r="J155" s="56">
        <f t="shared" si="9"/>
        <v>0</v>
      </c>
    </row>
    <row r="156" spans="2:10" hidden="1" x14ac:dyDescent="0.2">
      <c r="B156" s="2">
        <f t="shared" si="7"/>
        <v>0</v>
      </c>
      <c r="D156" s="11" t="str">
        <f t="shared" si="8"/>
        <v/>
      </c>
      <c r="E156" s="25" t="str">
        <f>IFERROR(IF(Filter="","",VLOOKUP(D156&amp;Filter,Jurnal!$D:$M,4,FALSE)),"")</f>
        <v/>
      </c>
      <c r="F156" s="11" t="str">
        <f>IF(E156="","",VLOOKUP(D156&amp;Filter,Jurnal!$D:$M,5,0))</f>
        <v/>
      </c>
      <c r="G156" s="11" t="str">
        <f>IF(E156="","",VLOOKUP(D156&amp;Filter,Jurnal!$D:$M,6,0))</f>
        <v/>
      </c>
      <c r="H156" s="56">
        <f>IF(E156="",0,VLOOKUP(D156&amp;Filter,Jurnal!$D:$M,9,0))</f>
        <v>0</v>
      </c>
      <c r="I156" s="56">
        <f>IF(E156="",0,VLOOKUP(D156&amp;Filter,Jurnal!$D:$M,10,0))</f>
        <v>0</v>
      </c>
      <c r="J156" s="56">
        <f t="shared" si="9"/>
        <v>0</v>
      </c>
    </row>
    <row r="157" spans="2:10" hidden="1" x14ac:dyDescent="0.2">
      <c r="B157" s="2">
        <f t="shared" si="7"/>
        <v>0</v>
      </c>
      <c r="D157" s="11" t="str">
        <f t="shared" si="8"/>
        <v/>
      </c>
      <c r="E157" s="25" t="str">
        <f>IFERROR(IF(Filter="","",VLOOKUP(D157&amp;Filter,Jurnal!$D:$M,4,FALSE)),"")</f>
        <v/>
      </c>
      <c r="F157" s="11" t="str">
        <f>IF(E157="","",VLOOKUP(D157&amp;Filter,Jurnal!$D:$M,5,0))</f>
        <v/>
      </c>
      <c r="G157" s="11" t="str">
        <f>IF(E157="","",VLOOKUP(D157&amp;Filter,Jurnal!$D:$M,6,0))</f>
        <v/>
      </c>
      <c r="H157" s="56">
        <f>IF(E157="",0,VLOOKUP(D157&amp;Filter,Jurnal!$D:$M,9,0))</f>
        <v>0</v>
      </c>
      <c r="I157" s="56">
        <f>IF(E157="",0,VLOOKUP(D157&amp;Filter,Jurnal!$D:$M,10,0))</f>
        <v>0</v>
      </c>
      <c r="J157" s="56">
        <f t="shared" si="9"/>
        <v>0</v>
      </c>
    </row>
    <row r="158" spans="2:10" hidden="1" x14ac:dyDescent="0.2">
      <c r="B158" s="2">
        <f t="shared" si="7"/>
        <v>0</v>
      </c>
      <c r="D158" s="11" t="str">
        <f t="shared" si="8"/>
        <v/>
      </c>
      <c r="E158" s="25" t="str">
        <f>IFERROR(IF(Filter="","",VLOOKUP(D158&amp;Filter,Jurnal!$D:$M,4,FALSE)),"")</f>
        <v/>
      </c>
      <c r="F158" s="11" t="str">
        <f>IF(E158="","",VLOOKUP(D158&amp;Filter,Jurnal!$D:$M,5,0))</f>
        <v/>
      </c>
      <c r="G158" s="11" t="str">
        <f>IF(E158="","",VLOOKUP(D158&amp;Filter,Jurnal!$D:$M,6,0))</f>
        <v/>
      </c>
      <c r="H158" s="56">
        <f>IF(E158="",0,VLOOKUP(D158&amp;Filter,Jurnal!$D:$M,9,0))</f>
        <v>0</v>
      </c>
      <c r="I158" s="56">
        <f>IF(E158="",0,VLOOKUP(D158&amp;Filter,Jurnal!$D:$M,10,0))</f>
        <v>0</v>
      </c>
      <c r="J158" s="56">
        <f t="shared" si="9"/>
        <v>0</v>
      </c>
    </row>
    <row r="159" spans="2:10" hidden="1" x14ac:dyDescent="0.2">
      <c r="B159" s="2">
        <f t="shared" si="7"/>
        <v>0</v>
      </c>
      <c r="D159" s="11" t="str">
        <f t="shared" si="8"/>
        <v/>
      </c>
      <c r="E159" s="25" t="str">
        <f>IFERROR(IF(Filter="","",VLOOKUP(D159&amp;Filter,Jurnal!$D:$M,4,FALSE)),"")</f>
        <v/>
      </c>
      <c r="F159" s="11" t="str">
        <f>IF(E159="","",VLOOKUP(D159&amp;Filter,Jurnal!$D:$M,5,0))</f>
        <v/>
      </c>
      <c r="G159" s="11" t="str">
        <f>IF(E159="","",VLOOKUP(D159&amp;Filter,Jurnal!$D:$M,6,0))</f>
        <v/>
      </c>
      <c r="H159" s="56">
        <f>IF(E159="",0,VLOOKUP(D159&amp;Filter,Jurnal!$D:$M,9,0))</f>
        <v>0</v>
      </c>
      <c r="I159" s="56">
        <f>IF(E159="",0,VLOOKUP(D159&amp;Filter,Jurnal!$D:$M,10,0))</f>
        <v>0</v>
      </c>
      <c r="J159" s="56">
        <f t="shared" si="9"/>
        <v>0</v>
      </c>
    </row>
    <row r="160" spans="2:10" hidden="1" x14ac:dyDescent="0.2">
      <c r="B160" s="2">
        <f t="shared" si="7"/>
        <v>0</v>
      </c>
      <c r="D160" s="11" t="str">
        <f t="shared" si="8"/>
        <v/>
      </c>
      <c r="E160" s="25" t="str">
        <f>IFERROR(IF(Filter="","",VLOOKUP(D160&amp;Filter,Jurnal!$D:$M,4,FALSE)),"")</f>
        <v/>
      </c>
      <c r="F160" s="11" t="str">
        <f>IF(E160="","",VLOOKUP(D160&amp;Filter,Jurnal!$D:$M,5,0))</f>
        <v/>
      </c>
      <c r="G160" s="11" t="str">
        <f>IF(E160="","",VLOOKUP(D160&amp;Filter,Jurnal!$D:$M,6,0))</f>
        <v/>
      </c>
      <c r="H160" s="56">
        <f>IF(E160="",0,VLOOKUP(D160&amp;Filter,Jurnal!$D:$M,9,0))</f>
        <v>0</v>
      </c>
      <c r="I160" s="56">
        <f>IF(E160="",0,VLOOKUP(D160&amp;Filter,Jurnal!$D:$M,10,0))</f>
        <v>0</v>
      </c>
      <c r="J160" s="56">
        <f t="shared" si="9"/>
        <v>0</v>
      </c>
    </row>
    <row r="161" spans="2:10" hidden="1" x14ac:dyDescent="0.2">
      <c r="B161" s="2">
        <f t="shared" si="7"/>
        <v>0</v>
      </c>
      <c r="D161" s="11" t="str">
        <f t="shared" si="8"/>
        <v/>
      </c>
      <c r="E161" s="25" t="str">
        <f>IFERROR(IF(Filter="","",VLOOKUP(D161&amp;Filter,Jurnal!$D:$M,4,FALSE)),"")</f>
        <v/>
      </c>
      <c r="F161" s="11" t="str">
        <f>IF(E161="","",VLOOKUP(D161&amp;Filter,Jurnal!$D:$M,5,0))</f>
        <v/>
      </c>
      <c r="G161" s="11" t="str">
        <f>IF(E161="","",VLOOKUP(D161&amp;Filter,Jurnal!$D:$M,6,0))</f>
        <v/>
      </c>
      <c r="H161" s="56">
        <f>IF(E161="",0,VLOOKUP(D161&amp;Filter,Jurnal!$D:$M,9,0))</f>
        <v>0</v>
      </c>
      <c r="I161" s="56">
        <f>IF(E161="",0,VLOOKUP(D161&amp;Filter,Jurnal!$D:$M,10,0))</f>
        <v>0</v>
      </c>
      <c r="J161" s="56">
        <f t="shared" si="9"/>
        <v>0</v>
      </c>
    </row>
    <row r="162" spans="2:10" hidden="1" x14ac:dyDescent="0.2">
      <c r="B162" s="2">
        <f t="shared" si="7"/>
        <v>0</v>
      </c>
      <c r="D162" s="11" t="str">
        <f t="shared" si="8"/>
        <v/>
      </c>
      <c r="E162" s="25" t="str">
        <f>IFERROR(IF(Filter="","",VLOOKUP(D162&amp;Filter,Jurnal!$D:$M,4,FALSE)),"")</f>
        <v/>
      </c>
      <c r="F162" s="11" t="str">
        <f>IF(E162="","",VLOOKUP(D162&amp;Filter,Jurnal!$D:$M,5,0))</f>
        <v/>
      </c>
      <c r="G162" s="11" t="str">
        <f>IF(E162="","",VLOOKUP(D162&amp;Filter,Jurnal!$D:$M,6,0))</f>
        <v/>
      </c>
      <c r="H162" s="56">
        <f>IF(E162="",0,VLOOKUP(D162&amp;Filter,Jurnal!$D:$M,9,0))</f>
        <v>0</v>
      </c>
      <c r="I162" s="56">
        <f>IF(E162="",0,VLOOKUP(D162&amp;Filter,Jurnal!$D:$M,10,0))</f>
        <v>0</v>
      </c>
      <c r="J162" s="56">
        <f t="shared" si="9"/>
        <v>0</v>
      </c>
    </row>
    <row r="163" spans="2:10" hidden="1" x14ac:dyDescent="0.2">
      <c r="B163" s="2">
        <f t="shared" si="7"/>
        <v>0</v>
      </c>
      <c r="D163" s="11" t="str">
        <f t="shared" si="8"/>
        <v/>
      </c>
      <c r="E163" s="25" t="str">
        <f>IFERROR(IF(Filter="","",VLOOKUP(D163&amp;Filter,Jurnal!$D:$M,4,FALSE)),"")</f>
        <v/>
      </c>
      <c r="F163" s="11" t="str">
        <f>IF(E163="","",VLOOKUP(D163&amp;Filter,Jurnal!$D:$M,5,0))</f>
        <v/>
      </c>
      <c r="G163" s="11" t="str">
        <f>IF(E163="","",VLOOKUP(D163&amp;Filter,Jurnal!$D:$M,6,0))</f>
        <v/>
      </c>
      <c r="H163" s="56">
        <f>IF(E163="",0,VLOOKUP(D163&amp;Filter,Jurnal!$D:$M,9,0))</f>
        <v>0</v>
      </c>
      <c r="I163" s="56">
        <f>IF(E163="",0,VLOOKUP(D163&amp;Filter,Jurnal!$D:$M,10,0))</f>
        <v>0</v>
      </c>
      <c r="J163" s="56">
        <f t="shared" si="9"/>
        <v>0</v>
      </c>
    </row>
    <row r="164" spans="2:10" hidden="1" x14ac:dyDescent="0.2">
      <c r="B164" s="2">
        <f t="shared" ref="B164:B205" si="10">IF(E164="",0,1)</f>
        <v>0</v>
      </c>
      <c r="D164" s="11" t="str">
        <f t="shared" ref="D164:D205" si="11">IF(E163="","",D163+1)</f>
        <v/>
      </c>
      <c r="E164" s="25" t="str">
        <f>IFERROR(IF(Filter="","",VLOOKUP(D164&amp;Filter,Jurnal!$D:$M,4,FALSE)),"")</f>
        <v/>
      </c>
      <c r="F164" s="11" t="str">
        <f>IF(E164="","",VLOOKUP(D164&amp;Filter,Jurnal!$D:$M,5,0))</f>
        <v/>
      </c>
      <c r="G164" s="11" t="str">
        <f>IF(E164="","",VLOOKUP(D164&amp;Filter,Jurnal!$D:$M,6,0))</f>
        <v/>
      </c>
      <c r="H164" s="56">
        <f>IF(E164="",0,VLOOKUP(D164&amp;Filter,Jurnal!$D:$M,9,0))</f>
        <v>0</v>
      </c>
      <c r="I164" s="56">
        <f>IF(E164="",0,VLOOKUP(D164&amp;Filter,Jurnal!$D:$M,10,0))</f>
        <v>0</v>
      </c>
      <c r="J164" s="56">
        <f t="shared" si="9"/>
        <v>0</v>
      </c>
    </row>
    <row r="165" spans="2:10" hidden="1" x14ac:dyDescent="0.2">
      <c r="B165" s="2">
        <f t="shared" si="10"/>
        <v>0</v>
      </c>
      <c r="D165" s="11" t="str">
        <f t="shared" si="11"/>
        <v/>
      </c>
      <c r="E165" s="25" t="str">
        <f>IFERROR(IF(Filter="","",VLOOKUP(D165&amp;Filter,Jurnal!$D:$M,4,FALSE)),"")</f>
        <v/>
      </c>
      <c r="F165" s="11" t="str">
        <f>IF(E165="","",VLOOKUP(D165&amp;Filter,Jurnal!$D:$M,5,0))</f>
        <v/>
      </c>
      <c r="G165" s="11" t="str">
        <f>IF(E165="","",VLOOKUP(D165&amp;Filter,Jurnal!$D:$M,6,0))</f>
        <v/>
      </c>
      <c r="H165" s="56">
        <f>IF(E165="",0,VLOOKUP(D165&amp;Filter,Jurnal!$D:$M,9,0))</f>
        <v>0</v>
      </c>
      <c r="I165" s="56">
        <f>IF(E165="",0,VLOOKUP(D165&amp;Filter,Jurnal!$D:$M,10,0))</f>
        <v>0</v>
      </c>
      <c r="J165" s="56">
        <f t="shared" si="9"/>
        <v>0</v>
      </c>
    </row>
    <row r="166" spans="2:10" hidden="1" x14ac:dyDescent="0.2">
      <c r="B166" s="2">
        <f t="shared" si="10"/>
        <v>0</v>
      </c>
      <c r="D166" s="11" t="str">
        <f t="shared" si="11"/>
        <v/>
      </c>
      <c r="E166" s="25" t="str">
        <f>IFERROR(IF(Filter="","",VLOOKUP(D166&amp;Filter,Jurnal!$D:$M,4,FALSE)),"")</f>
        <v/>
      </c>
      <c r="F166" s="11" t="str">
        <f>IF(E166="","",VLOOKUP(D166&amp;Filter,Jurnal!$D:$M,5,0))</f>
        <v/>
      </c>
      <c r="G166" s="11" t="str">
        <f>IF(E166="","",VLOOKUP(D166&amp;Filter,Jurnal!$D:$M,6,0))</f>
        <v/>
      </c>
      <c r="H166" s="56">
        <f>IF(E166="",0,VLOOKUP(D166&amp;Filter,Jurnal!$D:$M,9,0))</f>
        <v>0</v>
      </c>
      <c r="I166" s="56">
        <f>IF(E166="",0,VLOOKUP(D166&amp;Filter,Jurnal!$D:$M,10,0))</f>
        <v>0</v>
      </c>
      <c r="J166" s="56">
        <f t="shared" si="9"/>
        <v>0</v>
      </c>
    </row>
    <row r="167" spans="2:10" hidden="1" x14ac:dyDescent="0.2">
      <c r="B167" s="2">
        <f t="shared" si="10"/>
        <v>0</v>
      </c>
      <c r="D167" s="11" t="str">
        <f t="shared" si="11"/>
        <v/>
      </c>
      <c r="E167" s="25" t="str">
        <f>IFERROR(IF(Filter="","",VLOOKUP(D167&amp;Filter,Jurnal!$D:$M,4,FALSE)),"")</f>
        <v/>
      </c>
      <c r="F167" s="11" t="str">
        <f>IF(E167="","",VLOOKUP(D167&amp;Filter,Jurnal!$D:$M,5,0))</f>
        <v/>
      </c>
      <c r="G167" s="11" t="str">
        <f>IF(E167="","",VLOOKUP(D167&amp;Filter,Jurnal!$D:$M,6,0))</f>
        <v/>
      </c>
      <c r="H167" s="56">
        <f>IF(E167="",0,VLOOKUP(D167&amp;Filter,Jurnal!$D:$M,9,0))</f>
        <v>0</v>
      </c>
      <c r="I167" s="56">
        <f>IF(E167="",0,VLOOKUP(D167&amp;Filter,Jurnal!$D:$M,10,0))</f>
        <v>0</v>
      </c>
      <c r="J167" s="56">
        <f t="shared" si="9"/>
        <v>0</v>
      </c>
    </row>
    <row r="168" spans="2:10" hidden="1" x14ac:dyDescent="0.2">
      <c r="B168" s="2">
        <f t="shared" si="10"/>
        <v>0</v>
      </c>
      <c r="D168" s="11" t="str">
        <f t="shared" si="11"/>
        <v/>
      </c>
      <c r="E168" s="25" t="str">
        <f>IFERROR(IF(Filter="","",VLOOKUP(D168&amp;Filter,Jurnal!$D:$M,4,FALSE)),"")</f>
        <v/>
      </c>
      <c r="F168" s="11" t="str">
        <f>IF(E168="","",VLOOKUP(D168&amp;Filter,Jurnal!$D:$M,5,0))</f>
        <v/>
      </c>
      <c r="G168" s="11" t="str">
        <f>IF(E168="","",VLOOKUP(D168&amp;Filter,Jurnal!$D:$M,6,0))</f>
        <v/>
      </c>
      <c r="H168" s="56">
        <f>IF(E168="",0,VLOOKUP(D168&amp;Filter,Jurnal!$D:$M,9,0))</f>
        <v>0</v>
      </c>
      <c r="I168" s="56">
        <f>IF(E168="",0,VLOOKUP(D168&amp;Filter,Jurnal!$D:$M,10,0))</f>
        <v>0</v>
      </c>
      <c r="J168" s="56">
        <f t="shared" si="9"/>
        <v>0</v>
      </c>
    </row>
    <row r="169" spans="2:10" hidden="1" x14ac:dyDescent="0.2">
      <c r="B169" s="2">
        <f t="shared" si="10"/>
        <v>0</v>
      </c>
      <c r="D169" s="11" t="str">
        <f t="shared" si="11"/>
        <v/>
      </c>
      <c r="E169" s="25" t="str">
        <f>IFERROR(IF(Filter="","",VLOOKUP(D169&amp;Filter,Jurnal!$D:$M,4,FALSE)),"")</f>
        <v/>
      </c>
      <c r="F169" s="11" t="str">
        <f>IF(E169="","",VLOOKUP(D169&amp;Filter,Jurnal!$D:$M,5,0))</f>
        <v/>
      </c>
      <c r="G169" s="11" t="str">
        <f>IF(E169="","",VLOOKUP(D169&amp;Filter,Jurnal!$D:$M,6,0))</f>
        <v/>
      </c>
      <c r="H169" s="56">
        <f>IF(E169="",0,VLOOKUP(D169&amp;Filter,Jurnal!$D:$M,9,0))</f>
        <v>0</v>
      </c>
      <c r="I169" s="56">
        <f>IF(E169="",0,VLOOKUP(D169&amp;Filter,Jurnal!$D:$M,10,0))</f>
        <v>0</v>
      </c>
      <c r="J169" s="56">
        <f t="shared" si="9"/>
        <v>0</v>
      </c>
    </row>
    <row r="170" spans="2:10" hidden="1" x14ac:dyDescent="0.2">
      <c r="B170" s="2">
        <f t="shared" si="10"/>
        <v>0</v>
      </c>
      <c r="D170" s="11" t="str">
        <f t="shared" si="11"/>
        <v/>
      </c>
      <c r="E170" s="25" t="str">
        <f>IFERROR(IF(Filter="","",VLOOKUP(D170&amp;Filter,Jurnal!$D:$M,4,FALSE)),"")</f>
        <v/>
      </c>
      <c r="F170" s="11" t="str">
        <f>IF(E170="","",VLOOKUP(D170&amp;Filter,Jurnal!$D:$M,5,0))</f>
        <v/>
      </c>
      <c r="G170" s="11" t="str">
        <f>IF(E170="","",VLOOKUP(D170&amp;Filter,Jurnal!$D:$M,6,0))</f>
        <v/>
      </c>
      <c r="H170" s="56">
        <f>IF(E170="",0,VLOOKUP(D170&amp;Filter,Jurnal!$D:$M,9,0))</f>
        <v>0</v>
      </c>
      <c r="I170" s="56">
        <f>IF(E170="",0,VLOOKUP(D170&amp;Filter,Jurnal!$D:$M,10,0))</f>
        <v>0</v>
      </c>
      <c r="J170" s="56">
        <f t="shared" si="9"/>
        <v>0</v>
      </c>
    </row>
    <row r="171" spans="2:10" hidden="1" x14ac:dyDescent="0.2">
      <c r="B171" s="2">
        <f t="shared" si="10"/>
        <v>0</v>
      </c>
      <c r="D171" s="11" t="str">
        <f t="shared" si="11"/>
        <v/>
      </c>
      <c r="E171" s="25" t="str">
        <f>IFERROR(IF(Filter="","",VLOOKUP(D171&amp;Filter,Jurnal!$D:$M,4,FALSE)),"")</f>
        <v/>
      </c>
      <c r="F171" s="11" t="str">
        <f>IF(E171="","",VLOOKUP(D171&amp;Filter,Jurnal!$D:$M,5,0))</f>
        <v/>
      </c>
      <c r="G171" s="11" t="str">
        <f>IF(E171="","",VLOOKUP(D171&amp;Filter,Jurnal!$D:$M,6,0))</f>
        <v/>
      </c>
      <c r="H171" s="56">
        <f>IF(E171="",0,VLOOKUP(D171&amp;Filter,Jurnal!$D:$M,9,0))</f>
        <v>0</v>
      </c>
      <c r="I171" s="56">
        <f>IF(E171="",0,VLOOKUP(D171&amp;Filter,Jurnal!$D:$M,10,0))</f>
        <v>0</v>
      </c>
      <c r="J171" s="56">
        <f t="shared" si="9"/>
        <v>0</v>
      </c>
    </row>
    <row r="172" spans="2:10" hidden="1" x14ac:dyDescent="0.2">
      <c r="B172" s="2">
        <f t="shared" si="10"/>
        <v>0</v>
      </c>
      <c r="D172" s="11" t="str">
        <f t="shared" si="11"/>
        <v/>
      </c>
      <c r="E172" s="25" t="str">
        <f>IFERROR(IF(Filter="","",VLOOKUP(D172&amp;Filter,Jurnal!$D:$M,4,FALSE)),"")</f>
        <v/>
      </c>
      <c r="F172" s="11" t="str">
        <f>IF(E172="","",VLOOKUP(D172&amp;Filter,Jurnal!$D:$M,5,0))</f>
        <v/>
      </c>
      <c r="G172" s="11" t="str">
        <f>IF(E172="","",VLOOKUP(D172&amp;Filter,Jurnal!$D:$M,6,0))</f>
        <v/>
      </c>
      <c r="H172" s="56">
        <f>IF(E172="",0,VLOOKUP(D172&amp;Filter,Jurnal!$D:$M,9,0))</f>
        <v>0</v>
      </c>
      <c r="I172" s="56">
        <f>IF(E172="",0,VLOOKUP(D172&amp;Filter,Jurnal!$D:$M,10,0))</f>
        <v>0</v>
      </c>
      <c r="J172" s="56">
        <f t="shared" si="9"/>
        <v>0</v>
      </c>
    </row>
    <row r="173" spans="2:10" hidden="1" x14ac:dyDescent="0.2">
      <c r="B173" s="2">
        <f t="shared" si="10"/>
        <v>0</v>
      </c>
      <c r="D173" s="11" t="str">
        <f t="shared" si="11"/>
        <v/>
      </c>
      <c r="E173" s="25" t="str">
        <f>IFERROR(IF(Filter="","",VLOOKUP(D173&amp;Filter,Jurnal!$D:$M,4,FALSE)),"")</f>
        <v/>
      </c>
      <c r="F173" s="11" t="str">
        <f>IF(E173="","",VLOOKUP(D173&amp;Filter,Jurnal!$D:$M,5,0))</f>
        <v/>
      </c>
      <c r="G173" s="11" t="str">
        <f>IF(E173="","",VLOOKUP(D173&amp;Filter,Jurnal!$D:$M,6,0))</f>
        <v/>
      </c>
      <c r="H173" s="56">
        <f>IF(E173="",0,VLOOKUP(D173&amp;Filter,Jurnal!$D:$M,9,0))</f>
        <v>0</v>
      </c>
      <c r="I173" s="56">
        <f>IF(E173="",0,VLOOKUP(D173&amp;Filter,Jurnal!$D:$M,10,0))</f>
        <v>0</v>
      </c>
      <c r="J173" s="56">
        <f t="shared" si="9"/>
        <v>0</v>
      </c>
    </row>
    <row r="174" spans="2:10" hidden="1" x14ac:dyDescent="0.2">
      <c r="B174" s="2">
        <f t="shared" si="10"/>
        <v>0</v>
      </c>
      <c r="D174" s="11" t="str">
        <f t="shared" si="11"/>
        <v/>
      </c>
      <c r="E174" s="25" t="str">
        <f>IFERROR(IF(Filter="","",VLOOKUP(D174&amp;Filter,Jurnal!$D:$M,4,FALSE)),"")</f>
        <v/>
      </c>
      <c r="F174" s="11" t="str">
        <f>IF(E174="","",VLOOKUP(D174&amp;Filter,Jurnal!$D:$M,5,0))</f>
        <v/>
      </c>
      <c r="G174" s="11" t="str">
        <f>IF(E174="","",VLOOKUP(D174&amp;Filter,Jurnal!$D:$M,6,0))</f>
        <v/>
      </c>
      <c r="H174" s="56">
        <f>IF(E174="",0,VLOOKUP(D174&amp;Filter,Jurnal!$D:$M,9,0))</f>
        <v>0</v>
      </c>
      <c r="I174" s="56">
        <f>IF(E174="",0,VLOOKUP(D174&amp;Filter,Jurnal!$D:$M,10,0))</f>
        <v>0</v>
      </c>
      <c r="J174" s="56">
        <f t="shared" si="9"/>
        <v>0</v>
      </c>
    </row>
    <row r="175" spans="2:10" hidden="1" x14ac:dyDescent="0.2">
      <c r="B175" s="2">
        <f t="shared" si="10"/>
        <v>0</v>
      </c>
      <c r="D175" s="11" t="str">
        <f t="shared" si="11"/>
        <v/>
      </c>
      <c r="E175" s="25" t="str">
        <f>IFERROR(IF(Filter="","",VLOOKUP(D175&amp;Filter,Jurnal!$D:$M,4,FALSE)),"")</f>
        <v/>
      </c>
      <c r="F175" s="11" t="str">
        <f>IF(E175="","",VLOOKUP(D175&amp;Filter,Jurnal!$D:$M,5,0))</f>
        <v/>
      </c>
      <c r="G175" s="11" t="str">
        <f>IF(E175="","",VLOOKUP(D175&amp;Filter,Jurnal!$D:$M,6,0))</f>
        <v/>
      </c>
      <c r="H175" s="56">
        <f>IF(E175="",0,VLOOKUP(D175&amp;Filter,Jurnal!$D:$M,9,0))</f>
        <v>0</v>
      </c>
      <c r="I175" s="56">
        <f>IF(E175="",0,VLOOKUP(D175&amp;Filter,Jurnal!$D:$M,10,0))</f>
        <v>0</v>
      </c>
      <c r="J175" s="56">
        <f t="shared" si="9"/>
        <v>0</v>
      </c>
    </row>
    <row r="176" spans="2:10" hidden="1" x14ac:dyDescent="0.2">
      <c r="B176" s="2">
        <f t="shared" si="10"/>
        <v>0</v>
      </c>
      <c r="D176" s="11" t="str">
        <f t="shared" si="11"/>
        <v/>
      </c>
      <c r="E176" s="25" t="str">
        <f>IFERROR(IF(Filter="","",VLOOKUP(D176&amp;Filter,Jurnal!$D:$M,4,FALSE)),"")</f>
        <v/>
      </c>
      <c r="F176" s="11" t="str">
        <f>IF(E176="","",VLOOKUP(D176&amp;Filter,Jurnal!$D:$M,5,0))</f>
        <v/>
      </c>
      <c r="G176" s="11" t="str">
        <f>IF(E176="","",VLOOKUP(D176&amp;Filter,Jurnal!$D:$M,6,0))</f>
        <v/>
      </c>
      <c r="H176" s="56">
        <f>IF(E176="",0,VLOOKUP(D176&amp;Filter,Jurnal!$D:$M,9,0))</f>
        <v>0</v>
      </c>
      <c r="I176" s="56">
        <f>IF(E176="",0,VLOOKUP(D176&amp;Filter,Jurnal!$D:$M,10,0))</f>
        <v>0</v>
      </c>
      <c r="J176" s="56">
        <f t="shared" si="9"/>
        <v>0</v>
      </c>
    </row>
    <row r="177" spans="2:10" hidden="1" x14ac:dyDescent="0.2">
      <c r="B177" s="2">
        <f t="shared" si="10"/>
        <v>0</v>
      </c>
      <c r="D177" s="11" t="str">
        <f t="shared" si="11"/>
        <v/>
      </c>
      <c r="E177" s="25" t="str">
        <f>IFERROR(IF(Filter="","",VLOOKUP(D177&amp;Filter,Jurnal!$D:$M,4,FALSE)),"")</f>
        <v/>
      </c>
      <c r="F177" s="11" t="str">
        <f>IF(E177="","",VLOOKUP(D177&amp;Filter,Jurnal!$D:$M,5,0))</f>
        <v/>
      </c>
      <c r="G177" s="11" t="str">
        <f>IF(E177="","",VLOOKUP(D177&amp;Filter,Jurnal!$D:$M,6,0))</f>
        <v/>
      </c>
      <c r="H177" s="56">
        <f>IF(E177="",0,VLOOKUP(D177&amp;Filter,Jurnal!$D:$M,9,0))</f>
        <v>0</v>
      </c>
      <c r="I177" s="56">
        <f>IF(E177="",0,VLOOKUP(D177&amp;Filter,Jurnal!$D:$M,10,0))</f>
        <v>0</v>
      </c>
      <c r="J177" s="56">
        <f t="shared" si="9"/>
        <v>0</v>
      </c>
    </row>
    <row r="178" spans="2:10" hidden="1" x14ac:dyDescent="0.2">
      <c r="B178" s="2">
        <f t="shared" si="10"/>
        <v>0</v>
      </c>
      <c r="D178" s="11" t="str">
        <f t="shared" si="11"/>
        <v/>
      </c>
      <c r="E178" s="25" t="str">
        <f>IFERROR(IF(Filter="","",VLOOKUP(D178&amp;Filter,Jurnal!$D:$M,4,FALSE)),"")</f>
        <v/>
      </c>
      <c r="F178" s="11" t="str">
        <f>IF(E178="","",VLOOKUP(D178&amp;Filter,Jurnal!$D:$M,5,0))</f>
        <v/>
      </c>
      <c r="G178" s="11" t="str">
        <f>IF(E178="","",VLOOKUP(D178&amp;Filter,Jurnal!$D:$M,6,0))</f>
        <v/>
      </c>
      <c r="H178" s="56">
        <f>IF(E178="",0,VLOOKUP(D178&amp;Filter,Jurnal!$D:$M,9,0))</f>
        <v>0</v>
      </c>
      <c r="I178" s="56">
        <f>IF(E178="",0,VLOOKUP(D178&amp;Filter,Jurnal!$D:$M,10,0))</f>
        <v>0</v>
      </c>
      <c r="J178" s="56">
        <f t="shared" si="9"/>
        <v>0</v>
      </c>
    </row>
    <row r="179" spans="2:10" hidden="1" x14ac:dyDescent="0.2">
      <c r="B179" s="2">
        <f t="shared" si="10"/>
        <v>0</v>
      </c>
      <c r="D179" s="11" t="str">
        <f t="shared" si="11"/>
        <v/>
      </c>
      <c r="E179" s="25" t="str">
        <f>IFERROR(IF(Filter="","",VLOOKUP(D179&amp;Filter,Jurnal!$D:$M,4,FALSE)),"")</f>
        <v/>
      </c>
      <c r="F179" s="11" t="str">
        <f>IF(E179="","",VLOOKUP(D179&amp;Filter,Jurnal!$D:$M,5,0))</f>
        <v/>
      </c>
      <c r="G179" s="11" t="str">
        <f>IF(E179="","",VLOOKUP(D179&amp;Filter,Jurnal!$D:$M,6,0))</f>
        <v/>
      </c>
      <c r="H179" s="56">
        <f>IF(E179="",0,VLOOKUP(D179&amp;Filter,Jurnal!$D:$M,9,0))</f>
        <v>0</v>
      </c>
      <c r="I179" s="56">
        <f>IF(E179="",0,VLOOKUP(D179&amp;Filter,Jurnal!$D:$M,10,0))</f>
        <v>0</v>
      </c>
      <c r="J179" s="56">
        <f t="shared" si="9"/>
        <v>0</v>
      </c>
    </row>
    <row r="180" spans="2:10" hidden="1" x14ac:dyDescent="0.2">
      <c r="B180" s="2">
        <f t="shared" si="10"/>
        <v>0</v>
      </c>
      <c r="D180" s="11" t="str">
        <f t="shared" si="11"/>
        <v/>
      </c>
      <c r="E180" s="25" t="str">
        <f>IFERROR(IF(Filter="","",VLOOKUP(D180&amp;Filter,Jurnal!$D:$M,4,FALSE)),"")</f>
        <v/>
      </c>
      <c r="F180" s="11" t="str">
        <f>IF(E180="","",VLOOKUP(D180&amp;Filter,Jurnal!$D:$M,5,0))</f>
        <v/>
      </c>
      <c r="G180" s="11" t="str">
        <f>IF(E180="","",VLOOKUP(D180&amp;Filter,Jurnal!$D:$M,6,0))</f>
        <v/>
      </c>
      <c r="H180" s="56">
        <f>IF(E180="",0,VLOOKUP(D180&amp;Filter,Jurnal!$D:$M,9,0))</f>
        <v>0</v>
      </c>
      <c r="I180" s="56">
        <f>IF(E180="",0,VLOOKUP(D180&amp;Filter,Jurnal!$D:$M,10,0))</f>
        <v>0</v>
      </c>
      <c r="J180" s="56">
        <f t="shared" si="9"/>
        <v>0</v>
      </c>
    </row>
    <row r="181" spans="2:10" hidden="1" x14ac:dyDescent="0.2">
      <c r="B181" s="2">
        <f t="shared" si="10"/>
        <v>0</v>
      </c>
      <c r="D181" s="11" t="str">
        <f t="shared" si="11"/>
        <v/>
      </c>
      <c r="E181" s="25" t="str">
        <f>IFERROR(IF(Filter="","",VLOOKUP(D181&amp;Filter,Jurnal!$D:$M,4,FALSE)),"")</f>
        <v/>
      </c>
      <c r="F181" s="11" t="str">
        <f>IF(E181="","",VLOOKUP(D181&amp;Filter,Jurnal!$D:$M,5,0))</f>
        <v/>
      </c>
      <c r="G181" s="11" t="str">
        <f>IF(E181="","",VLOOKUP(D181&amp;Filter,Jurnal!$D:$M,6,0))</f>
        <v/>
      </c>
      <c r="H181" s="56">
        <f>IF(E181="",0,VLOOKUP(D181&amp;Filter,Jurnal!$D:$M,9,0))</f>
        <v>0</v>
      </c>
      <c r="I181" s="56">
        <f>IF(E181="",0,VLOOKUP(D181&amp;Filter,Jurnal!$D:$M,10,0))</f>
        <v>0</v>
      </c>
      <c r="J181" s="56">
        <f t="shared" si="9"/>
        <v>0</v>
      </c>
    </row>
    <row r="182" spans="2:10" hidden="1" x14ac:dyDescent="0.2">
      <c r="B182" s="2">
        <f t="shared" si="10"/>
        <v>0</v>
      </c>
      <c r="D182" s="11" t="str">
        <f t="shared" si="11"/>
        <v/>
      </c>
      <c r="E182" s="25" t="str">
        <f>IFERROR(IF(Filter="","",VLOOKUP(D182&amp;Filter,Jurnal!$D:$M,4,FALSE)),"")</f>
        <v/>
      </c>
      <c r="F182" s="11" t="str">
        <f>IF(E182="","",VLOOKUP(D182&amp;Filter,Jurnal!$D:$M,5,0))</f>
        <v/>
      </c>
      <c r="G182" s="11" t="str">
        <f>IF(E182="","",VLOOKUP(D182&amp;Filter,Jurnal!$D:$M,6,0))</f>
        <v/>
      </c>
      <c r="H182" s="56">
        <f>IF(E182="",0,VLOOKUP(D182&amp;Filter,Jurnal!$D:$M,9,0))</f>
        <v>0</v>
      </c>
      <c r="I182" s="56">
        <f>IF(E182="",0,VLOOKUP(D182&amp;Filter,Jurnal!$D:$M,10,0))</f>
        <v>0</v>
      </c>
      <c r="J182" s="56">
        <f t="shared" si="9"/>
        <v>0</v>
      </c>
    </row>
    <row r="183" spans="2:10" hidden="1" x14ac:dyDescent="0.2">
      <c r="B183" s="2">
        <f t="shared" si="10"/>
        <v>0</v>
      </c>
      <c r="D183" s="11" t="str">
        <f t="shared" si="11"/>
        <v/>
      </c>
      <c r="E183" s="25" t="str">
        <f>IFERROR(IF(Filter="","",VLOOKUP(D183&amp;Filter,Jurnal!$D:$M,4,FALSE)),"")</f>
        <v/>
      </c>
      <c r="F183" s="11" t="str">
        <f>IF(E183="","",VLOOKUP(D183&amp;Filter,Jurnal!$D:$M,5,0))</f>
        <v/>
      </c>
      <c r="G183" s="11" t="str">
        <f>IF(E183="","",VLOOKUP(D183&amp;Filter,Jurnal!$D:$M,6,0))</f>
        <v/>
      </c>
      <c r="H183" s="56">
        <f>IF(E183="",0,VLOOKUP(D183&amp;Filter,Jurnal!$D:$M,9,0))</f>
        <v>0</v>
      </c>
      <c r="I183" s="56">
        <f>IF(E183="",0,VLOOKUP(D183&amp;Filter,Jurnal!$D:$M,10,0))</f>
        <v>0</v>
      </c>
      <c r="J183" s="56">
        <f t="shared" si="9"/>
        <v>0</v>
      </c>
    </row>
    <row r="184" spans="2:10" hidden="1" x14ac:dyDescent="0.2">
      <c r="B184" s="2">
        <f t="shared" si="10"/>
        <v>0</v>
      </c>
      <c r="D184" s="11" t="str">
        <f t="shared" si="11"/>
        <v/>
      </c>
      <c r="E184" s="25" t="str">
        <f>IFERROR(IF(Filter="","",VLOOKUP(D184&amp;Filter,Jurnal!$D:$M,4,FALSE)),"")</f>
        <v/>
      </c>
      <c r="F184" s="11" t="str">
        <f>IF(E184="","",VLOOKUP(D184&amp;Filter,Jurnal!$D:$M,5,0))</f>
        <v/>
      </c>
      <c r="G184" s="11" t="str">
        <f>IF(E184="","",VLOOKUP(D184&amp;Filter,Jurnal!$D:$M,6,0))</f>
        <v/>
      </c>
      <c r="H184" s="56">
        <f>IF(E184="",0,VLOOKUP(D184&amp;Filter,Jurnal!$D:$M,9,0))</f>
        <v>0</v>
      </c>
      <c r="I184" s="56">
        <f>IF(E184="",0,VLOOKUP(D184&amp;Filter,Jurnal!$D:$M,10,0))</f>
        <v>0</v>
      </c>
      <c r="J184" s="56">
        <f t="shared" si="9"/>
        <v>0</v>
      </c>
    </row>
    <row r="185" spans="2:10" hidden="1" x14ac:dyDescent="0.2">
      <c r="B185" s="2">
        <f t="shared" si="10"/>
        <v>0</v>
      </c>
      <c r="D185" s="11" t="str">
        <f t="shared" si="11"/>
        <v/>
      </c>
      <c r="E185" s="25" t="str">
        <f>IFERROR(IF(Filter="","",VLOOKUP(D185&amp;Filter,Jurnal!$D:$M,4,FALSE)),"")</f>
        <v/>
      </c>
      <c r="F185" s="11" t="str">
        <f>IF(E185="","",VLOOKUP(D185&amp;Filter,Jurnal!$D:$M,5,0))</f>
        <v/>
      </c>
      <c r="G185" s="11" t="str">
        <f>IF(E185="","",VLOOKUP(D185&amp;Filter,Jurnal!$D:$M,6,0))</f>
        <v/>
      </c>
      <c r="H185" s="56">
        <f>IF(E185="",0,VLOOKUP(D185&amp;Filter,Jurnal!$D:$M,9,0))</f>
        <v>0</v>
      </c>
      <c r="I185" s="56">
        <f>IF(E185="",0,VLOOKUP(D185&amp;Filter,Jurnal!$D:$M,10,0))</f>
        <v>0</v>
      </c>
      <c r="J185" s="56">
        <f t="shared" si="9"/>
        <v>0</v>
      </c>
    </row>
    <row r="186" spans="2:10" hidden="1" x14ac:dyDescent="0.2">
      <c r="B186" s="2">
        <f t="shared" si="10"/>
        <v>0</v>
      </c>
      <c r="D186" s="11" t="str">
        <f t="shared" si="11"/>
        <v/>
      </c>
      <c r="E186" s="25" t="str">
        <f>IFERROR(IF(Filter="","",VLOOKUP(D186&amp;Filter,Jurnal!$D:$M,4,FALSE)),"")</f>
        <v/>
      </c>
      <c r="F186" s="11" t="str">
        <f>IF(E186="","",VLOOKUP(D186&amp;Filter,Jurnal!$D:$M,5,0))</f>
        <v/>
      </c>
      <c r="G186" s="11" t="str">
        <f>IF(E186="","",VLOOKUP(D186&amp;Filter,Jurnal!$D:$M,6,0))</f>
        <v/>
      </c>
      <c r="H186" s="56">
        <f>IF(E186="",0,VLOOKUP(D186&amp;Filter,Jurnal!$D:$M,9,0))</f>
        <v>0</v>
      </c>
      <c r="I186" s="56">
        <f>IF(E186="",0,VLOOKUP(D186&amp;Filter,Jurnal!$D:$M,10,0))</f>
        <v>0</v>
      </c>
      <c r="J186" s="56">
        <f t="shared" si="9"/>
        <v>0</v>
      </c>
    </row>
    <row r="187" spans="2:10" hidden="1" x14ac:dyDescent="0.2">
      <c r="B187" s="2">
        <f t="shared" si="10"/>
        <v>0</v>
      </c>
      <c r="D187" s="11" t="str">
        <f t="shared" si="11"/>
        <v/>
      </c>
      <c r="E187" s="25" t="str">
        <f>IFERROR(IF(Filter="","",VLOOKUP(D187&amp;Filter,Jurnal!$D:$M,4,FALSE)),"")</f>
        <v/>
      </c>
      <c r="F187" s="11" t="str">
        <f>IF(E187="","",VLOOKUP(D187&amp;Filter,Jurnal!$D:$M,5,0))</f>
        <v/>
      </c>
      <c r="G187" s="11" t="str">
        <f>IF(E187="","",VLOOKUP(D187&amp;Filter,Jurnal!$D:$M,6,0))</f>
        <v/>
      </c>
      <c r="H187" s="56">
        <f>IF(E187="",0,VLOOKUP(D187&amp;Filter,Jurnal!$D:$M,9,0))</f>
        <v>0</v>
      </c>
      <c r="I187" s="56">
        <f>IF(E187="",0,VLOOKUP(D187&amp;Filter,Jurnal!$D:$M,10,0))</f>
        <v>0</v>
      </c>
      <c r="J187" s="56">
        <f t="shared" si="9"/>
        <v>0</v>
      </c>
    </row>
    <row r="188" spans="2:10" hidden="1" x14ac:dyDescent="0.2">
      <c r="B188" s="2">
        <f t="shared" si="10"/>
        <v>0</v>
      </c>
      <c r="D188" s="11" t="str">
        <f t="shared" si="11"/>
        <v/>
      </c>
      <c r="E188" s="25" t="str">
        <f>IFERROR(IF(Filter="","",VLOOKUP(D188&amp;Filter,Jurnal!$D:$M,4,FALSE)),"")</f>
        <v/>
      </c>
      <c r="F188" s="11" t="str">
        <f>IF(E188="","",VLOOKUP(D188&amp;Filter,Jurnal!$D:$M,5,0))</f>
        <v/>
      </c>
      <c r="G188" s="11" t="str">
        <f>IF(E188="","",VLOOKUP(D188&amp;Filter,Jurnal!$D:$M,6,0))</f>
        <v/>
      </c>
      <c r="H188" s="56">
        <f>IF(E188="",0,VLOOKUP(D188&amp;Filter,Jurnal!$D:$M,9,0))</f>
        <v>0</v>
      </c>
      <c r="I188" s="56">
        <f>IF(E188="",0,VLOOKUP(D188&amp;Filter,Jurnal!$D:$M,10,0))</f>
        <v>0</v>
      </c>
      <c r="J188" s="56">
        <f t="shared" si="9"/>
        <v>0</v>
      </c>
    </row>
    <row r="189" spans="2:10" hidden="1" x14ac:dyDescent="0.2">
      <c r="B189" s="2">
        <f t="shared" si="10"/>
        <v>0</v>
      </c>
      <c r="D189" s="11" t="str">
        <f t="shared" si="11"/>
        <v/>
      </c>
      <c r="E189" s="25" t="str">
        <f>IFERROR(IF(Filter="","",VLOOKUP(D189&amp;Filter,Jurnal!$D:$M,4,FALSE)),"")</f>
        <v/>
      </c>
      <c r="F189" s="11" t="str">
        <f>IF(E189="","",VLOOKUP(D189&amp;Filter,Jurnal!$D:$M,5,0))</f>
        <v/>
      </c>
      <c r="G189" s="11" t="str">
        <f>IF(E189="","",VLOOKUP(D189&amp;Filter,Jurnal!$D:$M,6,0))</f>
        <v/>
      </c>
      <c r="H189" s="56">
        <f>IF(E189="",0,VLOOKUP(D189&amp;Filter,Jurnal!$D:$M,9,0))</f>
        <v>0</v>
      </c>
      <c r="I189" s="56">
        <f>IF(E189="",0,VLOOKUP(D189&amp;Filter,Jurnal!$D:$M,10,0))</f>
        <v>0</v>
      </c>
      <c r="J189" s="56">
        <f t="shared" si="9"/>
        <v>0</v>
      </c>
    </row>
    <row r="190" spans="2:10" hidden="1" x14ac:dyDescent="0.2">
      <c r="B190" s="2">
        <f t="shared" si="10"/>
        <v>0</v>
      </c>
      <c r="D190" s="11" t="str">
        <f t="shared" si="11"/>
        <v/>
      </c>
      <c r="E190" s="25" t="str">
        <f>IFERROR(IF(Filter="","",VLOOKUP(D190&amp;Filter,Jurnal!$D:$M,4,FALSE)),"")</f>
        <v/>
      </c>
      <c r="F190" s="11" t="str">
        <f>IF(E190="","",VLOOKUP(D190&amp;Filter,Jurnal!$D:$M,5,0))</f>
        <v/>
      </c>
      <c r="G190" s="11" t="str">
        <f>IF(E190="","",VLOOKUP(D190&amp;Filter,Jurnal!$D:$M,6,0))</f>
        <v/>
      </c>
      <c r="H190" s="56">
        <f>IF(E190="",0,VLOOKUP(D190&amp;Filter,Jurnal!$D:$M,9,0))</f>
        <v>0</v>
      </c>
      <c r="I190" s="56">
        <f>IF(E190="",0,VLOOKUP(D190&amp;Filter,Jurnal!$D:$M,10,0))</f>
        <v>0</v>
      </c>
      <c r="J190" s="56">
        <f t="shared" si="9"/>
        <v>0</v>
      </c>
    </row>
    <row r="191" spans="2:10" hidden="1" x14ac:dyDescent="0.2">
      <c r="B191" s="2">
        <f t="shared" si="10"/>
        <v>0</v>
      </c>
      <c r="D191" s="11" t="str">
        <f t="shared" si="11"/>
        <v/>
      </c>
      <c r="E191" s="25" t="str">
        <f>IFERROR(IF(Filter="","",VLOOKUP(D191&amp;Filter,Jurnal!$D:$M,4,FALSE)),"")</f>
        <v/>
      </c>
      <c r="F191" s="11" t="str">
        <f>IF(E191="","",VLOOKUP(D191&amp;Filter,Jurnal!$D:$M,5,0))</f>
        <v/>
      </c>
      <c r="G191" s="11" t="str">
        <f>IF(E191="","",VLOOKUP(D191&amp;Filter,Jurnal!$D:$M,6,0))</f>
        <v/>
      </c>
      <c r="H191" s="56">
        <f>IF(E191="",0,VLOOKUP(D191&amp;Filter,Jurnal!$D:$M,9,0))</f>
        <v>0</v>
      </c>
      <c r="I191" s="56">
        <f>IF(E191="",0,VLOOKUP(D191&amp;Filter,Jurnal!$D:$M,10,0))</f>
        <v>0</v>
      </c>
      <c r="J191" s="56">
        <f t="shared" si="9"/>
        <v>0</v>
      </c>
    </row>
    <row r="192" spans="2:10" hidden="1" x14ac:dyDescent="0.2">
      <c r="B192" s="2">
        <f t="shared" si="10"/>
        <v>0</v>
      </c>
      <c r="D192" s="11" t="str">
        <f t="shared" si="11"/>
        <v/>
      </c>
      <c r="E192" s="25" t="str">
        <f>IFERROR(IF(Filter="","",VLOOKUP(D192&amp;Filter,Jurnal!$D:$M,4,FALSE)),"")</f>
        <v/>
      </c>
      <c r="F192" s="11" t="str">
        <f>IF(E192="","",VLOOKUP(D192&amp;Filter,Jurnal!$D:$M,5,0))</f>
        <v/>
      </c>
      <c r="G192" s="11" t="str">
        <f>IF(E192="","",VLOOKUP(D192&amp;Filter,Jurnal!$D:$M,6,0))</f>
        <v/>
      </c>
      <c r="H192" s="56">
        <f>IF(E192="",0,VLOOKUP(D192&amp;Filter,Jurnal!$D:$M,9,0))</f>
        <v>0</v>
      </c>
      <c r="I192" s="56">
        <f>IF(E192="",0,VLOOKUP(D192&amp;Filter,Jurnal!$D:$M,10,0))</f>
        <v>0</v>
      </c>
      <c r="J192" s="56">
        <f t="shared" si="9"/>
        <v>0</v>
      </c>
    </row>
    <row r="193" spans="2:13" hidden="1" x14ac:dyDescent="0.2">
      <c r="B193" s="2">
        <f t="shared" si="10"/>
        <v>0</v>
      </c>
      <c r="D193" s="11" t="str">
        <f t="shared" si="11"/>
        <v/>
      </c>
      <c r="E193" s="25" t="str">
        <f>IFERROR(IF(Filter="","",VLOOKUP(D193&amp;Filter,Jurnal!$D:$M,4,FALSE)),"")</f>
        <v/>
      </c>
      <c r="F193" s="11" t="str">
        <f>IF(E193="","",VLOOKUP(D193&amp;Filter,Jurnal!$D:$M,5,0))</f>
        <v/>
      </c>
      <c r="G193" s="11" t="str">
        <f>IF(E193="","",VLOOKUP(D193&amp;Filter,Jurnal!$D:$M,6,0))</f>
        <v/>
      </c>
      <c r="H193" s="56">
        <f>IF(E193="",0,VLOOKUP(D193&amp;Filter,Jurnal!$D:$M,9,0))</f>
        <v>0</v>
      </c>
      <c r="I193" s="56">
        <f>IF(E193="",0,VLOOKUP(D193&amp;Filter,Jurnal!$D:$M,10,0))</f>
        <v>0</v>
      </c>
      <c r="J193" s="56">
        <f t="shared" si="9"/>
        <v>0</v>
      </c>
    </row>
    <row r="194" spans="2:13" hidden="1" x14ac:dyDescent="0.2">
      <c r="B194" s="2">
        <f t="shared" si="10"/>
        <v>0</v>
      </c>
      <c r="D194" s="11" t="str">
        <f t="shared" si="11"/>
        <v/>
      </c>
      <c r="E194" s="25" t="str">
        <f>IFERROR(IF(Filter="","",VLOOKUP(D194&amp;Filter,Jurnal!$D:$M,4,FALSE)),"")</f>
        <v/>
      </c>
      <c r="F194" s="11" t="str">
        <f>IF(E194="","",VLOOKUP(D194&amp;Filter,Jurnal!$D:$M,5,0))</f>
        <v/>
      </c>
      <c r="G194" s="11" t="str">
        <f>IF(E194="","",VLOOKUP(D194&amp;Filter,Jurnal!$D:$M,6,0))</f>
        <v/>
      </c>
      <c r="H194" s="56">
        <f>IF(E194="",0,VLOOKUP(D194&amp;Filter,Jurnal!$D:$M,9,0))</f>
        <v>0</v>
      </c>
      <c r="I194" s="56">
        <f>IF(E194="",0,VLOOKUP(D194&amp;Filter,Jurnal!$D:$M,10,0))</f>
        <v>0</v>
      </c>
      <c r="J194" s="56">
        <f t="shared" si="9"/>
        <v>0</v>
      </c>
    </row>
    <row r="195" spans="2:13" hidden="1" x14ac:dyDescent="0.2">
      <c r="B195" s="2">
        <f t="shared" si="10"/>
        <v>0</v>
      </c>
      <c r="D195" s="11" t="str">
        <f t="shared" si="11"/>
        <v/>
      </c>
      <c r="E195" s="25" t="str">
        <f>IFERROR(IF(Filter="","",VLOOKUP(D195&amp;Filter,Jurnal!$D:$M,4,FALSE)),"")</f>
        <v/>
      </c>
      <c r="F195" s="11" t="str">
        <f>IF(E195="","",VLOOKUP(D195&amp;Filter,Jurnal!$D:$M,5,0))</f>
        <v/>
      </c>
      <c r="G195" s="11" t="str">
        <f>IF(E195="","",VLOOKUP(D195&amp;Filter,Jurnal!$D:$M,6,0))</f>
        <v/>
      </c>
      <c r="H195" s="56">
        <f>IF(E195="",0,VLOOKUP(D195&amp;Filter,Jurnal!$D:$M,9,0))</f>
        <v>0</v>
      </c>
      <c r="I195" s="56">
        <f>IF(E195="",0,VLOOKUP(D195&amp;Filter,Jurnal!$D:$M,10,0))</f>
        <v>0</v>
      </c>
      <c r="J195" s="56">
        <f t="shared" si="9"/>
        <v>0</v>
      </c>
    </row>
    <row r="196" spans="2:13" hidden="1" x14ac:dyDescent="0.2">
      <c r="B196" s="2">
        <f t="shared" si="10"/>
        <v>0</v>
      </c>
      <c r="D196" s="11" t="str">
        <f t="shared" si="11"/>
        <v/>
      </c>
      <c r="E196" s="25" t="str">
        <f>IFERROR(IF(Filter="","",VLOOKUP(D196&amp;Filter,Jurnal!$D:$M,4,FALSE)),"")</f>
        <v/>
      </c>
      <c r="F196" s="11" t="str">
        <f>IF(E196="","",VLOOKUP(D196&amp;Filter,Jurnal!$D:$M,5,0))</f>
        <v/>
      </c>
      <c r="G196" s="11" t="str">
        <f>IF(E196="","",VLOOKUP(D196&amp;Filter,Jurnal!$D:$M,6,0))</f>
        <v/>
      </c>
      <c r="H196" s="56">
        <f>IF(E196="",0,VLOOKUP(D196&amp;Filter,Jurnal!$D:$M,9,0))</f>
        <v>0</v>
      </c>
      <c r="I196" s="56">
        <f>IF(E196="",0,VLOOKUP(D196&amp;Filter,Jurnal!$D:$M,10,0))</f>
        <v>0</v>
      </c>
      <c r="J196" s="56">
        <f t="shared" si="9"/>
        <v>0</v>
      </c>
    </row>
    <row r="197" spans="2:13" hidden="1" x14ac:dyDescent="0.2">
      <c r="B197" s="2">
        <f t="shared" si="10"/>
        <v>0</v>
      </c>
      <c r="D197" s="11" t="str">
        <f t="shared" si="11"/>
        <v/>
      </c>
      <c r="E197" s="25" t="str">
        <f>IFERROR(IF(Filter="","",VLOOKUP(D197&amp;Filter,Jurnal!$D:$M,4,FALSE)),"")</f>
        <v/>
      </c>
      <c r="F197" s="11" t="str">
        <f>IF(E197="","",VLOOKUP(D197&amp;Filter,Jurnal!$D:$M,5,0))</f>
        <v/>
      </c>
      <c r="G197" s="11" t="str">
        <f>IF(E197="","",VLOOKUP(D197&amp;Filter,Jurnal!$D:$M,6,0))</f>
        <v/>
      </c>
      <c r="H197" s="56">
        <f>IF(E197="",0,VLOOKUP(D197&amp;Filter,Jurnal!$D:$M,9,0))</f>
        <v>0</v>
      </c>
      <c r="I197" s="56">
        <f>IF(E197="",0,VLOOKUP(D197&amp;Filter,Jurnal!$D:$M,10,0))</f>
        <v>0</v>
      </c>
      <c r="J197" s="56">
        <f t="shared" si="9"/>
        <v>0</v>
      </c>
    </row>
    <row r="198" spans="2:13" hidden="1" x14ac:dyDescent="0.2">
      <c r="B198" s="2">
        <f t="shared" si="10"/>
        <v>0</v>
      </c>
      <c r="D198" s="11" t="str">
        <f t="shared" si="11"/>
        <v/>
      </c>
      <c r="E198" s="25" t="str">
        <f>IFERROR(IF(Filter="","",VLOOKUP(D198&amp;Filter,Jurnal!$D:$M,4,FALSE)),"")</f>
        <v/>
      </c>
      <c r="F198" s="11" t="str">
        <f>IF(E198="","",VLOOKUP(D198&amp;Filter,Jurnal!$D:$M,5,0))</f>
        <v/>
      </c>
      <c r="G198" s="11" t="str">
        <f>IF(E198="","",VLOOKUP(D198&amp;Filter,Jurnal!$D:$M,6,0))</f>
        <v/>
      </c>
      <c r="H198" s="56">
        <f>IF(E198="",0,VLOOKUP(D198&amp;Filter,Jurnal!$D:$M,9,0))</f>
        <v>0</v>
      </c>
      <c r="I198" s="56">
        <f>IF(E198="",0,VLOOKUP(D198&amp;Filter,Jurnal!$D:$M,10,0))</f>
        <v>0</v>
      </c>
      <c r="J198" s="56">
        <f t="shared" si="9"/>
        <v>0</v>
      </c>
    </row>
    <row r="199" spans="2:13" hidden="1" x14ac:dyDescent="0.2">
      <c r="B199" s="2">
        <f t="shared" si="10"/>
        <v>0</v>
      </c>
      <c r="D199" s="11" t="str">
        <f t="shared" si="11"/>
        <v/>
      </c>
      <c r="E199" s="25" t="str">
        <f>IFERROR(IF(Filter="","",VLOOKUP(D199&amp;Filter,Jurnal!$D:$M,4,FALSE)),"")</f>
        <v/>
      </c>
      <c r="F199" s="11" t="str">
        <f>IF(E199="","",VLOOKUP(D199&amp;Filter,Jurnal!$D:$M,5,0))</f>
        <v/>
      </c>
      <c r="G199" s="11" t="str">
        <f>IF(E199="","",VLOOKUP(D199&amp;Filter,Jurnal!$D:$M,6,0))</f>
        <v/>
      </c>
      <c r="H199" s="56">
        <f>IF(E199="",0,VLOOKUP(D199&amp;Filter,Jurnal!$D:$M,9,0))</f>
        <v>0</v>
      </c>
      <c r="I199" s="56">
        <f>IF(E199="",0,VLOOKUP(D199&amp;Filter,Jurnal!$D:$M,10,0))</f>
        <v>0</v>
      </c>
      <c r="J199" s="56">
        <f t="shared" si="9"/>
        <v>0</v>
      </c>
      <c r="M199" s="2" t="s">
        <v>232</v>
      </c>
    </row>
    <row r="200" spans="2:13" hidden="1" x14ac:dyDescent="0.2">
      <c r="B200" s="2">
        <f t="shared" si="10"/>
        <v>0</v>
      </c>
      <c r="D200" s="11" t="str">
        <f t="shared" si="11"/>
        <v/>
      </c>
      <c r="E200" s="25" t="str">
        <f>IFERROR(IF(Filter="","",VLOOKUP(D200&amp;Filter,Jurnal!$D:$M,4,FALSE)),"")</f>
        <v/>
      </c>
      <c r="F200" s="11" t="str">
        <f>IF(E200="","",VLOOKUP(D200&amp;Filter,Jurnal!$D:$M,5,0))</f>
        <v/>
      </c>
      <c r="G200" s="11" t="str">
        <f>IF(E200="","",VLOOKUP(D200&amp;Filter,Jurnal!$D:$M,6,0))</f>
        <v/>
      </c>
      <c r="H200" s="56">
        <f>IF(E200="",0,VLOOKUP(D200&amp;Filter,Jurnal!$D:$M,9,0))</f>
        <v>0</v>
      </c>
      <c r="I200" s="56">
        <f>IF(E200="",0,VLOOKUP(D200&amp;Filter,Jurnal!$D:$M,10,0))</f>
        <v>0</v>
      </c>
      <c r="J200" s="56">
        <f t="shared" si="9"/>
        <v>0</v>
      </c>
    </row>
    <row r="201" spans="2:13" hidden="1" x14ac:dyDescent="0.2">
      <c r="B201" s="2">
        <f t="shared" si="10"/>
        <v>0</v>
      </c>
      <c r="D201" s="11" t="str">
        <f t="shared" si="11"/>
        <v/>
      </c>
      <c r="E201" s="25" t="str">
        <f>IFERROR(IF(Filter="","",VLOOKUP(D201&amp;Filter,Jurnal!$D:$M,4,FALSE)),"")</f>
        <v/>
      </c>
      <c r="F201" s="11" t="str">
        <f>IF(E201="","",VLOOKUP(D201&amp;Filter,Jurnal!$D:$M,5,0))</f>
        <v/>
      </c>
      <c r="G201" s="11" t="str">
        <f>IF(E201="","",VLOOKUP(D201&amp;Filter,Jurnal!$D:$M,6,0))</f>
        <v/>
      </c>
      <c r="H201" s="56">
        <f>IF(E201="",0,VLOOKUP(D201&amp;Filter,Jurnal!$D:$M,9,0))</f>
        <v>0</v>
      </c>
      <c r="I201" s="56">
        <f>IF(E201="",0,VLOOKUP(D201&amp;Filter,Jurnal!$D:$M,10,0))</f>
        <v>0</v>
      </c>
      <c r="J201" s="56">
        <f t="shared" ref="J201:J205" si="12">IF($M$2="Debet",J200+H201-I201,J200+I201-H201)</f>
        <v>0</v>
      </c>
      <c r="L201" s="57"/>
    </row>
    <row r="202" spans="2:13" hidden="1" x14ac:dyDescent="0.2">
      <c r="B202" s="2">
        <f t="shared" si="10"/>
        <v>0</v>
      </c>
      <c r="D202" s="11" t="str">
        <f t="shared" si="11"/>
        <v/>
      </c>
      <c r="E202" s="25" t="str">
        <f>IFERROR(IF(Filter="","",VLOOKUP(D202&amp;Filter,Jurnal!$D:$M,4,FALSE)),"")</f>
        <v/>
      </c>
      <c r="F202" s="11" t="str">
        <f>IF(E202="","",VLOOKUP(D202&amp;Filter,Jurnal!$D:$M,5,0))</f>
        <v/>
      </c>
      <c r="G202" s="11" t="str">
        <f>IF(E202="","",VLOOKUP(D202&amp;Filter,Jurnal!$D:$M,6,0))</f>
        <v/>
      </c>
      <c r="H202" s="56">
        <f>IF(E202="",0,VLOOKUP(D202&amp;Filter,Jurnal!$D:$M,9,0))</f>
        <v>0</v>
      </c>
      <c r="I202" s="56">
        <f>IF(E202="",0,VLOOKUP(D202&amp;Filter,Jurnal!$D:$M,10,0))</f>
        <v>0</v>
      </c>
      <c r="J202" s="56">
        <f t="shared" si="12"/>
        <v>0</v>
      </c>
      <c r="L202" s="69"/>
      <c r="M202" s="2" t="s">
        <v>222</v>
      </c>
    </row>
    <row r="203" spans="2:13" hidden="1" x14ac:dyDescent="0.2">
      <c r="B203" s="2">
        <f t="shared" si="10"/>
        <v>0</v>
      </c>
      <c r="D203" s="11" t="str">
        <f t="shared" si="11"/>
        <v/>
      </c>
      <c r="E203" s="25" t="str">
        <f>IFERROR(IF(Filter="","",VLOOKUP(D203&amp;Filter,Jurnal!$D:$M,4,FALSE)),"")</f>
        <v/>
      </c>
      <c r="F203" s="11" t="str">
        <f>IF(E203="","",VLOOKUP(D203&amp;Filter,Jurnal!$D:$M,5,0))</f>
        <v/>
      </c>
      <c r="G203" s="11" t="str">
        <f>IF(E203="","",VLOOKUP(D203&amp;Filter,Jurnal!$D:$M,6,0))</f>
        <v/>
      </c>
      <c r="H203" s="56">
        <f>IF(E203="",0,VLOOKUP(D203&amp;Filter,Jurnal!$D:$M,9,0))</f>
        <v>0</v>
      </c>
      <c r="I203" s="56">
        <f>IF(E203="",0,VLOOKUP(D203&amp;Filter,Jurnal!$D:$M,10,0))</f>
        <v>0</v>
      </c>
      <c r="J203" s="56">
        <f t="shared" si="12"/>
        <v>0</v>
      </c>
      <c r="L203" s="69"/>
      <c r="M203" s="2" t="s">
        <v>236</v>
      </c>
    </row>
    <row r="204" spans="2:13" hidden="1" x14ac:dyDescent="0.2">
      <c r="B204" s="2">
        <f t="shared" si="10"/>
        <v>0</v>
      </c>
      <c r="D204" s="11" t="str">
        <f t="shared" si="11"/>
        <v/>
      </c>
      <c r="E204" s="25" t="str">
        <f>IFERROR(IF(Filter="","",VLOOKUP(D204&amp;Filter,Jurnal!$D:$M,4,FALSE)),"")</f>
        <v/>
      </c>
      <c r="F204" s="11" t="str">
        <f>IF(E204="","",VLOOKUP(D204&amp;Filter,Jurnal!$D:$M,5,0))</f>
        <v/>
      </c>
      <c r="G204" s="11" t="str">
        <f>IF(E204="","",VLOOKUP(D204&amp;Filter,Jurnal!$D:$M,6,0))</f>
        <v/>
      </c>
      <c r="H204" s="56">
        <f>IF(E204="",0,VLOOKUP(D204&amp;Filter,Jurnal!$D:$M,9,0))</f>
        <v>0</v>
      </c>
      <c r="I204" s="56">
        <f>IF(E204="",0,VLOOKUP(D204&amp;Filter,Jurnal!$D:$M,10,0))</f>
        <v>0</v>
      </c>
      <c r="J204" s="56">
        <f t="shared" si="12"/>
        <v>0</v>
      </c>
      <c r="L204" s="69"/>
      <c r="M204" s="2" t="s">
        <v>238</v>
      </c>
    </row>
    <row r="205" spans="2:13" hidden="1" x14ac:dyDescent="0.2">
      <c r="B205" s="2">
        <f t="shared" si="10"/>
        <v>0</v>
      </c>
      <c r="D205" s="11" t="str">
        <f t="shared" si="11"/>
        <v/>
      </c>
      <c r="E205" s="25" t="str">
        <f>IFERROR(IF(Filter="","",VLOOKUP(D205&amp;Filter,Jurnal!$D:$M,4,FALSE)),"")</f>
        <v/>
      </c>
      <c r="F205" s="11" t="str">
        <f>IF(E205="","",VLOOKUP(D205&amp;Filter,Jurnal!$D:$M,5,0))</f>
        <v/>
      </c>
      <c r="G205" s="11" t="str">
        <f>IF(E205="","",VLOOKUP(D205&amp;Filter,Jurnal!$D:$M,6,0))</f>
        <v/>
      </c>
      <c r="H205" s="56">
        <f>IF(E205="",0,VLOOKUP(D205&amp;Filter,Jurnal!$D:$M,9,0))</f>
        <v>0</v>
      </c>
      <c r="I205" s="56">
        <f>IF(E205="",0,VLOOKUP(D205&amp;Filter,Jurnal!$D:$M,10,0))</f>
        <v>0</v>
      </c>
      <c r="J205" s="56">
        <f t="shared" si="12"/>
        <v>0</v>
      </c>
      <c r="L205" s="57"/>
    </row>
    <row r="206" spans="2:13" ht="15" x14ac:dyDescent="0.25">
      <c r="E206" s="25"/>
      <c r="F206" s="11" t="str">
        <f>IF(E206="","",VLOOKUP(D206&amp;Filter,Jurnal!$D:$M,5,0))</f>
        <v/>
      </c>
      <c r="G206" s="11"/>
      <c r="H206" s="56"/>
      <c r="I206" s="56"/>
      <c r="J206" s="56"/>
      <c r="L206" s="85">
        <f>SUM(L201:L205)</f>
        <v>0</v>
      </c>
      <c r="M206" s="2" t="s">
        <v>196</v>
      </c>
    </row>
    <row r="207" spans="2:13" ht="15" x14ac:dyDescent="0.25">
      <c r="E207" s="25"/>
      <c r="F207" s="11" t="str">
        <f>IF(E207="","",VLOOKUP(D207&amp;Filter,Jurnal!$D:$M,5,0))</f>
        <v/>
      </c>
      <c r="G207" s="11"/>
      <c r="H207" s="56"/>
      <c r="I207" s="56"/>
      <c r="J207" s="56"/>
      <c r="L207" s="85">
        <f>+J205-L206</f>
        <v>0</v>
      </c>
      <c r="M207" s="2" t="s">
        <v>198</v>
      </c>
    </row>
    <row r="208" spans="2:13" x14ac:dyDescent="0.2">
      <c r="E208" s="70"/>
      <c r="H208" s="71"/>
      <c r="I208" s="71"/>
      <c r="J208" s="71"/>
      <c r="L208" s="57"/>
      <c r="M208" s="2" t="s">
        <v>197</v>
      </c>
    </row>
    <row r="209" spans="5:13" x14ac:dyDescent="0.2">
      <c r="E209" s="70"/>
      <c r="H209" s="71"/>
      <c r="I209" s="71"/>
      <c r="J209" s="71"/>
      <c r="L209" s="69" t="s">
        <v>249</v>
      </c>
      <c r="M209" s="2" t="s">
        <v>232</v>
      </c>
    </row>
    <row r="210" spans="5:13" x14ac:dyDescent="0.2">
      <c r="E210" s="70"/>
      <c r="H210" s="71"/>
      <c r="I210" s="71"/>
      <c r="J210" s="71"/>
      <c r="L210" s="69">
        <f>+L208-L207</f>
        <v>0</v>
      </c>
      <c r="M210" s="2" t="s">
        <v>247</v>
      </c>
    </row>
    <row r="211" spans="5:13" x14ac:dyDescent="0.2">
      <c r="E211" s="70"/>
      <c r="H211" s="71"/>
      <c r="I211" s="71"/>
      <c r="J211" s="71"/>
      <c r="K211" s="2" t="s">
        <v>231</v>
      </c>
      <c r="L211" s="69"/>
    </row>
    <row r="212" spans="5:13" x14ac:dyDescent="0.2">
      <c r="E212" s="70"/>
      <c r="H212" s="71"/>
      <c r="I212" s="71"/>
      <c r="J212" s="71"/>
      <c r="M212" s="2" t="s">
        <v>234</v>
      </c>
    </row>
    <row r="213" spans="5:13" ht="9.75" customHeight="1" x14ac:dyDescent="0.2">
      <c r="E213" s="70"/>
      <c r="H213" s="71"/>
      <c r="I213" s="71"/>
      <c r="J213" s="71"/>
      <c r="L213" s="2" t="s">
        <v>242</v>
      </c>
    </row>
    <row r="214" spans="5:13" x14ac:dyDescent="0.2">
      <c r="E214" s="70"/>
      <c r="H214" s="71"/>
      <c r="I214" s="71"/>
      <c r="J214" s="71"/>
    </row>
    <row r="215" spans="5:13" x14ac:dyDescent="0.2">
      <c r="E215" s="70"/>
      <c r="H215" s="71"/>
      <c r="I215" s="71"/>
      <c r="J215" s="71"/>
    </row>
    <row r="216" spans="5:13" x14ac:dyDescent="0.2">
      <c r="E216" s="70"/>
      <c r="H216" s="71"/>
      <c r="I216" s="71"/>
      <c r="J216" s="71"/>
    </row>
    <row r="217" spans="5:13" x14ac:dyDescent="0.2"/>
    <row r="1048576" spans="11:11" hidden="1" x14ac:dyDescent="0.2">
      <c r="K1048576" s="2" t="s">
        <v>233</v>
      </c>
    </row>
  </sheetData>
  <autoFilter ref="B6:J205" xr:uid="{00000000-0009-0000-0000-000003000000}">
    <filterColumn colId="3">
      <filters>
        <dateGroupItem year="2024" month="2" day="26" dateTimeGrouping="day"/>
      </filters>
    </filterColumn>
  </autoFilter>
  <mergeCells count="4">
    <mergeCell ref="D1:J1"/>
    <mergeCell ref="D2:J2"/>
    <mergeCell ref="D4:J4"/>
    <mergeCell ref="D3:J3"/>
  </mergeCells>
  <dataValidations count="1">
    <dataValidation type="list" allowBlank="1" showInputMessage="1" showErrorMessage="1" sqref="L2:L3" xr:uid="{00000000-0002-0000-0300-000000000000}">
      <formula1>KodeAkun</formula1>
    </dataValidation>
  </dataValidations>
  <pageMargins left="0.7" right="0.7" top="0.75" bottom="0.75" header="0.3" footer="0.3"/>
  <pageSetup scale="73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0"/>
  <sheetViews>
    <sheetView zoomScale="87" zoomScaleNormal="87" workbookViewId="0">
      <pane ySplit="6" topLeftCell="A61" activePane="bottomLeft" state="frozen"/>
      <selection pane="bottomLeft" activeCell="C76" sqref="C76"/>
    </sheetView>
  </sheetViews>
  <sheetFormatPr defaultColWidth="9.140625" defaultRowHeight="14.25" outlineLevelCol="1" x14ac:dyDescent="0.2"/>
  <cols>
    <col min="1" max="1" width="9.140625" style="2"/>
    <col min="2" max="2" width="15.5703125" style="3" customWidth="1"/>
    <col min="3" max="3" width="40.85546875" style="2" customWidth="1"/>
    <col min="4" max="5" width="16.7109375" style="2" customWidth="1" outlineLevel="1"/>
    <col min="6" max="9" width="14.140625" style="32" customWidth="1" outlineLevel="1"/>
    <col min="10" max="10" width="31.7109375" style="32" customWidth="1"/>
    <col min="11" max="19" width="14.140625" style="32" customWidth="1"/>
    <col min="20" max="16384" width="9.140625" style="2"/>
  </cols>
  <sheetData>
    <row r="1" spans="1:19" ht="18.75" x14ac:dyDescent="0.4">
      <c r="A1" s="65"/>
      <c r="B1" s="107" t="s">
        <v>221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</row>
    <row r="2" spans="1:19" ht="15" x14ac:dyDescent="0.25">
      <c r="B2" s="107" t="s">
        <v>22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</row>
    <row r="3" spans="1:19" ht="15" x14ac:dyDescent="0.25">
      <c r="B3" s="107" t="str">
        <f>Jurnal!G3</f>
        <v>Periode 01 - 29 Februari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5" spans="1:19" s="6" customFormat="1" ht="15" x14ac:dyDescent="0.25">
      <c r="B5" s="112" t="s">
        <v>28</v>
      </c>
      <c r="C5" s="112" t="s">
        <v>29</v>
      </c>
      <c r="D5" s="113" t="s">
        <v>133</v>
      </c>
      <c r="E5" s="113" t="s">
        <v>134</v>
      </c>
      <c r="F5" s="111" t="s">
        <v>150</v>
      </c>
      <c r="G5" s="111"/>
      <c r="H5" s="29"/>
      <c r="I5" s="29"/>
      <c r="J5" s="111" t="s">
        <v>24</v>
      </c>
      <c r="K5" s="111"/>
      <c r="L5" s="111" t="s">
        <v>25</v>
      </c>
      <c r="M5" s="111"/>
      <c r="N5" s="111" t="s">
        <v>27</v>
      </c>
      <c r="O5" s="111"/>
      <c r="P5" s="111" t="s">
        <v>26</v>
      </c>
      <c r="Q5" s="111"/>
      <c r="R5" s="111" t="s">
        <v>9</v>
      </c>
      <c r="S5" s="111"/>
    </row>
    <row r="6" spans="1:19" s="6" customFormat="1" ht="15" x14ac:dyDescent="0.25">
      <c r="B6" s="112"/>
      <c r="C6" s="112"/>
      <c r="D6" s="114"/>
      <c r="E6" s="114"/>
      <c r="F6" s="29" t="s">
        <v>19</v>
      </c>
      <c r="G6" s="29" t="s">
        <v>20</v>
      </c>
      <c r="H6" s="29" t="s">
        <v>19</v>
      </c>
      <c r="I6" s="29" t="s">
        <v>20</v>
      </c>
      <c r="J6" s="29" t="s">
        <v>19</v>
      </c>
      <c r="K6" s="29" t="s">
        <v>20</v>
      </c>
      <c r="L6" s="29" t="s">
        <v>19</v>
      </c>
      <c r="M6" s="29" t="s">
        <v>20</v>
      </c>
      <c r="N6" s="29" t="s">
        <v>19</v>
      </c>
      <c r="O6" s="29" t="s">
        <v>20</v>
      </c>
      <c r="P6" s="29" t="s">
        <v>19</v>
      </c>
      <c r="Q6" s="29" t="s">
        <v>20</v>
      </c>
      <c r="R6" s="29" t="s">
        <v>19</v>
      </c>
      <c r="S6" s="29" t="s">
        <v>20</v>
      </c>
    </row>
    <row r="7" spans="1:19" ht="15" x14ac:dyDescent="0.25">
      <c r="B7" s="18" t="str">
        <f>'Daftar Akun'!A2</f>
        <v>100.000.000</v>
      </c>
      <c r="C7" s="7" t="str">
        <f t="shared" ref="C7:C52" si="0">IF(B7="","",VLOOKUP(B7,DaftarAkun,2,FALSE))</f>
        <v>AKTIVA</v>
      </c>
      <c r="D7" s="17" t="str">
        <f>IF(B7="","",VLOOKUP(B7,DaftarAkun,3,FALSE))</f>
        <v>Neraca</v>
      </c>
      <c r="E7" s="17" t="str">
        <f t="shared" ref="E7" si="1">IF(B7="","",VLOOKUP(B7,DaftarAkun,4,FALSE))</f>
        <v>Debet</v>
      </c>
      <c r="F7" s="30">
        <f>IF(B7="","",VLOOKUP(B7,DaftarAkun,5,FALSE))</f>
        <v>0</v>
      </c>
      <c r="G7" s="30">
        <f t="shared" ref="G7:G52" si="2">IF(B7="","",VLOOKUP(B7,DaftarAkun,6,FALSE))</f>
        <v>0</v>
      </c>
      <c r="H7" s="30">
        <f>SUMIF(KBNS,B7,JurnalDebet)</f>
        <v>0</v>
      </c>
      <c r="I7" s="30">
        <f t="shared" ref="I7:I52" si="3">SUMIF(KBNS,B7,JurnalKredit)</f>
        <v>0</v>
      </c>
      <c r="J7" s="30">
        <f>IF(E7="debet",F7+H7-G7-I7,0)</f>
        <v>0</v>
      </c>
      <c r="K7" s="30">
        <f>IF(E7="kredit",G7+I7-F7-H7,0)</f>
        <v>0</v>
      </c>
      <c r="L7" s="30">
        <f t="shared" ref="L7:L52" si="4">SUMIF(KBPNY,B7,JurnalDebet)</f>
        <v>0</v>
      </c>
      <c r="M7" s="30">
        <f t="shared" ref="M7:M52" si="5">SUMIF(KBPNY,B7,JurnalKredit)</f>
        <v>0</v>
      </c>
      <c r="N7" s="30">
        <f t="shared" ref="N7:N8" si="6">IF(E7="Debet",J7+L7-K7-M7,0)</f>
        <v>0</v>
      </c>
      <c r="O7" s="30">
        <f t="shared" ref="O7:O8" si="7">IF(E7="kredit",K7+M7-J7-L7,0)</f>
        <v>0</v>
      </c>
      <c r="P7" s="30">
        <f>IF(D7="Laba rugi",N7,0)</f>
        <v>0</v>
      </c>
      <c r="Q7" s="30">
        <f>IF(D7="Laba rugi",N7,0)</f>
        <v>0</v>
      </c>
      <c r="R7" s="30">
        <f>IF(D7="Neraca",N7,0)</f>
        <v>0</v>
      </c>
      <c r="S7" s="30">
        <f>IF(D7="Neraca",O7,0)</f>
        <v>0</v>
      </c>
    </row>
    <row r="8" spans="1:19" ht="15" x14ac:dyDescent="0.25">
      <c r="B8" s="18" t="str">
        <f>'Daftar Akun'!A3</f>
        <v>100.001.000</v>
      </c>
      <c r="C8" s="7" t="str">
        <f t="shared" si="0"/>
        <v>AKTIVA LANCAR</v>
      </c>
      <c r="D8" s="17" t="str">
        <f t="shared" ref="D8:D67" si="8">IF(B8="","",VLOOKUP(B8,DaftarAkun,3,FALSE))</f>
        <v>Neraca</v>
      </c>
      <c r="E8" s="17" t="str">
        <f t="shared" ref="E8:E67" si="9">IF(B8="","",VLOOKUP(B8,DaftarAkun,4,FALSE))</f>
        <v>Debet</v>
      </c>
      <c r="F8" s="30">
        <f t="shared" ref="F8:F52" si="10">IF(B8="","",VLOOKUP(B8,DaftarAkun,5,FALSE))</f>
        <v>0</v>
      </c>
      <c r="G8" s="30">
        <f t="shared" si="2"/>
        <v>0</v>
      </c>
      <c r="H8" s="30">
        <f t="shared" ref="H8:H52" si="11">SUMIF(KBNS,B8,JurnalDebet)</f>
        <v>0</v>
      </c>
      <c r="I8" s="30">
        <f t="shared" si="3"/>
        <v>0</v>
      </c>
      <c r="J8" s="30">
        <f t="shared" ref="J8:J67" si="12">IF(E8="debet",F8+H8-G8-I8,0)</f>
        <v>0</v>
      </c>
      <c r="K8" s="30">
        <f t="shared" ref="K8:K67" si="13">IF(E8="kredit",G8+I8-F8-H8,0)</f>
        <v>0</v>
      </c>
      <c r="L8" s="30">
        <f t="shared" si="4"/>
        <v>0</v>
      </c>
      <c r="M8" s="30">
        <f t="shared" si="5"/>
        <v>0</v>
      </c>
      <c r="N8" s="30">
        <f t="shared" si="6"/>
        <v>0</v>
      </c>
      <c r="O8" s="30">
        <f t="shared" si="7"/>
        <v>0</v>
      </c>
      <c r="P8" s="30">
        <f t="shared" ref="P8:P67" si="14">IF(D8="Laba rugi",N8,0)</f>
        <v>0</v>
      </c>
      <c r="Q8" s="30">
        <f>IF(D8="Laba rugi",O8,0)</f>
        <v>0</v>
      </c>
      <c r="R8" s="30">
        <f t="shared" ref="R8:R67" si="15">IF(D8="Neraca",N8,0)</f>
        <v>0</v>
      </c>
      <c r="S8" s="30">
        <f t="shared" ref="S8:S67" si="16">IF(D8="Neraca",O8,0)</f>
        <v>0</v>
      </c>
    </row>
    <row r="9" spans="1:19" x14ac:dyDescent="0.2">
      <c r="B9" s="19" t="str">
        <f>'Daftar Akun'!A4</f>
        <v>100.001.001</v>
      </c>
      <c r="C9" s="5" t="str">
        <f t="shared" si="0"/>
        <v>Petty Cash</v>
      </c>
      <c r="D9" s="17" t="str">
        <f t="shared" si="8"/>
        <v>Neraca</v>
      </c>
      <c r="E9" s="17" t="str">
        <f t="shared" si="9"/>
        <v>Debet</v>
      </c>
      <c r="F9" s="30">
        <f t="shared" si="10"/>
        <v>0</v>
      </c>
      <c r="G9" s="30">
        <f t="shared" si="2"/>
        <v>0</v>
      </c>
      <c r="H9" s="30">
        <f t="shared" si="11"/>
        <v>8854000</v>
      </c>
      <c r="I9" s="30">
        <f t="shared" si="3"/>
        <v>8854000</v>
      </c>
      <c r="J9" s="30">
        <f t="shared" si="12"/>
        <v>0</v>
      </c>
      <c r="K9" s="30">
        <f t="shared" si="13"/>
        <v>0</v>
      </c>
      <c r="L9" s="30">
        <f t="shared" si="4"/>
        <v>0</v>
      </c>
      <c r="M9" s="30">
        <f t="shared" si="5"/>
        <v>0</v>
      </c>
      <c r="N9" s="30">
        <f>IF(E9="Debet",J9+L9-K9-M9,0)</f>
        <v>0</v>
      </c>
      <c r="O9" s="30">
        <f>IF(E9="kredit",K9+M9-J9-L9,0)</f>
        <v>0</v>
      </c>
      <c r="P9" s="30">
        <f t="shared" si="14"/>
        <v>0</v>
      </c>
      <c r="Q9" s="30">
        <f t="shared" ref="Q9:Q67" si="17">IF(D9="Laba rugi",O9,0)</f>
        <v>0</v>
      </c>
      <c r="R9" s="30">
        <f t="shared" si="15"/>
        <v>0</v>
      </c>
      <c r="S9" s="30">
        <f t="shared" si="16"/>
        <v>0</v>
      </c>
    </row>
    <row r="10" spans="1:19" x14ac:dyDescent="0.2">
      <c r="B10" s="19" t="str">
        <f>'Daftar Akun'!A5</f>
        <v>100.001.002</v>
      </c>
      <c r="C10" s="5" t="str">
        <f t="shared" si="0"/>
        <v>BCA ***75</v>
      </c>
      <c r="D10" s="17" t="str">
        <f t="shared" ref="D10" si="18">IF(B10="","",VLOOKUP(B10,DaftarAkun,3,FALSE))</f>
        <v>Neraca</v>
      </c>
      <c r="E10" s="17" t="str">
        <f t="shared" ref="E10" si="19">IF(B10="","",VLOOKUP(B10,DaftarAkun,4,FALSE))</f>
        <v>Debet</v>
      </c>
      <c r="F10" s="30">
        <f t="shared" si="10"/>
        <v>0</v>
      </c>
      <c r="G10" s="30">
        <f t="shared" si="2"/>
        <v>0</v>
      </c>
      <c r="H10" s="30">
        <f t="shared" si="11"/>
        <v>8304000</v>
      </c>
      <c r="I10" s="30">
        <f t="shared" si="3"/>
        <v>0</v>
      </c>
      <c r="J10" s="30">
        <f t="shared" ref="J10" si="20">IF(E10="debet",F10+H10-G10-I10,0)</f>
        <v>8304000</v>
      </c>
      <c r="K10" s="30">
        <f t="shared" ref="K10" si="21">IF(E10="kredit",G10+I10-F10-H10,0)</f>
        <v>0</v>
      </c>
      <c r="L10" s="30">
        <f t="shared" si="4"/>
        <v>0</v>
      </c>
      <c r="M10" s="30">
        <f t="shared" si="5"/>
        <v>0</v>
      </c>
      <c r="N10" s="30">
        <f t="shared" ref="N10" si="22">IF(E10="Debet",J10+L10-K10-M10,0)</f>
        <v>8304000</v>
      </c>
      <c r="O10" s="30">
        <f t="shared" ref="O10" si="23">IF(E10="kredit",K10+M10-J10-L10,0)</f>
        <v>0</v>
      </c>
      <c r="P10" s="30">
        <f t="shared" ref="P10" si="24">IF(D10="Laba rugi",N10,0)</f>
        <v>0</v>
      </c>
      <c r="Q10" s="30">
        <f t="shared" ref="Q10" si="25">IF(D10="Laba rugi",O10,0)</f>
        <v>0</v>
      </c>
      <c r="R10" s="30">
        <f t="shared" ref="R10" si="26">IF(D10="Neraca",N10,0)</f>
        <v>8304000</v>
      </c>
      <c r="S10" s="30">
        <f t="shared" ref="S10" si="27">IF(D10="Neraca",O10,0)</f>
        <v>0</v>
      </c>
    </row>
    <row r="11" spans="1:19" x14ac:dyDescent="0.2">
      <c r="B11" s="19" t="str">
        <f>'Daftar Akun'!A6</f>
        <v>100.001.003</v>
      </c>
      <c r="C11" s="5" t="str">
        <f t="shared" ref="C11:C15" si="28">IF(B11="","",VLOOKUP(B11,DaftarAkun,2,FALSE))</f>
        <v>Debit BCA</v>
      </c>
      <c r="D11" s="17" t="str">
        <f t="shared" ref="D11:D15" si="29">IF(B11="","",VLOOKUP(B11,DaftarAkun,3,FALSE))</f>
        <v>Neraca</v>
      </c>
      <c r="E11" s="17" t="str">
        <f t="shared" ref="E11:E15" si="30">IF(B11="","",VLOOKUP(B11,DaftarAkun,4,FALSE))</f>
        <v>Debet</v>
      </c>
      <c r="F11" s="30">
        <f t="shared" ref="F11:F15" si="31">IF(B11="","",VLOOKUP(B11,DaftarAkun,5,FALSE))</f>
        <v>0</v>
      </c>
      <c r="G11" s="30">
        <f t="shared" ref="G11:G15" si="32">IF(B11="","",VLOOKUP(B11,DaftarAkun,6,FALSE))</f>
        <v>0</v>
      </c>
      <c r="H11" s="30">
        <f t="shared" ref="H11:H15" si="33">SUMIF(KBNS,B11,JurnalDebet)</f>
        <v>0</v>
      </c>
      <c r="I11" s="30">
        <f t="shared" ref="I11:I15" si="34">SUMIF(KBNS,B11,JurnalKredit)</f>
        <v>0</v>
      </c>
      <c r="J11" s="30">
        <f t="shared" ref="J11:J15" si="35">IF(E11="debet",F11+H11-G11-I11,0)</f>
        <v>0</v>
      </c>
      <c r="K11" s="30">
        <f t="shared" ref="K11:K15" si="36">IF(E11="kredit",G11+I11-F11-H11,0)</f>
        <v>0</v>
      </c>
      <c r="L11" s="30">
        <f t="shared" ref="L11:L15" si="37">SUMIF(KBPNY,B11,JurnalDebet)</f>
        <v>0</v>
      </c>
      <c r="M11" s="30">
        <f t="shared" ref="M11:M15" si="38">SUMIF(KBPNY,B11,JurnalKredit)</f>
        <v>0</v>
      </c>
      <c r="N11" s="30">
        <f t="shared" ref="N11:N15" si="39">IF(E11="Debet",J11+L11-K11-M11,0)</f>
        <v>0</v>
      </c>
      <c r="O11" s="30">
        <f t="shared" ref="O11:O15" si="40">IF(E11="kredit",K11+M11-J11-L11,0)</f>
        <v>0</v>
      </c>
      <c r="P11" s="30">
        <f t="shared" ref="P11:P15" si="41">IF(D11="Laba rugi",N11,0)</f>
        <v>0</v>
      </c>
      <c r="Q11" s="30">
        <f t="shared" ref="Q11:Q15" si="42">IF(D11="Laba rugi",O11,0)</f>
        <v>0</v>
      </c>
      <c r="R11" s="30">
        <f t="shared" ref="R11:R15" si="43">IF(D11="Neraca",N11,0)</f>
        <v>0</v>
      </c>
      <c r="S11" s="30">
        <f t="shared" ref="S11:S15" si="44">IF(D11="Neraca",O11,0)</f>
        <v>0</v>
      </c>
    </row>
    <row r="12" spans="1:19" x14ac:dyDescent="0.2">
      <c r="B12" s="19" t="str">
        <f>'Daftar Akun'!A7</f>
        <v>100.001.004</v>
      </c>
      <c r="C12" s="5" t="str">
        <f t="shared" si="28"/>
        <v>Qris BCA</v>
      </c>
      <c r="D12" s="17" t="str">
        <f t="shared" si="29"/>
        <v>Neraca</v>
      </c>
      <c r="E12" s="17" t="str">
        <f t="shared" si="30"/>
        <v>Debet</v>
      </c>
      <c r="F12" s="30">
        <f t="shared" si="31"/>
        <v>0</v>
      </c>
      <c r="G12" s="30">
        <f t="shared" si="32"/>
        <v>0</v>
      </c>
      <c r="H12" s="30">
        <f t="shared" si="33"/>
        <v>0</v>
      </c>
      <c r="I12" s="30">
        <f t="shared" si="34"/>
        <v>0</v>
      </c>
      <c r="J12" s="30">
        <f t="shared" si="35"/>
        <v>0</v>
      </c>
      <c r="K12" s="30">
        <f t="shared" si="36"/>
        <v>0</v>
      </c>
      <c r="L12" s="30">
        <f t="shared" si="37"/>
        <v>0</v>
      </c>
      <c r="M12" s="30">
        <f t="shared" si="38"/>
        <v>0</v>
      </c>
      <c r="N12" s="30">
        <f t="shared" si="39"/>
        <v>0</v>
      </c>
      <c r="O12" s="30">
        <f t="shared" si="40"/>
        <v>0</v>
      </c>
      <c r="P12" s="30">
        <f t="shared" si="41"/>
        <v>0</v>
      </c>
      <c r="Q12" s="30">
        <f t="shared" si="42"/>
        <v>0</v>
      </c>
      <c r="R12" s="30">
        <f t="shared" si="43"/>
        <v>0</v>
      </c>
      <c r="S12" s="30">
        <f t="shared" si="44"/>
        <v>0</v>
      </c>
    </row>
    <row r="13" spans="1:19" x14ac:dyDescent="0.2">
      <c r="B13" s="19" t="str">
        <f>'Daftar Akun'!A8</f>
        <v>100.001.005</v>
      </c>
      <c r="C13" s="5" t="str">
        <f t="shared" si="28"/>
        <v>Shopee Pay</v>
      </c>
      <c r="D13" s="17" t="str">
        <f t="shared" si="29"/>
        <v>Neraca</v>
      </c>
      <c r="E13" s="17" t="str">
        <f t="shared" si="30"/>
        <v>Debet</v>
      </c>
      <c r="F13" s="30">
        <f t="shared" si="31"/>
        <v>0</v>
      </c>
      <c r="G13" s="30">
        <f t="shared" si="32"/>
        <v>0</v>
      </c>
      <c r="H13" s="30">
        <f t="shared" si="33"/>
        <v>0</v>
      </c>
      <c r="I13" s="30">
        <f t="shared" si="34"/>
        <v>0</v>
      </c>
      <c r="J13" s="30">
        <f t="shared" si="35"/>
        <v>0</v>
      </c>
      <c r="K13" s="30">
        <f t="shared" si="36"/>
        <v>0</v>
      </c>
      <c r="L13" s="30">
        <f t="shared" si="37"/>
        <v>0</v>
      </c>
      <c r="M13" s="30">
        <f t="shared" si="38"/>
        <v>0</v>
      </c>
      <c r="N13" s="30">
        <f t="shared" si="39"/>
        <v>0</v>
      </c>
      <c r="O13" s="30">
        <f t="shared" si="40"/>
        <v>0</v>
      </c>
      <c r="P13" s="30">
        <f t="shared" si="41"/>
        <v>0</v>
      </c>
      <c r="Q13" s="30">
        <f t="shared" si="42"/>
        <v>0</v>
      </c>
      <c r="R13" s="30">
        <f t="shared" si="43"/>
        <v>0</v>
      </c>
      <c r="S13" s="30">
        <f t="shared" si="44"/>
        <v>0</v>
      </c>
    </row>
    <row r="14" spans="1:19" x14ac:dyDescent="0.2">
      <c r="B14" s="19" t="str">
        <f>'Daftar Akun'!A9</f>
        <v>100.001.006</v>
      </c>
      <c r="C14" s="5" t="str">
        <f t="shared" si="28"/>
        <v>OVO</v>
      </c>
      <c r="D14" s="17" t="str">
        <f t="shared" si="29"/>
        <v>Neraca</v>
      </c>
      <c r="E14" s="17" t="str">
        <f t="shared" si="30"/>
        <v>Debet</v>
      </c>
      <c r="F14" s="30">
        <f t="shared" si="31"/>
        <v>0</v>
      </c>
      <c r="G14" s="30">
        <f t="shared" si="32"/>
        <v>0</v>
      </c>
      <c r="H14" s="30">
        <f t="shared" si="33"/>
        <v>0</v>
      </c>
      <c r="I14" s="30">
        <f t="shared" si="34"/>
        <v>0</v>
      </c>
      <c r="J14" s="30">
        <f t="shared" si="35"/>
        <v>0</v>
      </c>
      <c r="K14" s="30">
        <f t="shared" si="36"/>
        <v>0</v>
      </c>
      <c r="L14" s="30">
        <f t="shared" si="37"/>
        <v>0</v>
      </c>
      <c r="M14" s="30">
        <f t="shared" si="38"/>
        <v>0</v>
      </c>
      <c r="N14" s="30">
        <f t="shared" si="39"/>
        <v>0</v>
      </c>
      <c r="O14" s="30">
        <f t="shared" si="40"/>
        <v>0</v>
      </c>
      <c r="P14" s="30">
        <f t="shared" si="41"/>
        <v>0</v>
      </c>
      <c r="Q14" s="30">
        <f t="shared" si="42"/>
        <v>0</v>
      </c>
      <c r="R14" s="30">
        <f t="shared" si="43"/>
        <v>0</v>
      </c>
      <c r="S14" s="30">
        <f t="shared" si="44"/>
        <v>0</v>
      </c>
    </row>
    <row r="15" spans="1:19" x14ac:dyDescent="0.2">
      <c r="B15" s="19" t="str">
        <f>'Daftar Akun'!A10</f>
        <v>100.001.011</v>
      </c>
      <c r="C15" s="5" t="str">
        <f t="shared" si="28"/>
        <v>Gopay</v>
      </c>
      <c r="D15" s="17" t="str">
        <f t="shared" si="29"/>
        <v>Neraca</v>
      </c>
      <c r="E15" s="17" t="str">
        <f t="shared" si="30"/>
        <v>Debet</v>
      </c>
      <c r="F15" s="30">
        <f t="shared" si="31"/>
        <v>0</v>
      </c>
      <c r="G15" s="30">
        <f t="shared" si="32"/>
        <v>0</v>
      </c>
      <c r="H15" s="30">
        <f t="shared" si="33"/>
        <v>0</v>
      </c>
      <c r="I15" s="30">
        <f t="shared" si="34"/>
        <v>0</v>
      </c>
      <c r="J15" s="30">
        <f t="shared" si="35"/>
        <v>0</v>
      </c>
      <c r="K15" s="30">
        <f t="shared" si="36"/>
        <v>0</v>
      </c>
      <c r="L15" s="30">
        <f t="shared" si="37"/>
        <v>0</v>
      </c>
      <c r="M15" s="30">
        <f t="shared" si="38"/>
        <v>0</v>
      </c>
      <c r="N15" s="30">
        <f t="shared" si="39"/>
        <v>0</v>
      </c>
      <c r="O15" s="30">
        <f t="shared" si="40"/>
        <v>0</v>
      </c>
      <c r="P15" s="30">
        <f t="shared" si="41"/>
        <v>0</v>
      </c>
      <c r="Q15" s="30">
        <f t="shared" si="42"/>
        <v>0</v>
      </c>
      <c r="R15" s="30">
        <f t="shared" si="43"/>
        <v>0</v>
      </c>
      <c r="S15" s="30">
        <f t="shared" si="44"/>
        <v>0</v>
      </c>
    </row>
    <row r="16" spans="1:19" x14ac:dyDescent="0.2">
      <c r="B16" s="19" t="str">
        <f>'Daftar Akun'!A11</f>
        <v>100.001.007</v>
      </c>
      <c r="C16" s="5" t="str">
        <f t="shared" si="0"/>
        <v>Piutang Usaha</v>
      </c>
      <c r="D16" s="17" t="str">
        <f t="shared" si="8"/>
        <v>Neraca</v>
      </c>
      <c r="E16" s="17" t="str">
        <f t="shared" si="9"/>
        <v>Debet</v>
      </c>
      <c r="F16" s="30">
        <f t="shared" si="10"/>
        <v>0</v>
      </c>
      <c r="G16" s="30">
        <f t="shared" si="2"/>
        <v>0</v>
      </c>
      <c r="H16" s="30">
        <f t="shared" si="11"/>
        <v>0</v>
      </c>
      <c r="I16" s="30">
        <f t="shared" si="3"/>
        <v>0</v>
      </c>
      <c r="J16" s="30">
        <f>IF(E16="debet",F16+H16-G16-I16,0)</f>
        <v>0</v>
      </c>
      <c r="K16" s="30">
        <f t="shared" si="13"/>
        <v>0</v>
      </c>
      <c r="L16" s="30">
        <f t="shared" si="4"/>
        <v>0</v>
      </c>
      <c r="M16" s="30">
        <f t="shared" si="5"/>
        <v>0</v>
      </c>
      <c r="N16" s="30">
        <f t="shared" ref="N16:N67" si="45">IF(E16="Debet",J16+L16-K16-M16,0)</f>
        <v>0</v>
      </c>
      <c r="O16" s="30">
        <f t="shared" ref="O16:O67" si="46">IF(E16="kredit",K16+M16-J16-L16,0)</f>
        <v>0</v>
      </c>
      <c r="P16" s="30">
        <f t="shared" si="14"/>
        <v>0</v>
      </c>
      <c r="Q16" s="30">
        <f t="shared" si="17"/>
        <v>0</v>
      </c>
      <c r="R16" s="30">
        <f t="shared" si="15"/>
        <v>0</v>
      </c>
      <c r="S16" s="30">
        <f t="shared" si="16"/>
        <v>0</v>
      </c>
    </row>
    <row r="17" spans="2:19" x14ac:dyDescent="0.2">
      <c r="B17" s="19" t="str">
        <f>'Daftar Akun'!A12</f>
        <v>100.001.008</v>
      </c>
      <c r="C17" s="5" t="str">
        <f t="shared" si="0"/>
        <v>Piutang Kas Bon Karyawan</v>
      </c>
      <c r="D17" s="17" t="str">
        <f t="shared" si="8"/>
        <v>Neraca</v>
      </c>
      <c r="E17" s="17" t="str">
        <f t="shared" si="9"/>
        <v>Debet</v>
      </c>
      <c r="F17" s="30">
        <f t="shared" si="10"/>
        <v>0</v>
      </c>
      <c r="G17" s="30">
        <f t="shared" si="2"/>
        <v>0</v>
      </c>
      <c r="H17" s="30">
        <f t="shared" si="11"/>
        <v>0</v>
      </c>
      <c r="I17" s="30">
        <f t="shared" si="3"/>
        <v>0</v>
      </c>
      <c r="J17" s="30">
        <f t="shared" si="12"/>
        <v>0</v>
      </c>
      <c r="K17" s="30">
        <f t="shared" si="13"/>
        <v>0</v>
      </c>
      <c r="L17" s="30">
        <f t="shared" si="4"/>
        <v>0</v>
      </c>
      <c r="M17" s="30">
        <f t="shared" si="5"/>
        <v>0</v>
      </c>
      <c r="N17" s="30">
        <f t="shared" si="45"/>
        <v>0</v>
      </c>
      <c r="O17" s="30">
        <f t="shared" si="46"/>
        <v>0</v>
      </c>
      <c r="P17" s="30">
        <f t="shared" si="14"/>
        <v>0</v>
      </c>
      <c r="Q17" s="30">
        <f t="shared" si="17"/>
        <v>0</v>
      </c>
      <c r="R17" s="30">
        <f t="shared" si="15"/>
        <v>0</v>
      </c>
      <c r="S17" s="30">
        <f t="shared" si="16"/>
        <v>0</v>
      </c>
    </row>
    <row r="18" spans="2:19" x14ac:dyDescent="0.2">
      <c r="B18" s="19" t="str">
        <f>'Daftar Akun'!A13</f>
        <v>100.001.010</v>
      </c>
      <c r="C18" s="5" t="str">
        <f t="shared" ref="C18" si="47">IF(B18="","",VLOOKUP(B18,DaftarAkun,2,FALSE))</f>
        <v>Piutang Qris BNI</v>
      </c>
      <c r="D18" s="17" t="str">
        <f t="shared" ref="D18" si="48">IF(B18="","",VLOOKUP(B18,DaftarAkun,3,FALSE))</f>
        <v>Neraca</v>
      </c>
      <c r="E18" s="17" t="str">
        <f t="shared" ref="E18" si="49">IF(B18="","",VLOOKUP(B18,DaftarAkun,4,FALSE))</f>
        <v>Debet</v>
      </c>
      <c r="F18" s="30">
        <f t="shared" ref="F18" si="50">IF(B18="","",VLOOKUP(B18,DaftarAkun,5,FALSE))</f>
        <v>0</v>
      </c>
      <c r="G18" s="30">
        <f t="shared" ref="G18" si="51">IF(B18="","",VLOOKUP(B18,DaftarAkun,6,FALSE))</f>
        <v>0</v>
      </c>
      <c r="H18" s="30">
        <f t="shared" ref="H18" si="52">SUMIF(KBNS,B18,JurnalDebet)</f>
        <v>0</v>
      </c>
      <c r="I18" s="30">
        <f t="shared" ref="I18" si="53">SUMIF(KBNS,B18,JurnalKredit)</f>
        <v>0</v>
      </c>
      <c r="J18" s="30">
        <f t="shared" ref="J18" si="54">IF(E18="debet",F18+H18-G18-I18,0)</f>
        <v>0</v>
      </c>
      <c r="K18" s="30">
        <f t="shared" ref="K18" si="55">IF(E18="kredit",G18+I18-F18-H18,0)</f>
        <v>0</v>
      </c>
      <c r="L18" s="30">
        <f t="shared" ref="L18" si="56">SUMIF(KBPNY,B18,JurnalDebet)</f>
        <v>0</v>
      </c>
      <c r="M18" s="30">
        <f t="shared" ref="M18" si="57">SUMIF(KBPNY,B18,JurnalKredit)</f>
        <v>0</v>
      </c>
      <c r="N18" s="30">
        <f t="shared" ref="N18" si="58">IF(E18="Debet",J18+L18-K18-M18,0)</f>
        <v>0</v>
      </c>
      <c r="O18" s="30">
        <f t="shared" ref="O18" si="59">IF(E18="kredit",K18+M18-J18-L18,0)</f>
        <v>0</v>
      </c>
      <c r="P18" s="30">
        <f t="shared" ref="P18" si="60">IF(D18="Laba rugi",N18,0)</f>
        <v>0</v>
      </c>
      <c r="Q18" s="30">
        <f t="shared" ref="Q18" si="61">IF(D18="Laba rugi",O18,0)</f>
        <v>0</v>
      </c>
      <c r="R18" s="30">
        <f t="shared" ref="R18" si="62">IF(D18="Neraca",N18,0)</f>
        <v>0</v>
      </c>
      <c r="S18" s="30">
        <f t="shared" ref="S18" si="63">IF(D18="Neraca",O18,0)</f>
        <v>0</v>
      </c>
    </row>
    <row r="19" spans="2:19" x14ac:dyDescent="0.2">
      <c r="B19" s="19" t="str">
        <f>'Daftar Akun'!A14</f>
        <v>100.001.009</v>
      </c>
      <c r="C19" s="5" t="str">
        <f t="shared" si="0"/>
        <v>Persediaan</v>
      </c>
      <c r="D19" s="17" t="str">
        <f t="shared" si="8"/>
        <v>Neraca</v>
      </c>
      <c r="E19" s="17" t="str">
        <f t="shared" si="9"/>
        <v>Debet</v>
      </c>
      <c r="F19" s="30">
        <f t="shared" si="10"/>
        <v>0</v>
      </c>
      <c r="G19" s="30">
        <f t="shared" si="2"/>
        <v>0</v>
      </c>
      <c r="H19" s="30">
        <f t="shared" si="11"/>
        <v>0</v>
      </c>
      <c r="I19" s="30">
        <f t="shared" si="3"/>
        <v>0</v>
      </c>
      <c r="J19" s="30">
        <f t="shared" si="12"/>
        <v>0</v>
      </c>
      <c r="K19" s="30">
        <f t="shared" si="13"/>
        <v>0</v>
      </c>
      <c r="L19" s="30">
        <f t="shared" si="4"/>
        <v>0</v>
      </c>
      <c r="M19" s="30">
        <f t="shared" si="5"/>
        <v>0</v>
      </c>
      <c r="N19" s="30">
        <f t="shared" si="45"/>
        <v>0</v>
      </c>
      <c r="O19" s="30">
        <f t="shared" si="46"/>
        <v>0</v>
      </c>
      <c r="P19" s="30">
        <f t="shared" si="14"/>
        <v>0</v>
      </c>
      <c r="Q19" s="30">
        <f t="shared" si="17"/>
        <v>0</v>
      </c>
      <c r="R19" s="30">
        <f t="shared" si="15"/>
        <v>0</v>
      </c>
      <c r="S19" s="30">
        <f t="shared" si="16"/>
        <v>0</v>
      </c>
    </row>
    <row r="20" spans="2:19" x14ac:dyDescent="0.2">
      <c r="B20" s="19" t="str">
        <f>'Daftar Akun'!A15</f>
        <v>100.001.012</v>
      </c>
      <c r="C20" s="5" t="str">
        <f t="shared" ref="C20" si="64">IF(B20="","",VLOOKUP(B20,DaftarAkun,2,FALSE))</f>
        <v>Sewa dibayar dimuka</v>
      </c>
      <c r="D20" s="17" t="str">
        <f t="shared" ref="D20" si="65">IF(B20="","",VLOOKUP(B20,DaftarAkun,3,FALSE))</f>
        <v>Neraca</v>
      </c>
      <c r="E20" s="17" t="str">
        <f t="shared" ref="E20" si="66">IF(B20="","",VLOOKUP(B20,DaftarAkun,4,FALSE))</f>
        <v>Debet</v>
      </c>
      <c r="F20" s="30">
        <f t="shared" ref="F20" si="67">IF(B20="","",VLOOKUP(B20,DaftarAkun,5,FALSE))</f>
        <v>0</v>
      </c>
      <c r="G20" s="30">
        <f t="shared" ref="G20" si="68">IF(B20="","",VLOOKUP(B20,DaftarAkun,6,FALSE))</f>
        <v>0</v>
      </c>
      <c r="H20" s="30">
        <f t="shared" ref="H20" si="69">SUMIF(KBNS,B20,JurnalDebet)</f>
        <v>0</v>
      </c>
      <c r="I20" s="30">
        <f t="shared" ref="I20" si="70">SUMIF(KBNS,B20,JurnalKredit)</f>
        <v>0</v>
      </c>
      <c r="J20" s="30">
        <f t="shared" ref="J20" si="71">IF(E20="debet",F20+H20-G20-I20,0)</f>
        <v>0</v>
      </c>
      <c r="K20" s="30">
        <f t="shared" ref="K20" si="72">IF(E20="kredit",G20+I20-F20-H20,0)</f>
        <v>0</v>
      </c>
      <c r="L20" s="30">
        <f t="shared" ref="L20" si="73">SUMIF(KBPNY,B20,JurnalDebet)</f>
        <v>0</v>
      </c>
      <c r="M20" s="30">
        <f t="shared" ref="M20" si="74">SUMIF(KBPNY,B20,JurnalKredit)</f>
        <v>0</v>
      </c>
      <c r="N20" s="30">
        <f t="shared" ref="N20" si="75">IF(E20="Debet",J20+L20-K20-M20,0)</f>
        <v>0</v>
      </c>
      <c r="O20" s="30">
        <f t="shared" ref="O20" si="76">IF(E20="kredit",K20+M20-J20-L20,0)</f>
        <v>0</v>
      </c>
      <c r="P20" s="30">
        <f t="shared" ref="P20" si="77">IF(D20="Laba rugi",N20,0)</f>
        <v>0</v>
      </c>
      <c r="Q20" s="30">
        <f t="shared" ref="Q20" si="78">IF(D20="Laba rugi",O20,0)</f>
        <v>0</v>
      </c>
      <c r="R20" s="30">
        <f t="shared" ref="R20" si="79">IF(D20="Neraca",N20,0)</f>
        <v>0</v>
      </c>
      <c r="S20" s="30">
        <f t="shared" ref="S20" si="80">IF(D20="Neraca",O20,0)</f>
        <v>0</v>
      </c>
    </row>
    <row r="21" spans="2:19" ht="15" x14ac:dyDescent="0.25">
      <c r="B21" s="18" t="str">
        <f>'Daftar Akun'!A16</f>
        <v>100.002.000</v>
      </c>
      <c r="C21" s="7" t="str">
        <f t="shared" si="0"/>
        <v>AKTIVA TETAP</v>
      </c>
      <c r="D21" s="17" t="str">
        <f t="shared" si="8"/>
        <v>Neraca</v>
      </c>
      <c r="E21" s="17" t="str">
        <f t="shared" si="9"/>
        <v>Debet</v>
      </c>
      <c r="F21" s="30">
        <f t="shared" si="10"/>
        <v>0</v>
      </c>
      <c r="G21" s="30">
        <f t="shared" si="2"/>
        <v>0</v>
      </c>
      <c r="H21" s="30">
        <f t="shared" si="11"/>
        <v>0</v>
      </c>
      <c r="I21" s="30">
        <f t="shared" si="3"/>
        <v>0</v>
      </c>
      <c r="J21" s="30">
        <f t="shared" si="12"/>
        <v>0</v>
      </c>
      <c r="K21" s="30">
        <f t="shared" si="13"/>
        <v>0</v>
      </c>
      <c r="L21" s="30">
        <f t="shared" si="4"/>
        <v>0</v>
      </c>
      <c r="M21" s="30">
        <f t="shared" si="5"/>
        <v>0</v>
      </c>
      <c r="N21" s="30">
        <f t="shared" si="45"/>
        <v>0</v>
      </c>
      <c r="O21" s="30">
        <f t="shared" si="46"/>
        <v>0</v>
      </c>
      <c r="P21" s="30">
        <f t="shared" si="14"/>
        <v>0</v>
      </c>
      <c r="Q21" s="30">
        <f t="shared" si="17"/>
        <v>0</v>
      </c>
      <c r="R21" s="30">
        <f t="shared" si="15"/>
        <v>0</v>
      </c>
      <c r="S21" s="30">
        <f t="shared" si="16"/>
        <v>0</v>
      </c>
    </row>
    <row r="22" spans="2:19" x14ac:dyDescent="0.2">
      <c r="B22" s="19" t="str">
        <f>'Daftar Akun'!A17</f>
        <v>100.002.001</v>
      </c>
      <c r="C22" s="5" t="str">
        <f t="shared" si="0"/>
        <v>Tanah</v>
      </c>
      <c r="D22" s="17" t="str">
        <f t="shared" si="8"/>
        <v>Neraca</v>
      </c>
      <c r="E22" s="17" t="str">
        <f t="shared" si="9"/>
        <v>Debet</v>
      </c>
      <c r="F22" s="30">
        <f t="shared" si="10"/>
        <v>0</v>
      </c>
      <c r="G22" s="30">
        <f t="shared" si="2"/>
        <v>0</v>
      </c>
      <c r="H22" s="30">
        <f t="shared" si="11"/>
        <v>0</v>
      </c>
      <c r="I22" s="30">
        <f t="shared" si="3"/>
        <v>0</v>
      </c>
      <c r="J22" s="30">
        <f t="shared" si="12"/>
        <v>0</v>
      </c>
      <c r="K22" s="30">
        <f t="shared" si="13"/>
        <v>0</v>
      </c>
      <c r="L22" s="30">
        <f t="shared" si="4"/>
        <v>0</v>
      </c>
      <c r="M22" s="30">
        <f t="shared" si="5"/>
        <v>0</v>
      </c>
      <c r="N22" s="30">
        <f t="shared" si="45"/>
        <v>0</v>
      </c>
      <c r="O22" s="30">
        <f t="shared" si="46"/>
        <v>0</v>
      </c>
      <c r="P22" s="30">
        <f t="shared" si="14"/>
        <v>0</v>
      </c>
      <c r="Q22" s="30">
        <f t="shared" si="17"/>
        <v>0</v>
      </c>
      <c r="R22" s="30">
        <f t="shared" si="15"/>
        <v>0</v>
      </c>
      <c r="S22" s="30">
        <f t="shared" si="16"/>
        <v>0</v>
      </c>
    </row>
    <row r="23" spans="2:19" x14ac:dyDescent="0.2">
      <c r="B23" s="19" t="str">
        <f>'Daftar Akun'!A18</f>
        <v>100.002.002</v>
      </c>
      <c r="C23" s="5" t="str">
        <f t="shared" si="0"/>
        <v>Bangunan</v>
      </c>
      <c r="D23" s="17" t="str">
        <f t="shared" si="8"/>
        <v>Neraca</v>
      </c>
      <c r="E23" s="17" t="str">
        <f t="shared" si="9"/>
        <v>Debet</v>
      </c>
      <c r="F23" s="30">
        <f t="shared" si="10"/>
        <v>0</v>
      </c>
      <c r="G23" s="30">
        <f t="shared" si="2"/>
        <v>0</v>
      </c>
      <c r="H23" s="30">
        <f t="shared" si="11"/>
        <v>0</v>
      </c>
      <c r="I23" s="30">
        <f t="shared" si="3"/>
        <v>0</v>
      </c>
      <c r="J23" s="30">
        <f t="shared" si="12"/>
        <v>0</v>
      </c>
      <c r="K23" s="30">
        <f t="shared" si="13"/>
        <v>0</v>
      </c>
      <c r="L23" s="30">
        <f t="shared" si="4"/>
        <v>0</v>
      </c>
      <c r="M23" s="30">
        <f t="shared" si="5"/>
        <v>0</v>
      </c>
      <c r="N23" s="30">
        <f t="shared" si="45"/>
        <v>0</v>
      </c>
      <c r="O23" s="30">
        <f t="shared" si="46"/>
        <v>0</v>
      </c>
      <c r="P23" s="30">
        <f t="shared" si="14"/>
        <v>0</v>
      </c>
      <c r="Q23" s="30">
        <f t="shared" si="17"/>
        <v>0</v>
      </c>
      <c r="R23" s="30">
        <f t="shared" si="15"/>
        <v>0</v>
      </c>
      <c r="S23" s="30">
        <f t="shared" si="16"/>
        <v>0</v>
      </c>
    </row>
    <row r="24" spans="2:19" x14ac:dyDescent="0.2">
      <c r="B24" s="19" t="str">
        <f>'Daftar Akun'!A19</f>
        <v>100.002.003</v>
      </c>
      <c r="C24" s="5" t="str">
        <f t="shared" si="0"/>
        <v>Akumulasi Penyusutan bangunan</v>
      </c>
      <c r="D24" s="17" t="str">
        <f t="shared" si="8"/>
        <v>Neraca</v>
      </c>
      <c r="E24" s="17" t="str">
        <f t="shared" si="9"/>
        <v>Debet</v>
      </c>
      <c r="F24" s="30">
        <f t="shared" si="10"/>
        <v>0</v>
      </c>
      <c r="G24" s="30">
        <f t="shared" si="2"/>
        <v>0</v>
      </c>
      <c r="H24" s="30">
        <f t="shared" si="11"/>
        <v>0</v>
      </c>
      <c r="I24" s="30">
        <f t="shared" si="3"/>
        <v>0</v>
      </c>
      <c r="J24" s="30">
        <f t="shared" si="12"/>
        <v>0</v>
      </c>
      <c r="K24" s="30">
        <f t="shared" si="13"/>
        <v>0</v>
      </c>
      <c r="L24" s="30">
        <f t="shared" si="4"/>
        <v>0</v>
      </c>
      <c r="M24" s="30">
        <f t="shared" si="5"/>
        <v>0</v>
      </c>
      <c r="N24" s="30">
        <f t="shared" si="45"/>
        <v>0</v>
      </c>
      <c r="O24" s="30">
        <f t="shared" si="46"/>
        <v>0</v>
      </c>
      <c r="P24" s="30">
        <f t="shared" si="14"/>
        <v>0</v>
      </c>
      <c r="Q24" s="30">
        <f t="shared" si="17"/>
        <v>0</v>
      </c>
      <c r="R24" s="30">
        <f t="shared" si="15"/>
        <v>0</v>
      </c>
      <c r="S24" s="30">
        <f t="shared" si="16"/>
        <v>0</v>
      </c>
    </row>
    <row r="25" spans="2:19" x14ac:dyDescent="0.2">
      <c r="B25" s="19" t="str">
        <f>'Daftar Akun'!A20</f>
        <v>100.002.004</v>
      </c>
      <c r="C25" s="5" t="str">
        <f t="shared" si="0"/>
        <v>Peralatan</v>
      </c>
      <c r="D25" s="17" t="str">
        <f t="shared" si="8"/>
        <v>Neraca</v>
      </c>
      <c r="E25" s="17" t="str">
        <f t="shared" si="9"/>
        <v>Debet</v>
      </c>
      <c r="F25" s="30">
        <f t="shared" si="10"/>
        <v>0</v>
      </c>
      <c r="G25" s="30">
        <f t="shared" si="2"/>
        <v>0</v>
      </c>
      <c r="H25" s="30">
        <f t="shared" si="11"/>
        <v>0</v>
      </c>
      <c r="I25" s="30">
        <f t="shared" si="3"/>
        <v>0</v>
      </c>
      <c r="J25" s="30">
        <f t="shared" si="12"/>
        <v>0</v>
      </c>
      <c r="K25" s="30">
        <f t="shared" si="13"/>
        <v>0</v>
      </c>
      <c r="L25" s="30">
        <f t="shared" si="4"/>
        <v>0</v>
      </c>
      <c r="M25" s="30">
        <f t="shared" si="5"/>
        <v>0</v>
      </c>
      <c r="N25" s="30">
        <f t="shared" si="45"/>
        <v>0</v>
      </c>
      <c r="O25" s="30">
        <f t="shared" si="46"/>
        <v>0</v>
      </c>
      <c r="P25" s="30">
        <f t="shared" si="14"/>
        <v>0</v>
      </c>
      <c r="Q25" s="30">
        <f t="shared" si="17"/>
        <v>0</v>
      </c>
      <c r="R25" s="30">
        <f t="shared" si="15"/>
        <v>0</v>
      </c>
      <c r="S25" s="30">
        <f t="shared" si="16"/>
        <v>0</v>
      </c>
    </row>
    <row r="26" spans="2:19" x14ac:dyDescent="0.2">
      <c r="B26" s="19" t="str">
        <f>'Daftar Akun'!A21</f>
        <v>100.002.005</v>
      </c>
      <c r="C26" s="5" t="str">
        <f t="shared" ref="C26" si="81">IF(B26="","",VLOOKUP(B26,DaftarAkun,2,FALSE))</f>
        <v>Akumulasi Penyusutan peralatan</v>
      </c>
      <c r="D26" s="17" t="str">
        <f t="shared" ref="D26" si="82">IF(B26="","",VLOOKUP(B26,DaftarAkun,3,FALSE))</f>
        <v>Neraca</v>
      </c>
      <c r="E26" s="17" t="str">
        <f t="shared" ref="E26" si="83">IF(B26="","",VLOOKUP(B26,DaftarAkun,4,FALSE))</f>
        <v>Debet</v>
      </c>
      <c r="F26" s="30">
        <f t="shared" ref="F26" si="84">IF(B26="","",VLOOKUP(B26,DaftarAkun,5,FALSE))</f>
        <v>0</v>
      </c>
      <c r="G26" s="30">
        <f t="shared" ref="G26" si="85">IF(B26="","",VLOOKUP(B26,DaftarAkun,6,FALSE))</f>
        <v>0</v>
      </c>
      <c r="H26" s="30">
        <f t="shared" ref="H26" si="86">SUMIF(KBNS,B26,JurnalDebet)</f>
        <v>0</v>
      </c>
      <c r="I26" s="30">
        <f t="shared" ref="I26" si="87">SUMIF(KBNS,B26,JurnalKredit)</f>
        <v>0</v>
      </c>
      <c r="J26" s="30">
        <f>IF(E26="debet",F26+H26-G26-I26,0)</f>
        <v>0</v>
      </c>
      <c r="K26" s="30">
        <f t="shared" ref="K26" si="88">IF(E26="kredit",G26+I26-F26-H26,0)</f>
        <v>0</v>
      </c>
      <c r="L26" s="30">
        <f t="shared" ref="L26" si="89">SUMIF(KBPNY,B26,JurnalDebet)</f>
        <v>0</v>
      </c>
      <c r="M26" s="30">
        <f t="shared" ref="M26" si="90">SUMIF(KBPNY,B26,JurnalKredit)</f>
        <v>0</v>
      </c>
      <c r="N26" s="30">
        <f t="shared" ref="N26" si="91">IF(E26="Debet",J26+L26-K26-M26,0)</f>
        <v>0</v>
      </c>
      <c r="O26" s="30">
        <f t="shared" ref="O26" si="92">IF(E26="kredit",K26+M26-J26-L26,0)</f>
        <v>0</v>
      </c>
      <c r="P26" s="30">
        <f t="shared" ref="P26" si="93">IF(D26="Laba rugi",N26,0)</f>
        <v>0</v>
      </c>
      <c r="Q26" s="30">
        <f t="shared" ref="Q26" si="94">IF(D26="Laba rugi",O26,0)</f>
        <v>0</v>
      </c>
      <c r="R26" s="30">
        <f t="shared" ref="R26" si="95">IF(D26="Neraca",N26,0)</f>
        <v>0</v>
      </c>
      <c r="S26" s="30">
        <f t="shared" ref="S26" si="96">IF(D26="Neraca",O26,0)</f>
        <v>0</v>
      </c>
    </row>
    <row r="27" spans="2:19" ht="15" x14ac:dyDescent="0.25">
      <c r="B27" s="18" t="str">
        <f>'Daftar Akun'!A22</f>
        <v>200.000.000</v>
      </c>
      <c r="C27" s="7" t="str">
        <f t="shared" si="0"/>
        <v>HUTANG</v>
      </c>
      <c r="D27" s="17" t="str">
        <f t="shared" si="8"/>
        <v>Neraca</v>
      </c>
      <c r="E27" s="17" t="str">
        <f t="shared" si="9"/>
        <v>Debet</v>
      </c>
      <c r="F27" s="30">
        <f t="shared" si="10"/>
        <v>0</v>
      </c>
      <c r="G27" s="30">
        <f t="shared" si="2"/>
        <v>0</v>
      </c>
      <c r="H27" s="30">
        <f t="shared" si="11"/>
        <v>0</v>
      </c>
      <c r="I27" s="30">
        <f t="shared" si="3"/>
        <v>0</v>
      </c>
      <c r="J27" s="30">
        <f t="shared" si="12"/>
        <v>0</v>
      </c>
      <c r="K27" s="30">
        <f t="shared" si="13"/>
        <v>0</v>
      </c>
      <c r="L27" s="30">
        <f t="shared" si="4"/>
        <v>0</v>
      </c>
      <c r="M27" s="30">
        <f t="shared" si="5"/>
        <v>0</v>
      </c>
      <c r="N27" s="30">
        <f t="shared" si="45"/>
        <v>0</v>
      </c>
      <c r="O27" s="30">
        <f t="shared" si="46"/>
        <v>0</v>
      </c>
      <c r="P27" s="30">
        <f t="shared" si="14"/>
        <v>0</v>
      </c>
      <c r="Q27" s="30">
        <f t="shared" si="17"/>
        <v>0</v>
      </c>
      <c r="R27" s="30">
        <f t="shared" si="15"/>
        <v>0</v>
      </c>
      <c r="S27" s="30">
        <f t="shared" si="16"/>
        <v>0</v>
      </c>
    </row>
    <row r="28" spans="2:19" ht="15" x14ac:dyDescent="0.25">
      <c r="B28" s="18" t="str">
        <f>'Daftar Akun'!A23</f>
        <v>200.001.000</v>
      </c>
      <c r="C28" s="7" t="str">
        <f t="shared" si="0"/>
        <v>Hutang Lancar</v>
      </c>
      <c r="D28" s="17" t="str">
        <f t="shared" si="8"/>
        <v>Neraca</v>
      </c>
      <c r="E28" s="17" t="str">
        <f t="shared" si="9"/>
        <v>Kredit</v>
      </c>
      <c r="F28" s="30">
        <f t="shared" si="10"/>
        <v>0</v>
      </c>
      <c r="G28" s="30">
        <f t="shared" si="2"/>
        <v>0</v>
      </c>
      <c r="H28" s="30">
        <f t="shared" si="11"/>
        <v>0</v>
      </c>
      <c r="I28" s="30">
        <f t="shared" si="3"/>
        <v>0</v>
      </c>
      <c r="J28" s="30">
        <f t="shared" si="12"/>
        <v>0</v>
      </c>
      <c r="K28" s="30">
        <f t="shared" si="13"/>
        <v>0</v>
      </c>
      <c r="L28" s="30">
        <f t="shared" si="4"/>
        <v>0</v>
      </c>
      <c r="M28" s="30">
        <f t="shared" si="5"/>
        <v>0</v>
      </c>
      <c r="N28" s="30">
        <f t="shared" si="45"/>
        <v>0</v>
      </c>
      <c r="O28" s="30">
        <f t="shared" si="46"/>
        <v>0</v>
      </c>
      <c r="P28" s="30">
        <f t="shared" si="14"/>
        <v>0</v>
      </c>
      <c r="Q28" s="30">
        <f t="shared" si="17"/>
        <v>0</v>
      </c>
      <c r="R28" s="30">
        <f t="shared" si="15"/>
        <v>0</v>
      </c>
      <c r="S28" s="30">
        <f t="shared" si="16"/>
        <v>0</v>
      </c>
    </row>
    <row r="29" spans="2:19" x14ac:dyDescent="0.2">
      <c r="B29" s="19" t="str">
        <f>'Daftar Akun'!A24</f>
        <v>200.001.001</v>
      </c>
      <c r="C29" s="5" t="str">
        <f t="shared" si="0"/>
        <v>Hutang Usaha</v>
      </c>
      <c r="D29" s="17" t="str">
        <f t="shared" si="8"/>
        <v>Neraca</v>
      </c>
      <c r="E29" s="17" t="str">
        <f t="shared" si="9"/>
        <v>Kredit</v>
      </c>
      <c r="F29" s="30">
        <f t="shared" si="10"/>
        <v>0</v>
      </c>
      <c r="G29" s="30">
        <f t="shared" si="2"/>
        <v>0</v>
      </c>
      <c r="H29" s="30">
        <f t="shared" si="11"/>
        <v>0</v>
      </c>
      <c r="I29" s="30">
        <f t="shared" si="3"/>
        <v>0</v>
      </c>
      <c r="J29" s="30">
        <f t="shared" si="12"/>
        <v>0</v>
      </c>
      <c r="K29" s="30">
        <f t="shared" si="13"/>
        <v>0</v>
      </c>
      <c r="L29" s="30">
        <f t="shared" si="4"/>
        <v>0</v>
      </c>
      <c r="M29" s="30">
        <f t="shared" si="5"/>
        <v>0</v>
      </c>
      <c r="N29" s="30">
        <f t="shared" si="45"/>
        <v>0</v>
      </c>
      <c r="O29" s="30">
        <f t="shared" si="46"/>
        <v>0</v>
      </c>
      <c r="P29" s="30">
        <f t="shared" si="14"/>
        <v>0</v>
      </c>
      <c r="Q29" s="30">
        <f t="shared" si="17"/>
        <v>0</v>
      </c>
      <c r="R29" s="30">
        <f t="shared" si="15"/>
        <v>0</v>
      </c>
      <c r="S29" s="30">
        <f t="shared" si="16"/>
        <v>0</v>
      </c>
    </row>
    <row r="30" spans="2:19" x14ac:dyDescent="0.2">
      <c r="B30" s="19" t="str">
        <f>'Daftar Akun'!A25</f>
        <v>200.001.002</v>
      </c>
      <c r="C30" s="5" t="str">
        <f t="shared" ref="C30:C32" si="97">IF(B30="","",VLOOKUP(B30,DaftarAkun,2,FALSE))</f>
        <v>Hutang Gaji</v>
      </c>
      <c r="D30" s="17" t="str">
        <f t="shared" ref="D30:D32" si="98">IF(B30="","",VLOOKUP(B30,DaftarAkun,3,FALSE))</f>
        <v>Neraca</v>
      </c>
      <c r="E30" s="17" t="str">
        <f t="shared" ref="E30:E32" si="99">IF(B30="","",VLOOKUP(B30,DaftarAkun,4,FALSE))</f>
        <v>Kredit</v>
      </c>
      <c r="F30" s="30">
        <f t="shared" ref="F30:F32" si="100">IF(B30="","",VLOOKUP(B30,DaftarAkun,5,FALSE))</f>
        <v>0</v>
      </c>
      <c r="G30" s="30">
        <f t="shared" ref="G30:G32" si="101">IF(B30="","",VLOOKUP(B30,DaftarAkun,6,FALSE))</f>
        <v>0</v>
      </c>
      <c r="H30" s="30">
        <f t="shared" ref="H30:H32" si="102">SUMIF(KBNS,B30,JurnalDebet)</f>
        <v>0</v>
      </c>
      <c r="I30" s="30">
        <f t="shared" ref="I30:I32" si="103">SUMIF(KBNS,B30,JurnalKredit)</f>
        <v>0</v>
      </c>
      <c r="J30" s="30">
        <f t="shared" ref="J30:J32" si="104">IF(E30="debet",F30+H30-G30-I30,0)</f>
        <v>0</v>
      </c>
      <c r="K30" s="30">
        <f t="shared" ref="K30:K32" si="105">IF(E30="kredit",G30+I30-F30-H30,0)</f>
        <v>0</v>
      </c>
      <c r="L30" s="30">
        <f t="shared" ref="L30:L32" si="106">SUMIF(KBPNY,B30,JurnalDebet)</f>
        <v>0</v>
      </c>
      <c r="M30" s="30">
        <f t="shared" ref="M30:M32" si="107">SUMIF(KBPNY,B30,JurnalKredit)</f>
        <v>0</v>
      </c>
      <c r="N30" s="30">
        <f t="shared" ref="N30:N32" si="108">IF(E30="Debet",J30+L30-K30-M30,0)</f>
        <v>0</v>
      </c>
      <c r="O30" s="30">
        <f t="shared" ref="O30:O32" si="109">IF(E30="kredit",K30+M30-J30-L30,0)</f>
        <v>0</v>
      </c>
      <c r="P30" s="30">
        <f t="shared" ref="P30:P32" si="110">IF(D30="Laba rugi",N30,0)</f>
        <v>0</v>
      </c>
      <c r="Q30" s="30">
        <f t="shared" ref="Q30:Q32" si="111">IF(D30="Laba rugi",O30,0)</f>
        <v>0</v>
      </c>
      <c r="R30" s="30">
        <f t="shared" ref="R30:R32" si="112">IF(D30="Neraca",N30,0)</f>
        <v>0</v>
      </c>
      <c r="S30" s="30">
        <f t="shared" ref="S30:S32" si="113">IF(D30="Neraca",O30,0)</f>
        <v>0</v>
      </c>
    </row>
    <row r="31" spans="2:19" x14ac:dyDescent="0.2">
      <c r="B31" s="19" t="str">
        <f>'Daftar Akun'!A26</f>
        <v>200.001.003</v>
      </c>
      <c r="C31" s="5" t="str">
        <f t="shared" si="97"/>
        <v>Hutang Temporary</v>
      </c>
      <c r="D31" s="17" t="str">
        <f t="shared" si="98"/>
        <v>Neraca</v>
      </c>
      <c r="E31" s="17" t="str">
        <f t="shared" si="99"/>
        <v>Kredit</v>
      </c>
      <c r="F31" s="30">
        <f t="shared" si="100"/>
        <v>0</v>
      </c>
      <c r="G31" s="30">
        <f t="shared" si="101"/>
        <v>0</v>
      </c>
      <c r="H31" s="30">
        <f t="shared" si="102"/>
        <v>0</v>
      </c>
      <c r="I31" s="30">
        <f t="shared" si="103"/>
        <v>0</v>
      </c>
      <c r="J31" s="30">
        <f t="shared" si="104"/>
        <v>0</v>
      </c>
      <c r="K31" s="30">
        <f t="shared" si="105"/>
        <v>0</v>
      </c>
      <c r="L31" s="30">
        <f t="shared" si="106"/>
        <v>0</v>
      </c>
      <c r="M31" s="30">
        <f t="shared" si="107"/>
        <v>0</v>
      </c>
      <c r="N31" s="30">
        <f t="shared" si="108"/>
        <v>0</v>
      </c>
      <c r="O31" s="30">
        <f t="shared" si="109"/>
        <v>0</v>
      </c>
      <c r="P31" s="30">
        <f t="shared" si="110"/>
        <v>0</v>
      </c>
      <c r="Q31" s="30">
        <f t="shared" si="111"/>
        <v>0</v>
      </c>
      <c r="R31" s="30">
        <f t="shared" si="112"/>
        <v>0</v>
      </c>
      <c r="S31" s="30">
        <f t="shared" si="113"/>
        <v>0</v>
      </c>
    </row>
    <row r="32" spans="2:19" x14ac:dyDescent="0.2">
      <c r="B32" s="19" t="str">
        <f>'Daftar Akun'!A27</f>
        <v>200.001.004</v>
      </c>
      <c r="C32" s="5" t="str">
        <f t="shared" si="97"/>
        <v>Hutang to Celebrity Car</v>
      </c>
      <c r="D32" s="17" t="str">
        <f t="shared" si="98"/>
        <v>Neraca</v>
      </c>
      <c r="E32" s="17" t="str">
        <f t="shared" si="99"/>
        <v>Kredit</v>
      </c>
      <c r="F32" s="30">
        <f t="shared" si="100"/>
        <v>0</v>
      </c>
      <c r="G32" s="30">
        <f t="shared" si="101"/>
        <v>0</v>
      </c>
      <c r="H32" s="30">
        <f t="shared" si="102"/>
        <v>0</v>
      </c>
      <c r="I32" s="30">
        <f t="shared" si="103"/>
        <v>0</v>
      </c>
      <c r="J32" s="30">
        <f t="shared" si="104"/>
        <v>0</v>
      </c>
      <c r="K32" s="30">
        <f t="shared" si="105"/>
        <v>0</v>
      </c>
      <c r="L32" s="30">
        <f t="shared" si="106"/>
        <v>0</v>
      </c>
      <c r="M32" s="30">
        <f t="shared" si="107"/>
        <v>0</v>
      </c>
      <c r="N32" s="30">
        <f t="shared" si="108"/>
        <v>0</v>
      </c>
      <c r="O32" s="30">
        <f t="shared" si="109"/>
        <v>0</v>
      </c>
      <c r="P32" s="30">
        <f t="shared" si="110"/>
        <v>0</v>
      </c>
      <c r="Q32" s="30">
        <f t="shared" si="111"/>
        <v>0</v>
      </c>
      <c r="R32" s="30">
        <f t="shared" si="112"/>
        <v>0</v>
      </c>
      <c r="S32" s="30">
        <f t="shared" si="113"/>
        <v>0</v>
      </c>
    </row>
    <row r="33" spans="2:19" ht="15" x14ac:dyDescent="0.25">
      <c r="B33" s="18" t="str">
        <f>'Daftar Akun'!A28</f>
        <v>200.002.000</v>
      </c>
      <c r="C33" s="7" t="str">
        <f t="shared" si="0"/>
        <v>Hutang Jangka Panjang</v>
      </c>
      <c r="D33" s="17" t="str">
        <f t="shared" si="8"/>
        <v>Neraca</v>
      </c>
      <c r="E33" s="17" t="str">
        <f t="shared" si="9"/>
        <v>Kredit</v>
      </c>
      <c r="F33" s="30">
        <f t="shared" si="10"/>
        <v>0</v>
      </c>
      <c r="G33" s="30">
        <f t="shared" si="2"/>
        <v>0</v>
      </c>
      <c r="H33" s="30">
        <f t="shared" si="11"/>
        <v>0</v>
      </c>
      <c r="I33" s="30">
        <f t="shared" si="3"/>
        <v>0</v>
      </c>
      <c r="J33" s="30">
        <f t="shared" si="12"/>
        <v>0</v>
      </c>
      <c r="K33" s="30">
        <f t="shared" si="13"/>
        <v>0</v>
      </c>
      <c r="L33" s="30">
        <f t="shared" si="4"/>
        <v>0</v>
      </c>
      <c r="M33" s="30">
        <f t="shared" si="5"/>
        <v>0</v>
      </c>
      <c r="N33" s="30">
        <f t="shared" si="45"/>
        <v>0</v>
      </c>
      <c r="O33" s="30">
        <f t="shared" si="46"/>
        <v>0</v>
      </c>
      <c r="P33" s="30">
        <f t="shared" si="14"/>
        <v>0</v>
      </c>
      <c r="Q33" s="30">
        <f t="shared" si="17"/>
        <v>0</v>
      </c>
      <c r="R33" s="30">
        <f t="shared" si="15"/>
        <v>0</v>
      </c>
      <c r="S33" s="30">
        <f t="shared" si="16"/>
        <v>0</v>
      </c>
    </row>
    <row r="34" spans="2:19" ht="15" x14ac:dyDescent="0.25">
      <c r="B34" s="18" t="str">
        <f>'Daftar Akun'!A29</f>
        <v>300.000.000</v>
      </c>
      <c r="C34" s="7" t="str">
        <f t="shared" si="0"/>
        <v>MODAL</v>
      </c>
      <c r="D34" s="17" t="str">
        <f t="shared" si="8"/>
        <v>Neraca</v>
      </c>
      <c r="E34" s="17" t="str">
        <f t="shared" si="9"/>
        <v>Kredit</v>
      </c>
      <c r="F34" s="30">
        <f t="shared" si="10"/>
        <v>0</v>
      </c>
      <c r="G34" s="30">
        <f t="shared" si="2"/>
        <v>0</v>
      </c>
      <c r="H34" s="30">
        <f t="shared" si="11"/>
        <v>0</v>
      </c>
      <c r="I34" s="30">
        <f t="shared" si="3"/>
        <v>0</v>
      </c>
      <c r="J34" s="30">
        <f t="shared" si="12"/>
        <v>0</v>
      </c>
      <c r="K34" s="30">
        <f t="shared" si="13"/>
        <v>0</v>
      </c>
      <c r="L34" s="30">
        <f t="shared" si="4"/>
        <v>0</v>
      </c>
      <c r="M34" s="30">
        <f t="shared" si="5"/>
        <v>0</v>
      </c>
      <c r="N34" s="30">
        <f t="shared" si="45"/>
        <v>0</v>
      </c>
      <c r="O34" s="30">
        <f t="shared" si="46"/>
        <v>0</v>
      </c>
      <c r="P34" s="30">
        <f t="shared" si="14"/>
        <v>0</v>
      </c>
      <c r="Q34" s="30">
        <f t="shared" si="17"/>
        <v>0</v>
      </c>
      <c r="R34" s="30">
        <f t="shared" si="15"/>
        <v>0</v>
      </c>
      <c r="S34" s="30">
        <f t="shared" si="16"/>
        <v>0</v>
      </c>
    </row>
    <row r="35" spans="2:19" x14ac:dyDescent="0.2">
      <c r="B35" s="19" t="str">
        <f>'Daftar Akun'!A30</f>
        <v>300.000.001</v>
      </c>
      <c r="C35" s="5" t="str">
        <f t="shared" si="0"/>
        <v>Modal Pak Yoga</v>
      </c>
      <c r="D35" s="17" t="str">
        <f t="shared" si="8"/>
        <v>Neraca</v>
      </c>
      <c r="E35" s="17" t="str">
        <f t="shared" si="9"/>
        <v>Kredit</v>
      </c>
      <c r="F35" s="30">
        <f t="shared" si="10"/>
        <v>0</v>
      </c>
      <c r="G35" s="30">
        <f t="shared" si="2"/>
        <v>0</v>
      </c>
      <c r="H35" s="30">
        <f t="shared" si="11"/>
        <v>0</v>
      </c>
      <c r="I35" s="30">
        <f t="shared" si="3"/>
        <v>0</v>
      </c>
      <c r="J35" s="30">
        <f t="shared" si="12"/>
        <v>0</v>
      </c>
      <c r="K35" s="30">
        <f t="shared" si="13"/>
        <v>0</v>
      </c>
      <c r="L35" s="30">
        <f t="shared" si="4"/>
        <v>0</v>
      </c>
      <c r="M35" s="30">
        <f t="shared" si="5"/>
        <v>0</v>
      </c>
      <c r="N35" s="30">
        <f t="shared" si="45"/>
        <v>0</v>
      </c>
      <c r="O35" s="30">
        <f t="shared" si="46"/>
        <v>0</v>
      </c>
      <c r="P35" s="30">
        <f t="shared" si="14"/>
        <v>0</v>
      </c>
      <c r="Q35" s="30">
        <f t="shared" si="17"/>
        <v>0</v>
      </c>
      <c r="R35" s="30">
        <f t="shared" si="15"/>
        <v>0</v>
      </c>
      <c r="S35" s="30">
        <f t="shared" si="16"/>
        <v>0</v>
      </c>
    </row>
    <row r="36" spans="2:19" x14ac:dyDescent="0.2">
      <c r="B36" s="19" t="str">
        <f>'Daftar Akun'!A31</f>
        <v>300.000.002</v>
      </c>
      <c r="C36" s="5" t="str">
        <f t="shared" ref="C36:C37" si="114">IF(B36="","",VLOOKUP(B36,DaftarAkun,2,FALSE))</f>
        <v>Laba</v>
      </c>
      <c r="D36" s="17" t="str">
        <f t="shared" ref="D36:D37" si="115">IF(B36="","",VLOOKUP(B36,DaftarAkun,3,FALSE))</f>
        <v>Neraca</v>
      </c>
      <c r="E36" s="17" t="str">
        <f t="shared" ref="E36:E37" si="116">IF(B36="","",VLOOKUP(B36,DaftarAkun,4,FALSE))</f>
        <v>Kredit</v>
      </c>
      <c r="F36" s="30">
        <f t="shared" ref="F36:F37" si="117">IF(B36="","",VLOOKUP(B36,DaftarAkun,5,FALSE))</f>
        <v>0</v>
      </c>
      <c r="G36" s="30">
        <f t="shared" ref="G36:G37" si="118">IF(B36="","",VLOOKUP(B36,DaftarAkun,6,FALSE))</f>
        <v>0</v>
      </c>
      <c r="H36" s="30">
        <f t="shared" ref="H36:H37" si="119">SUMIF(KBNS,B36,JurnalDebet)</f>
        <v>0</v>
      </c>
      <c r="I36" s="30">
        <f t="shared" ref="I36:I37" si="120">SUMIF(KBNS,B36,JurnalKredit)</f>
        <v>0</v>
      </c>
      <c r="J36" s="30">
        <f t="shared" ref="J36:J37" si="121">IF(E36="debet",F36+H36-G36-I36,0)</f>
        <v>0</v>
      </c>
      <c r="K36" s="30">
        <f t="shared" ref="K36:K37" si="122">IF(E36="kredit",G36+I36-F36-H36,0)</f>
        <v>0</v>
      </c>
      <c r="L36" s="30">
        <f t="shared" ref="L36:L37" si="123">SUMIF(KBPNY,B36,JurnalDebet)</f>
        <v>0</v>
      </c>
      <c r="M36" s="30">
        <f t="shared" ref="M36:M37" si="124">SUMIF(KBPNY,B36,JurnalKredit)</f>
        <v>0</v>
      </c>
      <c r="N36" s="30">
        <f t="shared" ref="N36:N37" si="125">IF(E36="Debet",J36+L36-K36-M36,0)</f>
        <v>0</v>
      </c>
      <c r="O36" s="30">
        <f t="shared" ref="O36:O37" si="126">IF(E36="kredit",K36+M36-J36-L36,0)</f>
        <v>0</v>
      </c>
      <c r="P36" s="30">
        <f t="shared" ref="P36:P37" si="127">IF(D36="Laba rugi",N36,0)</f>
        <v>0</v>
      </c>
      <c r="Q36" s="30">
        <f t="shared" ref="Q36:Q37" si="128">IF(D36="Laba rugi",O36,0)</f>
        <v>0</v>
      </c>
      <c r="R36" s="30">
        <f t="shared" ref="R36:R37" si="129">IF(D36="Neraca",N36,0)</f>
        <v>0</v>
      </c>
      <c r="S36" s="30">
        <f t="shared" ref="S36:S37" si="130">IF(D36="Neraca",O36,0)</f>
        <v>0</v>
      </c>
    </row>
    <row r="37" spans="2:19" ht="13.5" customHeight="1" x14ac:dyDescent="0.2">
      <c r="B37" s="19" t="str">
        <f>'Daftar Akun'!A32</f>
        <v>300.000.003</v>
      </c>
      <c r="C37" s="5" t="str">
        <f t="shared" si="114"/>
        <v>Laba Komulatif</v>
      </c>
      <c r="D37" s="17" t="str">
        <f t="shared" si="115"/>
        <v>Neraca</v>
      </c>
      <c r="E37" s="17" t="str">
        <f t="shared" si="116"/>
        <v>Kredit</v>
      </c>
      <c r="F37" s="30">
        <f t="shared" si="117"/>
        <v>0</v>
      </c>
      <c r="G37" s="30">
        <f t="shared" si="118"/>
        <v>0</v>
      </c>
      <c r="H37" s="30">
        <f t="shared" si="119"/>
        <v>0</v>
      </c>
      <c r="I37" s="30">
        <f t="shared" si="120"/>
        <v>0</v>
      </c>
      <c r="J37" s="30">
        <f t="shared" si="121"/>
        <v>0</v>
      </c>
      <c r="K37" s="30">
        <f t="shared" si="122"/>
        <v>0</v>
      </c>
      <c r="L37" s="30">
        <f t="shared" si="123"/>
        <v>0</v>
      </c>
      <c r="M37" s="30">
        <f t="shared" si="124"/>
        <v>0</v>
      </c>
      <c r="N37" s="30">
        <f t="shared" si="125"/>
        <v>0</v>
      </c>
      <c r="O37" s="30">
        <f t="shared" si="126"/>
        <v>0</v>
      </c>
      <c r="P37" s="30">
        <f t="shared" si="127"/>
        <v>0</v>
      </c>
      <c r="Q37" s="30">
        <f t="shared" si="128"/>
        <v>0</v>
      </c>
      <c r="R37" s="30">
        <f t="shared" si="129"/>
        <v>0</v>
      </c>
      <c r="S37" s="30">
        <f t="shared" si="130"/>
        <v>0</v>
      </c>
    </row>
    <row r="38" spans="2:19" ht="13.5" customHeight="1" x14ac:dyDescent="0.25">
      <c r="B38" s="19" t="str">
        <f>'Daftar Akun'!A33</f>
        <v>300.001.000</v>
      </c>
      <c r="C38" s="7" t="str">
        <f t="shared" ref="C38" si="131">IF(B38="","",VLOOKUP(B38,DaftarAkun,2,FALSE))</f>
        <v>PRIVE</v>
      </c>
      <c r="D38" s="17" t="str">
        <f t="shared" ref="D38" si="132">IF(B38="","",VLOOKUP(B38,DaftarAkun,3,FALSE))</f>
        <v>Neraca</v>
      </c>
      <c r="E38" s="17" t="str">
        <f t="shared" ref="E38" si="133">IF(B38="","",VLOOKUP(B38,DaftarAkun,4,FALSE))</f>
        <v>Debet</v>
      </c>
      <c r="F38" s="30">
        <f t="shared" ref="F38" si="134">IF(B38="","",VLOOKUP(B38,DaftarAkun,5,FALSE))</f>
        <v>0</v>
      </c>
      <c r="G38" s="30">
        <f t="shared" ref="G38" si="135">IF(B38="","",VLOOKUP(B38,DaftarAkun,6,FALSE))</f>
        <v>0</v>
      </c>
      <c r="H38" s="30">
        <f t="shared" ref="H38" si="136">SUMIF(KBNS,B38,JurnalDebet)</f>
        <v>0</v>
      </c>
      <c r="I38" s="30">
        <f t="shared" ref="I38" si="137">SUMIF(KBNS,B38,JurnalKredit)</f>
        <v>0</v>
      </c>
      <c r="J38" s="30">
        <f t="shared" ref="J38" si="138">IF(E38="debet",F38+H38-G38-I38,0)</f>
        <v>0</v>
      </c>
      <c r="K38" s="30">
        <f t="shared" ref="K38" si="139">IF(E38="kredit",G38+I38-F38-H38,0)</f>
        <v>0</v>
      </c>
      <c r="L38" s="30">
        <f t="shared" ref="L38" si="140">SUMIF(KBPNY,B38,JurnalDebet)</f>
        <v>0</v>
      </c>
      <c r="M38" s="30">
        <f t="shared" ref="M38" si="141">SUMIF(KBPNY,B38,JurnalKredit)</f>
        <v>0</v>
      </c>
      <c r="N38" s="30">
        <f t="shared" ref="N38" si="142">IF(E38="Debet",J38+L38-K38-M38,0)</f>
        <v>0</v>
      </c>
      <c r="O38" s="30">
        <f t="shared" ref="O38" si="143">IF(E38="kredit",K38+M38-J38-L38,0)</f>
        <v>0</v>
      </c>
      <c r="P38" s="30">
        <f t="shared" ref="P38" si="144">IF(D38="Laba rugi",N38,0)</f>
        <v>0</v>
      </c>
      <c r="Q38" s="30">
        <f t="shared" ref="Q38" si="145">IF(D38="Laba rugi",O38,0)</f>
        <v>0</v>
      </c>
      <c r="R38" s="30">
        <f t="shared" ref="R38" si="146">IF(D38="Neraca",N38,0)</f>
        <v>0</v>
      </c>
      <c r="S38" s="30">
        <f t="shared" ref="S38" si="147">IF(D38="Neraca",O38,0)</f>
        <v>0</v>
      </c>
    </row>
    <row r="39" spans="2:19" x14ac:dyDescent="0.2">
      <c r="B39" s="19" t="str">
        <f>'Daftar Akun'!A34</f>
        <v>300.001.001</v>
      </c>
      <c r="C39" s="5" t="str">
        <f t="shared" si="0"/>
        <v>Prive Pak Yoga</v>
      </c>
      <c r="D39" s="17" t="str">
        <f t="shared" si="8"/>
        <v>Neraca</v>
      </c>
      <c r="E39" s="17" t="str">
        <f t="shared" si="9"/>
        <v>Debet</v>
      </c>
      <c r="F39" s="30">
        <f t="shared" si="10"/>
        <v>0</v>
      </c>
      <c r="G39" s="30">
        <f t="shared" si="2"/>
        <v>0</v>
      </c>
      <c r="H39" s="30">
        <f t="shared" si="11"/>
        <v>0</v>
      </c>
      <c r="I39" s="30">
        <f t="shared" si="3"/>
        <v>0</v>
      </c>
      <c r="J39" s="30">
        <f t="shared" si="12"/>
        <v>0</v>
      </c>
      <c r="K39" s="30">
        <f t="shared" si="13"/>
        <v>0</v>
      </c>
      <c r="L39" s="30">
        <f t="shared" si="4"/>
        <v>0</v>
      </c>
      <c r="M39" s="30">
        <f t="shared" si="5"/>
        <v>0</v>
      </c>
      <c r="N39" s="30">
        <f t="shared" si="45"/>
        <v>0</v>
      </c>
      <c r="O39" s="30">
        <f t="shared" si="46"/>
        <v>0</v>
      </c>
      <c r="P39" s="30">
        <f t="shared" si="14"/>
        <v>0</v>
      </c>
      <c r="Q39" s="30">
        <f t="shared" si="17"/>
        <v>0</v>
      </c>
      <c r="R39" s="30">
        <f t="shared" si="15"/>
        <v>0</v>
      </c>
      <c r="S39" s="30">
        <f t="shared" si="16"/>
        <v>0</v>
      </c>
    </row>
    <row r="40" spans="2:19" ht="15" x14ac:dyDescent="0.25">
      <c r="B40" s="18" t="str">
        <f>'Daftar Akun'!A35</f>
        <v>400.000.000</v>
      </c>
      <c r="C40" s="7" t="str">
        <f t="shared" si="0"/>
        <v>PENDAPATAN</v>
      </c>
      <c r="D40" s="17" t="str">
        <f t="shared" si="8"/>
        <v>Laba Rugi</v>
      </c>
      <c r="E40" s="17" t="str">
        <f t="shared" si="9"/>
        <v>Kredit</v>
      </c>
      <c r="F40" s="30">
        <f t="shared" ref="F40:F42" si="148">IF(B40="","",VLOOKUP(B40,DaftarAkun,5,FALSE))</f>
        <v>0</v>
      </c>
      <c r="G40" s="30">
        <f t="shared" ref="G40:G42" si="149">IF(B40="","",VLOOKUP(B40,DaftarAkun,6,FALSE))</f>
        <v>0</v>
      </c>
      <c r="H40" s="30">
        <f t="shared" ref="H40:H42" si="150">SUMIF(KBNS,B40,JurnalDebet)</f>
        <v>0</v>
      </c>
      <c r="I40" s="30">
        <f t="shared" ref="I40:I42" si="151">SUMIF(KBNS,B40,JurnalKredit)</f>
        <v>0</v>
      </c>
      <c r="J40" s="30">
        <f t="shared" ref="J40:J42" si="152">IF(E40="debet",F40+H40-G40-I40,0)</f>
        <v>0</v>
      </c>
      <c r="K40" s="30">
        <f t="shared" ref="K40:K42" si="153">IF(E40="kredit",G40+I40-F40-H40,0)</f>
        <v>0</v>
      </c>
      <c r="L40" s="30">
        <f t="shared" ref="L40:L42" si="154">SUMIF(KBPNY,B40,JurnalDebet)</f>
        <v>0</v>
      </c>
      <c r="M40" s="30">
        <f t="shared" ref="M40:M42" si="155">SUMIF(KBPNY,B40,JurnalKredit)</f>
        <v>0</v>
      </c>
      <c r="N40" s="30">
        <f t="shared" ref="N40:N42" si="156">IF(E40="Debet",J40+L40-K40-M40,0)</f>
        <v>0</v>
      </c>
      <c r="O40" s="30">
        <f t="shared" ref="O40:O42" si="157">IF(E40="kredit",K40+M40-J40-L40,0)</f>
        <v>0</v>
      </c>
      <c r="P40" s="30">
        <f t="shared" ref="P40:P42" si="158">IF(D40="Laba rugi",N40,0)</f>
        <v>0</v>
      </c>
      <c r="Q40" s="30">
        <f t="shared" ref="Q40:Q42" si="159">IF(D40="Laba rugi",O40,0)</f>
        <v>0</v>
      </c>
      <c r="R40" s="30">
        <f t="shared" ref="R40:R42" si="160">IF(D40="Neraca",N40,0)</f>
        <v>0</v>
      </c>
      <c r="S40" s="30">
        <f t="shared" ref="S40:S42" si="161">IF(D40="Neraca",O40,0)</f>
        <v>0</v>
      </c>
    </row>
    <row r="41" spans="2:19" x14ac:dyDescent="0.2">
      <c r="B41" s="19" t="str">
        <f>'Daftar Akun'!A36</f>
        <v>400.001.001</v>
      </c>
      <c r="C41" s="5" t="str">
        <f t="shared" si="0"/>
        <v>Penjualan</v>
      </c>
      <c r="D41" s="17" t="str">
        <f t="shared" si="8"/>
        <v>Laba Rugi</v>
      </c>
      <c r="E41" s="17" t="str">
        <f t="shared" si="9"/>
        <v>Kredit</v>
      </c>
      <c r="F41" s="30">
        <f t="shared" si="148"/>
        <v>0</v>
      </c>
      <c r="G41" s="30">
        <f t="shared" si="149"/>
        <v>0</v>
      </c>
      <c r="H41" s="30">
        <f t="shared" si="150"/>
        <v>0</v>
      </c>
      <c r="I41" s="30">
        <f t="shared" si="151"/>
        <v>8854000</v>
      </c>
      <c r="J41" s="30">
        <f t="shared" si="152"/>
        <v>0</v>
      </c>
      <c r="K41" s="30">
        <f t="shared" si="153"/>
        <v>8854000</v>
      </c>
      <c r="L41" s="30">
        <f t="shared" si="154"/>
        <v>0</v>
      </c>
      <c r="M41" s="30">
        <f t="shared" si="155"/>
        <v>0</v>
      </c>
      <c r="N41" s="30">
        <f t="shared" si="156"/>
        <v>0</v>
      </c>
      <c r="O41" s="30">
        <f t="shared" si="157"/>
        <v>8854000</v>
      </c>
      <c r="P41" s="30">
        <f t="shared" si="158"/>
        <v>0</v>
      </c>
      <c r="Q41" s="30">
        <f t="shared" si="159"/>
        <v>8854000</v>
      </c>
      <c r="R41" s="30">
        <f t="shared" si="160"/>
        <v>0</v>
      </c>
      <c r="S41" s="30">
        <f t="shared" si="161"/>
        <v>0</v>
      </c>
    </row>
    <row r="42" spans="2:19" x14ac:dyDescent="0.2">
      <c r="B42" s="19" t="str">
        <f>'Daftar Akun'!A37</f>
        <v>400.001.002</v>
      </c>
      <c r="C42" s="5" t="str">
        <f t="shared" si="0"/>
        <v>Pendapatan Lain-Lain</v>
      </c>
      <c r="D42" s="17" t="str">
        <f t="shared" si="8"/>
        <v>Laba Rugi</v>
      </c>
      <c r="E42" s="17" t="str">
        <f t="shared" si="9"/>
        <v>Kredit</v>
      </c>
      <c r="F42" s="30">
        <f t="shared" si="148"/>
        <v>0</v>
      </c>
      <c r="G42" s="30">
        <f t="shared" si="149"/>
        <v>0</v>
      </c>
      <c r="H42" s="30">
        <f t="shared" si="150"/>
        <v>0</v>
      </c>
      <c r="I42" s="30">
        <f t="shared" si="151"/>
        <v>0</v>
      </c>
      <c r="J42" s="30">
        <f t="shared" si="152"/>
        <v>0</v>
      </c>
      <c r="K42" s="30">
        <f t="shared" si="153"/>
        <v>0</v>
      </c>
      <c r="L42" s="30">
        <f t="shared" si="154"/>
        <v>0</v>
      </c>
      <c r="M42" s="30">
        <f t="shared" si="155"/>
        <v>0</v>
      </c>
      <c r="N42" s="30">
        <f t="shared" si="156"/>
        <v>0</v>
      </c>
      <c r="O42" s="30">
        <f t="shared" si="157"/>
        <v>0</v>
      </c>
      <c r="P42" s="30">
        <f t="shared" si="158"/>
        <v>0</v>
      </c>
      <c r="Q42" s="30">
        <f t="shared" si="159"/>
        <v>0</v>
      </c>
      <c r="R42" s="30">
        <f t="shared" si="160"/>
        <v>0</v>
      </c>
      <c r="S42" s="30">
        <f t="shared" si="161"/>
        <v>0</v>
      </c>
    </row>
    <row r="43" spans="2:19" ht="15" x14ac:dyDescent="0.25">
      <c r="B43" s="18" t="str">
        <f>'Daftar Akun'!A38</f>
        <v>500.000.000</v>
      </c>
      <c r="C43" s="7" t="str">
        <f t="shared" si="0"/>
        <v>HARGA POKOK PENJUALAN</v>
      </c>
      <c r="D43" s="17" t="str">
        <f t="shared" si="8"/>
        <v>Laba Rugi</v>
      </c>
      <c r="E43" s="17" t="str">
        <f t="shared" si="9"/>
        <v>Debet</v>
      </c>
      <c r="F43" s="30">
        <f t="shared" si="10"/>
        <v>0</v>
      </c>
      <c r="G43" s="30">
        <f t="shared" si="2"/>
        <v>0</v>
      </c>
      <c r="H43" s="30">
        <f t="shared" si="11"/>
        <v>0</v>
      </c>
      <c r="I43" s="30">
        <f t="shared" si="3"/>
        <v>0</v>
      </c>
      <c r="J43" s="30">
        <f t="shared" si="12"/>
        <v>0</v>
      </c>
      <c r="K43" s="30">
        <f t="shared" si="13"/>
        <v>0</v>
      </c>
      <c r="L43" s="30">
        <f t="shared" si="4"/>
        <v>0</v>
      </c>
      <c r="M43" s="30">
        <f t="shared" si="5"/>
        <v>0</v>
      </c>
      <c r="N43" s="30">
        <f t="shared" si="45"/>
        <v>0</v>
      </c>
      <c r="O43" s="30">
        <f t="shared" si="46"/>
        <v>0</v>
      </c>
      <c r="P43" s="30">
        <f t="shared" si="14"/>
        <v>0</v>
      </c>
      <c r="Q43" s="30">
        <f t="shared" si="17"/>
        <v>0</v>
      </c>
      <c r="R43" s="30">
        <f t="shared" si="15"/>
        <v>0</v>
      </c>
      <c r="S43" s="30">
        <f t="shared" si="16"/>
        <v>0</v>
      </c>
    </row>
    <row r="44" spans="2:19" x14ac:dyDescent="0.2">
      <c r="B44" s="19" t="str">
        <f>'Daftar Akun'!A39</f>
        <v>500.001.001</v>
      </c>
      <c r="C44" s="5" t="str">
        <f t="shared" si="0"/>
        <v>Pembelian Bahan</v>
      </c>
      <c r="D44" s="17" t="str">
        <f t="shared" si="8"/>
        <v>Laba Rugi</v>
      </c>
      <c r="E44" s="17" t="str">
        <f t="shared" si="9"/>
        <v>Debet</v>
      </c>
      <c r="F44" s="30">
        <f t="shared" si="10"/>
        <v>0</v>
      </c>
      <c r="G44" s="30">
        <f t="shared" si="2"/>
        <v>0</v>
      </c>
      <c r="H44" s="30">
        <f t="shared" si="11"/>
        <v>0</v>
      </c>
      <c r="I44" s="30">
        <f t="shared" si="3"/>
        <v>0</v>
      </c>
      <c r="J44" s="30">
        <f t="shared" si="12"/>
        <v>0</v>
      </c>
      <c r="K44" s="30">
        <f t="shared" si="13"/>
        <v>0</v>
      </c>
      <c r="L44" s="30">
        <f t="shared" si="4"/>
        <v>0</v>
      </c>
      <c r="M44" s="30">
        <f t="shared" si="5"/>
        <v>0</v>
      </c>
      <c r="N44" s="30">
        <f t="shared" si="45"/>
        <v>0</v>
      </c>
      <c r="O44" s="30">
        <f t="shared" si="46"/>
        <v>0</v>
      </c>
      <c r="P44" s="30">
        <f>IF(D44="Laba rugi",N44,0)</f>
        <v>0</v>
      </c>
      <c r="Q44" s="30">
        <f t="shared" si="17"/>
        <v>0</v>
      </c>
      <c r="R44" s="30">
        <f t="shared" si="15"/>
        <v>0</v>
      </c>
      <c r="S44" s="30">
        <f t="shared" si="16"/>
        <v>0</v>
      </c>
    </row>
    <row r="45" spans="2:19" ht="15" x14ac:dyDescent="0.25">
      <c r="B45" s="18" t="str">
        <f>'Daftar Akun'!A40</f>
        <v>600.000.000</v>
      </c>
      <c r="C45" s="7" t="str">
        <f t="shared" si="0"/>
        <v>BEBAN USAHA</v>
      </c>
      <c r="D45" s="17" t="str">
        <f t="shared" si="8"/>
        <v>Laba Rugi</v>
      </c>
      <c r="E45" s="17" t="str">
        <f t="shared" si="9"/>
        <v>Debet</v>
      </c>
      <c r="F45" s="30">
        <f t="shared" si="10"/>
        <v>0</v>
      </c>
      <c r="G45" s="30">
        <f t="shared" si="2"/>
        <v>0</v>
      </c>
      <c r="H45" s="30">
        <f t="shared" si="11"/>
        <v>0</v>
      </c>
      <c r="I45" s="30">
        <f t="shared" si="3"/>
        <v>0</v>
      </c>
      <c r="J45" s="30">
        <f t="shared" si="12"/>
        <v>0</v>
      </c>
      <c r="K45" s="30">
        <f t="shared" si="13"/>
        <v>0</v>
      </c>
      <c r="L45" s="30">
        <f t="shared" si="4"/>
        <v>0</v>
      </c>
      <c r="M45" s="30">
        <f t="shared" si="5"/>
        <v>0</v>
      </c>
      <c r="N45" s="30">
        <f t="shared" si="45"/>
        <v>0</v>
      </c>
      <c r="O45" s="30">
        <f t="shared" si="46"/>
        <v>0</v>
      </c>
      <c r="P45" s="30">
        <f t="shared" si="14"/>
        <v>0</v>
      </c>
      <c r="Q45" s="30">
        <f t="shared" si="17"/>
        <v>0</v>
      </c>
      <c r="R45" s="30">
        <f t="shared" si="15"/>
        <v>0</v>
      </c>
      <c r="S45" s="30">
        <f t="shared" si="16"/>
        <v>0</v>
      </c>
    </row>
    <row r="46" spans="2:19" x14ac:dyDescent="0.2">
      <c r="B46" s="19" t="str">
        <f>'Daftar Akun'!A41</f>
        <v>600.000.001</v>
      </c>
      <c r="C46" s="5" t="str">
        <f t="shared" si="0"/>
        <v>Beban Iklan</v>
      </c>
      <c r="D46" s="17" t="str">
        <f t="shared" si="8"/>
        <v>Laba Rugi</v>
      </c>
      <c r="E46" s="17" t="str">
        <f t="shared" si="9"/>
        <v>Debet</v>
      </c>
      <c r="F46" s="30">
        <f t="shared" si="10"/>
        <v>0</v>
      </c>
      <c r="G46" s="30">
        <f t="shared" si="2"/>
        <v>0</v>
      </c>
      <c r="H46" s="30">
        <f t="shared" si="11"/>
        <v>550000</v>
      </c>
      <c r="I46" s="30">
        <f t="shared" si="3"/>
        <v>0</v>
      </c>
      <c r="J46" s="30">
        <f t="shared" si="12"/>
        <v>550000</v>
      </c>
      <c r="K46" s="30">
        <f t="shared" si="13"/>
        <v>0</v>
      </c>
      <c r="L46" s="30">
        <f t="shared" si="4"/>
        <v>0</v>
      </c>
      <c r="M46" s="30">
        <f t="shared" si="5"/>
        <v>0</v>
      </c>
      <c r="N46" s="30">
        <f t="shared" si="45"/>
        <v>550000</v>
      </c>
      <c r="O46" s="30">
        <f t="shared" si="46"/>
        <v>0</v>
      </c>
      <c r="P46" s="30">
        <f t="shared" si="14"/>
        <v>550000</v>
      </c>
      <c r="Q46" s="30">
        <f t="shared" si="17"/>
        <v>0</v>
      </c>
      <c r="R46" s="30">
        <f t="shared" si="15"/>
        <v>0</v>
      </c>
      <c r="S46" s="30">
        <f t="shared" si="16"/>
        <v>0</v>
      </c>
    </row>
    <row r="47" spans="2:19" x14ac:dyDescent="0.2">
      <c r="B47" s="19" t="str">
        <f>'Daftar Akun'!A42</f>
        <v>600.000.002</v>
      </c>
      <c r="C47" s="5" t="str">
        <f t="shared" si="0"/>
        <v>Beban Gaji</v>
      </c>
      <c r="D47" s="17" t="str">
        <f t="shared" si="8"/>
        <v>Laba Rugi</v>
      </c>
      <c r="E47" s="17" t="str">
        <f t="shared" si="9"/>
        <v>Debet</v>
      </c>
      <c r="F47" s="30">
        <f t="shared" si="10"/>
        <v>0</v>
      </c>
      <c r="G47" s="30">
        <f t="shared" si="2"/>
        <v>0</v>
      </c>
      <c r="H47" s="30">
        <f t="shared" si="11"/>
        <v>0</v>
      </c>
      <c r="I47" s="30">
        <f t="shared" si="3"/>
        <v>0</v>
      </c>
      <c r="J47" s="30">
        <f t="shared" si="12"/>
        <v>0</v>
      </c>
      <c r="K47" s="30">
        <f t="shared" si="13"/>
        <v>0</v>
      </c>
      <c r="L47" s="30">
        <f t="shared" si="4"/>
        <v>0</v>
      </c>
      <c r="M47" s="30">
        <f t="shared" si="5"/>
        <v>0</v>
      </c>
      <c r="N47" s="30">
        <f t="shared" si="45"/>
        <v>0</v>
      </c>
      <c r="O47" s="30">
        <f t="shared" si="46"/>
        <v>0</v>
      </c>
      <c r="P47" s="30">
        <f t="shared" si="14"/>
        <v>0</v>
      </c>
      <c r="Q47" s="30">
        <f t="shared" si="17"/>
        <v>0</v>
      </c>
      <c r="R47" s="30">
        <f t="shared" si="15"/>
        <v>0</v>
      </c>
      <c r="S47" s="30">
        <f t="shared" si="16"/>
        <v>0</v>
      </c>
    </row>
    <row r="48" spans="2:19" x14ac:dyDescent="0.2">
      <c r="B48" s="19" t="str">
        <f>'Daftar Akun'!A43</f>
        <v>600.000.003</v>
      </c>
      <c r="C48" s="5" t="str">
        <f t="shared" si="0"/>
        <v>Beban Listrik</v>
      </c>
      <c r="D48" s="17" t="str">
        <f t="shared" si="8"/>
        <v>Laba Rugi</v>
      </c>
      <c r="E48" s="17" t="str">
        <f t="shared" si="9"/>
        <v>Debet</v>
      </c>
      <c r="F48" s="30">
        <f t="shared" si="10"/>
        <v>0</v>
      </c>
      <c r="G48" s="30">
        <f t="shared" si="2"/>
        <v>0</v>
      </c>
      <c r="H48" s="30">
        <f t="shared" si="11"/>
        <v>0</v>
      </c>
      <c r="I48" s="30">
        <f t="shared" si="3"/>
        <v>0</v>
      </c>
      <c r="J48" s="30">
        <f t="shared" si="12"/>
        <v>0</v>
      </c>
      <c r="K48" s="30">
        <f t="shared" si="13"/>
        <v>0</v>
      </c>
      <c r="L48" s="30">
        <f t="shared" si="4"/>
        <v>0</v>
      </c>
      <c r="M48" s="30">
        <f t="shared" si="5"/>
        <v>0</v>
      </c>
      <c r="N48" s="30">
        <f t="shared" si="45"/>
        <v>0</v>
      </c>
      <c r="O48" s="30">
        <f t="shared" si="46"/>
        <v>0</v>
      </c>
      <c r="P48" s="30">
        <f t="shared" si="14"/>
        <v>0</v>
      </c>
      <c r="Q48" s="30">
        <f t="shared" si="17"/>
        <v>0</v>
      </c>
      <c r="R48" s="30">
        <f t="shared" si="15"/>
        <v>0</v>
      </c>
      <c r="S48" s="30">
        <f t="shared" si="16"/>
        <v>0</v>
      </c>
    </row>
    <row r="49" spans="2:19" x14ac:dyDescent="0.2">
      <c r="B49" s="19" t="str">
        <f>'Daftar Akun'!A44</f>
        <v>600.000.004</v>
      </c>
      <c r="C49" s="5" t="str">
        <f t="shared" si="0"/>
        <v>Beban Air</v>
      </c>
      <c r="D49" s="17" t="str">
        <f t="shared" si="8"/>
        <v>Laba Rugi</v>
      </c>
      <c r="E49" s="17" t="str">
        <f t="shared" si="9"/>
        <v>Debet</v>
      </c>
      <c r="F49" s="30">
        <f t="shared" si="10"/>
        <v>0</v>
      </c>
      <c r="G49" s="30">
        <f t="shared" si="2"/>
        <v>0</v>
      </c>
      <c r="H49" s="30">
        <f t="shared" si="11"/>
        <v>0</v>
      </c>
      <c r="I49" s="30">
        <f t="shared" si="3"/>
        <v>0</v>
      </c>
      <c r="J49" s="30">
        <f t="shared" si="12"/>
        <v>0</v>
      </c>
      <c r="K49" s="30">
        <f t="shared" si="13"/>
        <v>0</v>
      </c>
      <c r="L49" s="30">
        <f t="shared" si="4"/>
        <v>0</v>
      </c>
      <c r="M49" s="30">
        <f t="shared" si="5"/>
        <v>0</v>
      </c>
      <c r="N49" s="30">
        <f t="shared" si="45"/>
        <v>0</v>
      </c>
      <c r="O49" s="30">
        <f t="shared" si="46"/>
        <v>0</v>
      </c>
      <c r="P49" s="30">
        <f t="shared" si="14"/>
        <v>0</v>
      </c>
      <c r="Q49" s="30">
        <f t="shared" si="17"/>
        <v>0</v>
      </c>
      <c r="R49" s="30">
        <f t="shared" si="15"/>
        <v>0</v>
      </c>
      <c r="S49" s="30">
        <f t="shared" si="16"/>
        <v>0</v>
      </c>
    </row>
    <row r="50" spans="2:19" x14ac:dyDescent="0.2">
      <c r="B50" s="19" t="str">
        <f>'Daftar Akun'!A45</f>
        <v>600.000.005</v>
      </c>
      <c r="C50" s="5" t="str">
        <f t="shared" si="0"/>
        <v>Beban Internet</v>
      </c>
      <c r="D50" s="17" t="str">
        <f t="shared" si="8"/>
        <v>Laba Rugi</v>
      </c>
      <c r="E50" s="17" t="str">
        <f t="shared" si="9"/>
        <v>Debet</v>
      </c>
      <c r="F50" s="30">
        <f t="shared" si="10"/>
        <v>0</v>
      </c>
      <c r="G50" s="30">
        <f t="shared" si="2"/>
        <v>0</v>
      </c>
      <c r="H50" s="30">
        <f t="shared" si="11"/>
        <v>0</v>
      </c>
      <c r="I50" s="30">
        <f t="shared" si="3"/>
        <v>0</v>
      </c>
      <c r="J50" s="30">
        <f t="shared" si="12"/>
        <v>0</v>
      </c>
      <c r="K50" s="30">
        <f t="shared" si="13"/>
        <v>0</v>
      </c>
      <c r="L50" s="30">
        <f t="shared" si="4"/>
        <v>0</v>
      </c>
      <c r="M50" s="30">
        <f t="shared" si="5"/>
        <v>0</v>
      </c>
      <c r="N50" s="30">
        <f t="shared" si="45"/>
        <v>0</v>
      </c>
      <c r="O50" s="30">
        <f t="shared" si="46"/>
        <v>0</v>
      </c>
      <c r="P50" s="30">
        <f t="shared" si="14"/>
        <v>0</v>
      </c>
      <c r="Q50" s="30">
        <f t="shared" si="17"/>
        <v>0</v>
      </c>
      <c r="R50" s="30">
        <f t="shared" si="15"/>
        <v>0</v>
      </c>
      <c r="S50" s="30">
        <f t="shared" si="16"/>
        <v>0</v>
      </c>
    </row>
    <row r="51" spans="2:19" x14ac:dyDescent="0.2">
      <c r="B51" s="19" t="str">
        <f>'Daftar Akun'!A46</f>
        <v>600.000.006</v>
      </c>
      <c r="C51" s="5" t="str">
        <f t="shared" si="0"/>
        <v>Beban Telepon</v>
      </c>
      <c r="D51" s="17" t="str">
        <f t="shared" si="8"/>
        <v>Laba Rugi</v>
      </c>
      <c r="E51" s="17" t="str">
        <f t="shared" si="9"/>
        <v>Debet</v>
      </c>
      <c r="F51" s="30">
        <f t="shared" si="10"/>
        <v>0</v>
      </c>
      <c r="G51" s="30">
        <f t="shared" si="2"/>
        <v>0</v>
      </c>
      <c r="H51" s="30">
        <f t="shared" si="11"/>
        <v>0</v>
      </c>
      <c r="I51" s="30">
        <f t="shared" si="3"/>
        <v>0</v>
      </c>
      <c r="J51" s="30">
        <f t="shared" si="12"/>
        <v>0</v>
      </c>
      <c r="K51" s="30">
        <f t="shared" si="13"/>
        <v>0</v>
      </c>
      <c r="L51" s="30">
        <f t="shared" si="4"/>
        <v>0</v>
      </c>
      <c r="M51" s="30">
        <f t="shared" si="5"/>
        <v>0</v>
      </c>
      <c r="N51" s="30">
        <f t="shared" si="45"/>
        <v>0</v>
      </c>
      <c r="O51" s="30">
        <f t="shared" si="46"/>
        <v>0</v>
      </c>
      <c r="P51" s="30">
        <f t="shared" si="14"/>
        <v>0</v>
      </c>
      <c r="Q51" s="30">
        <f t="shared" si="17"/>
        <v>0</v>
      </c>
      <c r="R51" s="30">
        <f t="shared" si="15"/>
        <v>0</v>
      </c>
      <c r="S51" s="30">
        <f t="shared" si="16"/>
        <v>0</v>
      </c>
    </row>
    <row r="52" spans="2:19" x14ac:dyDescent="0.2">
      <c r="B52" s="19" t="str">
        <f>'Daftar Akun'!A47</f>
        <v>600.000.007</v>
      </c>
      <c r="C52" s="5" t="str">
        <f t="shared" si="0"/>
        <v>Beban Transportasi</v>
      </c>
      <c r="D52" s="17" t="str">
        <f t="shared" si="8"/>
        <v>Laba Rugi</v>
      </c>
      <c r="E52" s="17" t="str">
        <f t="shared" si="9"/>
        <v>Debet</v>
      </c>
      <c r="F52" s="30">
        <f t="shared" si="10"/>
        <v>0</v>
      </c>
      <c r="G52" s="30">
        <f t="shared" si="2"/>
        <v>0</v>
      </c>
      <c r="H52" s="30">
        <f t="shared" si="11"/>
        <v>0</v>
      </c>
      <c r="I52" s="30">
        <f t="shared" si="3"/>
        <v>0</v>
      </c>
      <c r="J52" s="30">
        <f t="shared" si="12"/>
        <v>0</v>
      </c>
      <c r="K52" s="30">
        <f t="shared" si="13"/>
        <v>0</v>
      </c>
      <c r="L52" s="30">
        <f t="shared" si="4"/>
        <v>0</v>
      </c>
      <c r="M52" s="30">
        <f t="shared" si="5"/>
        <v>0</v>
      </c>
      <c r="N52" s="30">
        <f t="shared" si="45"/>
        <v>0</v>
      </c>
      <c r="O52" s="30">
        <f t="shared" si="46"/>
        <v>0</v>
      </c>
      <c r="P52" s="30">
        <f t="shared" si="14"/>
        <v>0</v>
      </c>
      <c r="Q52" s="30">
        <f t="shared" si="17"/>
        <v>0</v>
      </c>
      <c r="R52" s="30">
        <f t="shared" si="15"/>
        <v>0</v>
      </c>
      <c r="S52" s="30">
        <f t="shared" si="16"/>
        <v>0</v>
      </c>
    </row>
    <row r="53" spans="2:19" x14ac:dyDescent="0.2">
      <c r="B53" s="19" t="str">
        <f>'Daftar Akun'!A48</f>
        <v>600.000.008</v>
      </c>
      <c r="C53" s="5" t="str">
        <f t="shared" ref="C53:C67" si="162">IF(B53="","",VLOOKUP(B53,DaftarAkun,2,FALSE))</f>
        <v>Beban Entertaint</v>
      </c>
      <c r="D53" s="17" t="str">
        <f t="shared" si="8"/>
        <v>Laba Rugi</v>
      </c>
      <c r="E53" s="17" t="str">
        <f t="shared" si="9"/>
        <v>Debet</v>
      </c>
      <c r="F53" s="30">
        <f t="shared" ref="F53:F67" si="163">IF(B53="","",VLOOKUP(B53,DaftarAkun,5,FALSE))</f>
        <v>0</v>
      </c>
      <c r="G53" s="30">
        <f t="shared" ref="G53:G67" si="164">IF(B53="","",VLOOKUP(B53,DaftarAkun,6,FALSE))</f>
        <v>0</v>
      </c>
      <c r="H53" s="30">
        <f t="shared" ref="H53:H67" si="165">SUMIF(KBNS,B53,JurnalDebet)</f>
        <v>0</v>
      </c>
      <c r="I53" s="30">
        <f t="shared" ref="I53:I67" si="166">SUMIF(KBNS,B53,JurnalKredit)</f>
        <v>0</v>
      </c>
      <c r="J53" s="30">
        <f t="shared" si="12"/>
        <v>0</v>
      </c>
      <c r="K53" s="30">
        <f t="shared" si="13"/>
        <v>0</v>
      </c>
      <c r="L53" s="30">
        <f t="shared" ref="L53:L67" si="167">SUMIF(KBPNY,B53,JurnalDebet)</f>
        <v>0</v>
      </c>
      <c r="M53" s="30">
        <f t="shared" ref="M53:M67" si="168">SUMIF(KBPNY,B53,JurnalKredit)</f>
        <v>0</v>
      </c>
      <c r="N53" s="30">
        <f t="shared" si="45"/>
        <v>0</v>
      </c>
      <c r="O53" s="30">
        <f t="shared" si="46"/>
        <v>0</v>
      </c>
      <c r="P53" s="30">
        <f t="shared" si="14"/>
        <v>0</v>
      </c>
      <c r="Q53" s="30">
        <f t="shared" si="17"/>
        <v>0</v>
      </c>
      <c r="R53" s="30">
        <f t="shared" si="15"/>
        <v>0</v>
      </c>
      <c r="S53" s="30">
        <f t="shared" si="16"/>
        <v>0</v>
      </c>
    </row>
    <row r="54" spans="2:19" x14ac:dyDescent="0.2">
      <c r="B54" s="19" t="str">
        <f>'Daftar Akun'!A49</f>
        <v>600.000.009</v>
      </c>
      <c r="C54" s="5" t="str">
        <f t="shared" si="162"/>
        <v>Beban Kebersihan</v>
      </c>
      <c r="D54" s="17" t="str">
        <f t="shared" si="8"/>
        <v>Laba Rugi</v>
      </c>
      <c r="E54" s="17" t="str">
        <f t="shared" si="9"/>
        <v>Debet</v>
      </c>
      <c r="F54" s="30">
        <f t="shared" si="163"/>
        <v>0</v>
      </c>
      <c r="G54" s="30">
        <f t="shared" si="164"/>
        <v>0</v>
      </c>
      <c r="H54" s="30">
        <f t="shared" si="165"/>
        <v>0</v>
      </c>
      <c r="I54" s="30">
        <f t="shared" si="166"/>
        <v>0</v>
      </c>
      <c r="J54" s="30">
        <f t="shared" si="12"/>
        <v>0</v>
      </c>
      <c r="K54" s="30">
        <f t="shared" si="13"/>
        <v>0</v>
      </c>
      <c r="L54" s="30">
        <f t="shared" si="167"/>
        <v>0</v>
      </c>
      <c r="M54" s="30">
        <f t="shared" si="168"/>
        <v>0</v>
      </c>
      <c r="N54" s="30">
        <f t="shared" si="45"/>
        <v>0</v>
      </c>
      <c r="O54" s="30">
        <f t="shared" si="46"/>
        <v>0</v>
      </c>
      <c r="P54" s="30">
        <f t="shared" si="14"/>
        <v>0</v>
      </c>
      <c r="Q54" s="30">
        <f t="shared" si="17"/>
        <v>0</v>
      </c>
      <c r="R54" s="30">
        <f t="shared" si="15"/>
        <v>0</v>
      </c>
      <c r="S54" s="30">
        <f t="shared" si="16"/>
        <v>0</v>
      </c>
    </row>
    <row r="55" spans="2:19" x14ac:dyDescent="0.2">
      <c r="B55" s="19" t="str">
        <f>'Daftar Akun'!A50</f>
        <v>600.000.010</v>
      </c>
      <c r="C55" s="5" t="str">
        <f t="shared" si="162"/>
        <v xml:space="preserve">Beban Perlengkapan </v>
      </c>
      <c r="D55" s="17" t="str">
        <f t="shared" si="8"/>
        <v>Laba Rugi</v>
      </c>
      <c r="E55" s="17" t="str">
        <f t="shared" si="9"/>
        <v>Debet</v>
      </c>
      <c r="F55" s="30">
        <f t="shared" si="163"/>
        <v>0</v>
      </c>
      <c r="G55" s="30">
        <f t="shared" si="164"/>
        <v>0</v>
      </c>
      <c r="H55" s="30">
        <f t="shared" si="165"/>
        <v>0</v>
      </c>
      <c r="I55" s="30">
        <f t="shared" si="166"/>
        <v>0</v>
      </c>
      <c r="J55" s="30">
        <f t="shared" si="12"/>
        <v>0</v>
      </c>
      <c r="K55" s="30">
        <f t="shared" si="13"/>
        <v>0</v>
      </c>
      <c r="L55" s="30">
        <f t="shared" si="167"/>
        <v>0</v>
      </c>
      <c r="M55" s="30">
        <f t="shared" si="168"/>
        <v>0</v>
      </c>
      <c r="N55" s="30">
        <f t="shared" si="45"/>
        <v>0</v>
      </c>
      <c r="O55" s="30">
        <f t="shared" si="46"/>
        <v>0</v>
      </c>
      <c r="P55" s="30">
        <f t="shared" si="14"/>
        <v>0</v>
      </c>
      <c r="Q55" s="30">
        <f t="shared" si="17"/>
        <v>0</v>
      </c>
      <c r="R55" s="30">
        <f t="shared" si="15"/>
        <v>0</v>
      </c>
      <c r="S55" s="30">
        <f t="shared" si="16"/>
        <v>0</v>
      </c>
    </row>
    <row r="56" spans="2:19" x14ac:dyDescent="0.2">
      <c r="B56" s="19" t="str">
        <f>'Daftar Akun'!A51</f>
        <v>600.000.011</v>
      </c>
      <c r="C56" s="5" t="str">
        <f t="shared" ref="C56" si="169">IF(B56="","",VLOOKUP(B56,DaftarAkun,2,FALSE))</f>
        <v>Beban Credit Card/QRIS Commission</v>
      </c>
      <c r="D56" s="17" t="str">
        <f t="shared" ref="D56" si="170">IF(B56="","",VLOOKUP(B56,DaftarAkun,3,FALSE))</f>
        <v>Laba Rugi</v>
      </c>
      <c r="E56" s="17" t="str">
        <f t="shared" ref="E56" si="171">IF(B56="","",VLOOKUP(B56,DaftarAkun,4,FALSE))</f>
        <v>Debet</v>
      </c>
      <c r="F56" s="30">
        <f t="shared" ref="F56" si="172">IF(B56="","",VLOOKUP(B56,DaftarAkun,5,FALSE))</f>
        <v>0</v>
      </c>
      <c r="G56" s="30">
        <f t="shared" ref="G56" si="173">IF(B56="","",VLOOKUP(B56,DaftarAkun,6,FALSE))</f>
        <v>0</v>
      </c>
      <c r="H56" s="30">
        <f t="shared" ref="H56" si="174">SUMIF(KBNS,B56,JurnalDebet)</f>
        <v>0</v>
      </c>
      <c r="I56" s="30">
        <f t="shared" ref="I56" si="175">SUMIF(KBNS,B56,JurnalKredit)</f>
        <v>0</v>
      </c>
      <c r="J56" s="30">
        <f t="shared" ref="J56" si="176">IF(E56="debet",F56+H56-G56-I56,0)</f>
        <v>0</v>
      </c>
      <c r="K56" s="30">
        <f t="shared" ref="K56" si="177">IF(E56="kredit",G56+I56-F56-H56,0)</f>
        <v>0</v>
      </c>
      <c r="L56" s="30">
        <f t="shared" ref="L56" si="178">SUMIF(KBPNY,B56,JurnalDebet)</f>
        <v>0</v>
      </c>
      <c r="M56" s="30">
        <f t="shared" ref="M56" si="179">SUMIF(KBPNY,B56,JurnalKredit)</f>
        <v>0</v>
      </c>
      <c r="N56" s="30">
        <f t="shared" ref="N56" si="180">IF(E56="Debet",J56+L56-K56-M56,0)</f>
        <v>0</v>
      </c>
      <c r="O56" s="30">
        <f t="shared" ref="O56" si="181">IF(E56="kredit",K56+M56-J56-L56,0)</f>
        <v>0</v>
      </c>
      <c r="P56" s="30">
        <f t="shared" ref="P56" si="182">IF(D56="Laba rugi",N56,0)</f>
        <v>0</v>
      </c>
      <c r="Q56" s="30">
        <f t="shared" ref="Q56" si="183">IF(D56="Laba rugi",O56,0)</f>
        <v>0</v>
      </c>
      <c r="R56" s="30">
        <f t="shared" ref="R56" si="184">IF(D56="Neraca",N56,0)</f>
        <v>0</v>
      </c>
      <c r="S56" s="30">
        <f t="shared" ref="S56" si="185">IF(D56="Neraca",O56,0)</f>
        <v>0</v>
      </c>
    </row>
    <row r="57" spans="2:19" x14ac:dyDescent="0.2">
      <c r="B57" s="19" t="str">
        <f>'Daftar Akun'!A52</f>
        <v>600.000.012</v>
      </c>
      <c r="C57" s="5" t="str">
        <f t="shared" si="162"/>
        <v>BPJS Kesehatan</v>
      </c>
      <c r="D57" s="17" t="str">
        <f t="shared" si="8"/>
        <v>Laba Rugi</v>
      </c>
      <c r="E57" s="17" t="str">
        <f t="shared" si="9"/>
        <v>Kredit</v>
      </c>
      <c r="F57" s="30">
        <f t="shared" si="163"/>
        <v>0</v>
      </c>
      <c r="G57" s="30">
        <f t="shared" si="164"/>
        <v>0</v>
      </c>
      <c r="H57" s="30">
        <f t="shared" si="165"/>
        <v>0</v>
      </c>
      <c r="I57" s="30">
        <f t="shared" si="166"/>
        <v>0</v>
      </c>
      <c r="J57" s="30">
        <f t="shared" si="12"/>
        <v>0</v>
      </c>
      <c r="K57" s="30">
        <f t="shared" si="13"/>
        <v>0</v>
      </c>
      <c r="L57" s="30">
        <f t="shared" si="167"/>
        <v>0</v>
      </c>
      <c r="M57" s="30">
        <f t="shared" si="168"/>
        <v>0</v>
      </c>
      <c r="N57" s="30">
        <f t="shared" si="45"/>
        <v>0</v>
      </c>
      <c r="O57" s="30">
        <f t="shared" si="46"/>
        <v>0</v>
      </c>
      <c r="P57" s="30">
        <f t="shared" si="14"/>
        <v>0</v>
      </c>
      <c r="Q57" s="30">
        <f t="shared" si="17"/>
        <v>0</v>
      </c>
      <c r="R57" s="30">
        <f t="shared" si="15"/>
        <v>0</v>
      </c>
      <c r="S57" s="30">
        <f t="shared" si="16"/>
        <v>0</v>
      </c>
    </row>
    <row r="58" spans="2:19" x14ac:dyDescent="0.2">
      <c r="B58" s="19" t="str">
        <f>'Daftar Akun'!A53</f>
        <v>600.000.013</v>
      </c>
      <c r="C58" s="5" t="str">
        <f t="shared" si="162"/>
        <v>BPJS Ketenagakerjaan</v>
      </c>
      <c r="D58" s="17" t="str">
        <f t="shared" si="8"/>
        <v>Laba Rugi</v>
      </c>
      <c r="E58" s="17" t="str">
        <f t="shared" si="9"/>
        <v>Debet</v>
      </c>
      <c r="F58" s="30">
        <f t="shared" si="163"/>
        <v>0</v>
      </c>
      <c r="G58" s="30">
        <f t="shared" si="164"/>
        <v>0</v>
      </c>
      <c r="H58" s="30">
        <f t="shared" si="165"/>
        <v>0</v>
      </c>
      <c r="I58" s="30">
        <f t="shared" si="166"/>
        <v>0</v>
      </c>
      <c r="J58" s="30">
        <f t="shared" si="12"/>
        <v>0</v>
      </c>
      <c r="K58" s="30">
        <f t="shared" si="13"/>
        <v>0</v>
      </c>
      <c r="L58" s="30">
        <f t="shared" si="167"/>
        <v>0</v>
      </c>
      <c r="M58" s="30">
        <f t="shared" si="168"/>
        <v>0</v>
      </c>
      <c r="N58" s="30">
        <f t="shared" si="45"/>
        <v>0</v>
      </c>
      <c r="O58" s="30">
        <f t="shared" si="46"/>
        <v>0</v>
      </c>
      <c r="P58" s="30">
        <f t="shared" si="14"/>
        <v>0</v>
      </c>
      <c r="Q58" s="30">
        <f t="shared" si="17"/>
        <v>0</v>
      </c>
      <c r="R58" s="30">
        <f t="shared" si="15"/>
        <v>0</v>
      </c>
      <c r="S58" s="30">
        <f t="shared" si="16"/>
        <v>0</v>
      </c>
    </row>
    <row r="59" spans="2:19" x14ac:dyDescent="0.2">
      <c r="B59" s="19" t="str">
        <f>'Daftar Akun'!A54</f>
        <v>600.000.014</v>
      </c>
      <c r="C59" s="5" t="str">
        <f t="shared" ref="C59" si="186">IF(B59="","",VLOOKUP(B59,DaftarAkun,2,FALSE))</f>
        <v>Beban Penyusutan</v>
      </c>
      <c r="D59" s="17" t="str">
        <f t="shared" ref="D59" si="187">IF(B59="","",VLOOKUP(B59,DaftarAkun,3,FALSE))</f>
        <v>Laba Rugi</v>
      </c>
      <c r="E59" s="17" t="str">
        <f t="shared" ref="E59" si="188">IF(B59="","",VLOOKUP(B59,DaftarAkun,4,FALSE))</f>
        <v>Debet</v>
      </c>
      <c r="F59" s="30">
        <f t="shared" ref="F59" si="189">IF(B59="","",VLOOKUP(B59,DaftarAkun,5,FALSE))</f>
        <v>0</v>
      </c>
      <c r="G59" s="30">
        <f t="shared" ref="G59" si="190">IF(B59="","",VLOOKUP(B59,DaftarAkun,6,FALSE))</f>
        <v>0</v>
      </c>
      <c r="H59" s="30">
        <f t="shared" ref="H59" si="191">SUMIF(KBNS,B59,JurnalDebet)</f>
        <v>0</v>
      </c>
      <c r="I59" s="30">
        <f t="shared" ref="I59" si="192">SUMIF(KBNS,B59,JurnalKredit)</f>
        <v>0</v>
      </c>
      <c r="J59" s="30">
        <f t="shared" ref="J59" si="193">IF(E59="debet",F59+H59-G59-I59,0)</f>
        <v>0</v>
      </c>
      <c r="K59" s="30">
        <f t="shared" ref="K59" si="194">IF(E59="kredit",G59+I59-F59-H59,0)</f>
        <v>0</v>
      </c>
      <c r="L59" s="30">
        <f t="shared" ref="L59" si="195">SUMIF(KBPNY,B59,JurnalDebet)</f>
        <v>0</v>
      </c>
      <c r="M59" s="30">
        <f t="shared" ref="M59" si="196">SUMIF(KBPNY,B59,JurnalKredit)</f>
        <v>0</v>
      </c>
      <c r="N59" s="30">
        <f t="shared" ref="N59" si="197">IF(E59="Debet",J59+L59-K59-M59,0)</f>
        <v>0</v>
      </c>
      <c r="O59" s="30">
        <f t="shared" ref="O59" si="198">IF(E59="kredit",K59+M59-J59-L59,0)</f>
        <v>0</v>
      </c>
      <c r="P59" s="30">
        <f t="shared" ref="P59" si="199">IF(D59="Laba rugi",N59,0)</f>
        <v>0</v>
      </c>
      <c r="Q59" s="30">
        <f t="shared" ref="Q59" si="200">IF(D59="Laba rugi",O59,0)</f>
        <v>0</v>
      </c>
      <c r="R59" s="30">
        <f t="shared" ref="R59" si="201">IF(D59="Neraca",N59,0)</f>
        <v>0</v>
      </c>
      <c r="S59" s="30">
        <f t="shared" ref="S59" si="202">IF(D59="Neraca",O59,0)</f>
        <v>0</v>
      </c>
    </row>
    <row r="60" spans="2:19" x14ac:dyDescent="0.2">
      <c r="B60" s="19" t="str">
        <f>'Daftar Akun'!A55</f>
        <v>600.000.015</v>
      </c>
      <c r="C60" s="5" t="str">
        <f t="shared" ref="C60" si="203">IF(B60="","",VLOOKUP(B60,DaftarAkun,2,FALSE))</f>
        <v>Beban Sewa</v>
      </c>
      <c r="D60" s="17" t="str">
        <f t="shared" ref="D60" si="204">IF(B60="","",VLOOKUP(B60,DaftarAkun,3,FALSE))</f>
        <v>Laba Rugi</v>
      </c>
      <c r="E60" s="17" t="str">
        <f t="shared" ref="E60" si="205">IF(B60="","",VLOOKUP(B60,DaftarAkun,4,FALSE))</f>
        <v>Debet</v>
      </c>
      <c r="F60" s="30">
        <f t="shared" ref="F60" si="206">IF(B60="","",VLOOKUP(B60,DaftarAkun,5,FALSE))</f>
        <v>0</v>
      </c>
      <c r="G60" s="30">
        <f t="shared" ref="G60" si="207">IF(B60="","",VLOOKUP(B60,DaftarAkun,6,FALSE))</f>
        <v>0</v>
      </c>
      <c r="H60" s="30">
        <f t="shared" ref="H60" si="208">SUMIF(KBNS,B60,JurnalDebet)</f>
        <v>0</v>
      </c>
      <c r="I60" s="30">
        <f t="shared" ref="I60" si="209">SUMIF(KBNS,B60,JurnalKredit)</f>
        <v>0</v>
      </c>
      <c r="J60" s="30">
        <f t="shared" ref="J60" si="210">IF(E60="debet",F60+H60-G60-I60,0)</f>
        <v>0</v>
      </c>
      <c r="K60" s="30">
        <f t="shared" ref="K60" si="211">IF(E60="kredit",G60+I60-F60-H60,0)</f>
        <v>0</v>
      </c>
      <c r="L60" s="30">
        <f t="shared" ref="L60" si="212">SUMIF(KBPNY,B60,JurnalDebet)</f>
        <v>0</v>
      </c>
      <c r="M60" s="30">
        <f t="shared" ref="M60" si="213">SUMIF(KBPNY,B60,JurnalKredit)</f>
        <v>0</v>
      </c>
      <c r="N60" s="30">
        <f t="shared" ref="N60" si="214">IF(E60="Debet",J60+L60-K60-M60,0)</f>
        <v>0</v>
      </c>
      <c r="O60" s="30">
        <f t="shared" ref="O60" si="215">IF(E60="kredit",K60+M60-J60-L60,0)</f>
        <v>0</v>
      </c>
      <c r="P60" s="30">
        <f t="shared" ref="P60" si="216">IF(D60="Laba rugi",N60,0)</f>
        <v>0</v>
      </c>
      <c r="Q60" s="30">
        <f t="shared" ref="Q60" si="217">IF(D60="Laba rugi",O60,0)</f>
        <v>0</v>
      </c>
      <c r="R60" s="30">
        <f t="shared" ref="R60" si="218">IF(D60="Neraca",N60,0)</f>
        <v>0</v>
      </c>
      <c r="S60" s="30">
        <f t="shared" ref="S60" si="219">IF(D60="Neraca",O60,0)</f>
        <v>0</v>
      </c>
    </row>
    <row r="61" spans="2:19" ht="15" x14ac:dyDescent="0.25">
      <c r="B61" s="18" t="str">
        <f>'Daftar Akun'!A56</f>
        <v>700.000.000</v>
      </c>
      <c r="C61" s="7" t="str">
        <f t="shared" si="162"/>
        <v>PENDAPATAN LAIN-LAIN</v>
      </c>
      <c r="D61" s="17" t="str">
        <f t="shared" si="8"/>
        <v>Laba Rugi</v>
      </c>
      <c r="E61" s="17" t="str">
        <f t="shared" si="9"/>
        <v>Kredit</v>
      </c>
      <c r="F61" s="30">
        <f t="shared" si="163"/>
        <v>0</v>
      </c>
      <c r="G61" s="30">
        <f t="shared" si="164"/>
        <v>0</v>
      </c>
      <c r="H61" s="30">
        <f t="shared" si="165"/>
        <v>0</v>
      </c>
      <c r="I61" s="30">
        <f t="shared" si="166"/>
        <v>0</v>
      </c>
      <c r="J61" s="30">
        <f t="shared" si="12"/>
        <v>0</v>
      </c>
      <c r="K61" s="30">
        <f t="shared" si="13"/>
        <v>0</v>
      </c>
      <c r="L61" s="30">
        <f t="shared" si="167"/>
        <v>0</v>
      </c>
      <c r="M61" s="30">
        <f t="shared" si="168"/>
        <v>0</v>
      </c>
      <c r="N61" s="30">
        <f t="shared" si="45"/>
        <v>0</v>
      </c>
      <c r="O61" s="30">
        <f t="shared" si="46"/>
        <v>0</v>
      </c>
      <c r="P61" s="30">
        <f t="shared" si="14"/>
        <v>0</v>
      </c>
      <c r="Q61" s="30">
        <f t="shared" si="17"/>
        <v>0</v>
      </c>
      <c r="R61" s="30">
        <f t="shared" si="15"/>
        <v>0</v>
      </c>
      <c r="S61" s="30">
        <f t="shared" si="16"/>
        <v>0</v>
      </c>
    </row>
    <row r="62" spans="2:19" x14ac:dyDescent="0.2">
      <c r="B62" s="19" t="str">
        <f>'Daftar Akun'!A57</f>
        <v>700.001.001</v>
      </c>
      <c r="C62" s="5" t="str">
        <f t="shared" si="162"/>
        <v>Pendapatan Bunga</v>
      </c>
      <c r="D62" s="17" t="str">
        <f t="shared" si="8"/>
        <v>Laba Rugi</v>
      </c>
      <c r="E62" s="17" t="str">
        <f t="shared" si="9"/>
        <v>Kredit</v>
      </c>
      <c r="F62" s="30">
        <f t="shared" si="163"/>
        <v>0</v>
      </c>
      <c r="G62" s="30">
        <f t="shared" si="164"/>
        <v>0</v>
      </c>
      <c r="H62" s="30">
        <f t="shared" si="165"/>
        <v>0</v>
      </c>
      <c r="I62" s="30">
        <f t="shared" si="166"/>
        <v>0</v>
      </c>
      <c r="J62" s="30">
        <f t="shared" si="12"/>
        <v>0</v>
      </c>
      <c r="K62" s="30">
        <f t="shared" si="13"/>
        <v>0</v>
      </c>
      <c r="L62" s="30">
        <f t="shared" si="167"/>
        <v>0</v>
      </c>
      <c r="M62" s="30">
        <f t="shared" si="168"/>
        <v>0</v>
      </c>
      <c r="N62" s="30">
        <f t="shared" si="45"/>
        <v>0</v>
      </c>
      <c r="O62" s="30">
        <f t="shared" si="46"/>
        <v>0</v>
      </c>
      <c r="P62" s="30">
        <f t="shared" si="14"/>
        <v>0</v>
      </c>
      <c r="Q62" s="30">
        <f t="shared" si="17"/>
        <v>0</v>
      </c>
      <c r="R62" s="30">
        <f t="shared" si="15"/>
        <v>0</v>
      </c>
      <c r="S62" s="30">
        <f t="shared" si="16"/>
        <v>0</v>
      </c>
    </row>
    <row r="63" spans="2:19" ht="15" x14ac:dyDescent="0.25">
      <c r="B63" s="18" t="str">
        <f>'Daftar Akun'!A58</f>
        <v>800.000.000</v>
      </c>
      <c r="C63" s="7" t="str">
        <f t="shared" si="162"/>
        <v>BEBAN LAIN-LAIN</v>
      </c>
      <c r="D63" s="17" t="str">
        <f t="shared" si="8"/>
        <v>Laba Rugi</v>
      </c>
      <c r="E63" s="17" t="str">
        <f t="shared" si="9"/>
        <v>Debet</v>
      </c>
      <c r="F63" s="30">
        <f t="shared" si="163"/>
        <v>0</v>
      </c>
      <c r="G63" s="30">
        <f t="shared" si="164"/>
        <v>0</v>
      </c>
      <c r="H63" s="30">
        <f t="shared" si="165"/>
        <v>0</v>
      </c>
      <c r="I63" s="30">
        <f t="shared" si="166"/>
        <v>0</v>
      </c>
      <c r="J63" s="30">
        <f t="shared" si="12"/>
        <v>0</v>
      </c>
      <c r="K63" s="30">
        <f t="shared" si="13"/>
        <v>0</v>
      </c>
      <c r="L63" s="30">
        <f t="shared" si="167"/>
        <v>0</v>
      </c>
      <c r="M63" s="30">
        <f t="shared" si="168"/>
        <v>0</v>
      </c>
      <c r="N63" s="30">
        <f t="shared" si="45"/>
        <v>0</v>
      </c>
      <c r="O63" s="30">
        <f t="shared" si="46"/>
        <v>0</v>
      </c>
      <c r="P63" s="30">
        <f t="shared" si="14"/>
        <v>0</v>
      </c>
      <c r="Q63" s="30">
        <f t="shared" si="17"/>
        <v>0</v>
      </c>
      <c r="R63" s="30">
        <f t="shared" si="15"/>
        <v>0</v>
      </c>
      <c r="S63" s="30">
        <f t="shared" si="16"/>
        <v>0</v>
      </c>
    </row>
    <row r="64" spans="2:19" x14ac:dyDescent="0.2">
      <c r="B64" s="19" t="str">
        <f>'Daftar Akun'!A59</f>
        <v>800.001.001</v>
      </c>
      <c r="C64" s="5" t="str">
        <f t="shared" si="162"/>
        <v>Beban Administrasi Bank</v>
      </c>
      <c r="D64" s="17" t="str">
        <f t="shared" si="8"/>
        <v>Laba Rugi</v>
      </c>
      <c r="E64" s="17" t="str">
        <f t="shared" si="9"/>
        <v>Debet</v>
      </c>
      <c r="F64" s="30">
        <f t="shared" si="163"/>
        <v>0</v>
      </c>
      <c r="G64" s="30">
        <f t="shared" si="164"/>
        <v>0</v>
      </c>
      <c r="H64" s="30">
        <f t="shared" si="165"/>
        <v>0</v>
      </c>
      <c r="I64" s="30">
        <f t="shared" si="166"/>
        <v>0</v>
      </c>
      <c r="J64" s="30">
        <f t="shared" si="12"/>
        <v>0</v>
      </c>
      <c r="K64" s="30">
        <f t="shared" si="13"/>
        <v>0</v>
      </c>
      <c r="L64" s="30">
        <f t="shared" si="167"/>
        <v>0</v>
      </c>
      <c r="M64" s="30">
        <f t="shared" si="168"/>
        <v>0</v>
      </c>
      <c r="N64" s="30">
        <f t="shared" si="45"/>
        <v>0</v>
      </c>
      <c r="O64" s="30">
        <f t="shared" si="46"/>
        <v>0</v>
      </c>
      <c r="P64" s="30">
        <f t="shared" si="14"/>
        <v>0</v>
      </c>
      <c r="Q64" s="30">
        <f t="shared" si="17"/>
        <v>0</v>
      </c>
      <c r="R64" s="30">
        <f t="shared" si="15"/>
        <v>0</v>
      </c>
      <c r="S64" s="30">
        <f t="shared" si="16"/>
        <v>0</v>
      </c>
    </row>
    <row r="65" spans="2:19" x14ac:dyDescent="0.2">
      <c r="B65" s="19" t="str">
        <f>'Daftar Akun'!A60</f>
        <v>800.001.002</v>
      </c>
      <c r="C65" s="5" t="str">
        <f t="shared" si="162"/>
        <v>Beban Transfer Bank</v>
      </c>
      <c r="D65" s="17" t="str">
        <f t="shared" si="8"/>
        <v>Laba Rugi</v>
      </c>
      <c r="E65" s="17" t="str">
        <f t="shared" si="9"/>
        <v>Debet</v>
      </c>
      <c r="F65" s="30">
        <f t="shared" si="163"/>
        <v>0</v>
      </c>
      <c r="G65" s="30">
        <f t="shared" si="164"/>
        <v>0</v>
      </c>
      <c r="H65" s="30">
        <f t="shared" si="165"/>
        <v>0</v>
      </c>
      <c r="I65" s="30">
        <f t="shared" si="166"/>
        <v>0</v>
      </c>
      <c r="J65" s="30">
        <f t="shared" si="12"/>
        <v>0</v>
      </c>
      <c r="K65" s="30">
        <f t="shared" si="13"/>
        <v>0</v>
      </c>
      <c r="L65" s="30">
        <f t="shared" si="167"/>
        <v>0</v>
      </c>
      <c r="M65" s="30">
        <f t="shared" si="168"/>
        <v>0</v>
      </c>
      <c r="N65" s="30">
        <f t="shared" si="45"/>
        <v>0</v>
      </c>
      <c r="O65" s="30">
        <f t="shared" si="46"/>
        <v>0</v>
      </c>
      <c r="P65" s="30">
        <f t="shared" si="14"/>
        <v>0</v>
      </c>
      <c r="Q65" s="30">
        <f t="shared" si="17"/>
        <v>0</v>
      </c>
      <c r="R65" s="30">
        <f t="shared" si="15"/>
        <v>0</v>
      </c>
      <c r="S65" s="30">
        <f t="shared" si="16"/>
        <v>0</v>
      </c>
    </row>
    <row r="66" spans="2:19" x14ac:dyDescent="0.2">
      <c r="B66" s="19" t="str">
        <f>'Daftar Akun'!A61</f>
        <v>800.001.004</v>
      </c>
      <c r="C66" s="5" t="str">
        <f t="shared" si="162"/>
        <v>Beban Pajak Bunga</v>
      </c>
      <c r="D66" s="17" t="str">
        <f t="shared" si="8"/>
        <v>Laba Rugi</v>
      </c>
      <c r="E66" s="17" t="str">
        <f t="shared" si="9"/>
        <v>Debet</v>
      </c>
      <c r="F66" s="30">
        <f t="shared" si="163"/>
        <v>0</v>
      </c>
      <c r="G66" s="30">
        <f t="shared" si="164"/>
        <v>0</v>
      </c>
      <c r="H66" s="30">
        <f t="shared" si="165"/>
        <v>0</v>
      </c>
      <c r="I66" s="30">
        <f t="shared" si="166"/>
        <v>0</v>
      </c>
      <c r="J66" s="30">
        <f t="shared" si="12"/>
        <v>0</v>
      </c>
      <c r="K66" s="30">
        <f t="shared" si="13"/>
        <v>0</v>
      </c>
      <c r="L66" s="30">
        <f t="shared" si="167"/>
        <v>0</v>
      </c>
      <c r="M66" s="30">
        <f t="shared" si="168"/>
        <v>0</v>
      </c>
      <c r="N66" s="30">
        <f t="shared" si="45"/>
        <v>0</v>
      </c>
      <c r="O66" s="30">
        <f t="shared" si="46"/>
        <v>0</v>
      </c>
      <c r="P66" s="30">
        <f t="shared" si="14"/>
        <v>0</v>
      </c>
      <c r="Q66" s="30">
        <f t="shared" si="17"/>
        <v>0</v>
      </c>
      <c r="R66" s="30">
        <f t="shared" si="15"/>
        <v>0</v>
      </c>
      <c r="S66" s="30">
        <f t="shared" si="16"/>
        <v>0</v>
      </c>
    </row>
    <row r="67" spans="2:19" x14ac:dyDescent="0.2">
      <c r="B67" s="19" t="str">
        <f>'Daftar Akun'!A62</f>
        <v>800.001.008</v>
      </c>
      <c r="C67" s="5" t="str">
        <f t="shared" si="162"/>
        <v>Beban Lain-lain</v>
      </c>
      <c r="D67" s="17" t="str">
        <f t="shared" si="8"/>
        <v>Laba Rugi</v>
      </c>
      <c r="E67" s="17" t="str">
        <f t="shared" si="9"/>
        <v>Debet</v>
      </c>
      <c r="F67" s="30">
        <f t="shared" si="163"/>
        <v>0</v>
      </c>
      <c r="G67" s="30">
        <f t="shared" si="164"/>
        <v>0</v>
      </c>
      <c r="H67" s="30">
        <f t="shared" si="165"/>
        <v>0</v>
      </c>
      <c r="I67" s="30">
        <f t="shared" si="166"/>
        <v>0</v>
      </c>
      <c r="J67" s="30">
        <f t="shared" si="12"/>
        <v>0</v>
      </c>
      <c r="K67" s="30">
        <f t="shared" si="13"/>
        <v>0</v>
      </c>
      <c r="L67" s="30">
        <f t="shared" si="167"/>
        <v>0</v>
      </c>
      <c r="M67" s="30">
        <f t="shared" si="168"/>
        <v>0</v>
      </c>
      <c r="N67" s="30">
        <f t="shared" si="45"/>
        <v>0</v>
      </c>
      <c r="O67" s="30">
        <f t="shared" si="46"/>
        <v>0</v>
      </c>
      <c r="P67" s="30">
        <f t="shared" si="14"/>
        <v>0</v>
      </c>
      <c r="Q67" s="30">
        <f t="shared" si="17"/>
        <v>0</v>
      </c>
      <c r="R67" s="30">
        <f t="shared" si="15"/>
        <v>0</v>
      </c>
      <c r="S67" s="30">
        <f t="shared" si="16"/>
        <v>0</v>
      </c>
    </row>
    <row r="68" spans="2:19" s="4" customFormat="1" ht="15" x14ac:dyDescent="0.25">
      <c r="B68" s="109" t="s">
        <v>151</v>
      </c>
      <c r="C68" s="110"/>
      <c r="D68" s="7"/>
      <c r="E68" s="7"/>
      <c r="F68" s="31">
        <f t="shared" ref="F68:I68" si="220">SUM(F7:F67)</f>
        <v>0</v>
      </c>
      <c r="G68" s="31">
        <f t="shared" si="220"/>
        <v>0</v>
      </c>
      <c r="H68" s="31">
        <f t="shared" si="220"/>
        <v>17708000</v>
      </c>
      <c r="I68" s="31">
        <f t="shared" si="220"/>
        <v>17708000</v>
      </c>
      <c r="J68" s="31">
        <f t="shared" ref="J68:S68" si="221">SUM(J7:J67)</f>
        <v>8854000</v>
      </c>
      <c r="K68" s="31">
        <f t="shared" si="221"/>
        <v>8854000</v>
      </c>
      <c r="L68" s="31">
        <f t="shared" si="221"/>
        <v>0</v>
      </c>
      <c r="M68" s="31">
        <f t="shared" si="221"/>
        <v>0</v>
      </c>
      <c r="N68" s="31">
        <f t="shared" si="221"/>
        <v>8854000</v>
      </c>
      <c r="O68" s="31">
        <f t="shared" si="221"/>
        <v>8854000</v>
      </c>
      <c r="P68" s="31">
        <f t="shared" si="221"/>
        <v>550000</v>
      </c>
      <c r="Q68" s="31">
        <f t="shared" si="221"/>
        <v>8854000</v>
      </c>
      <c r="R68" s="31">
        <f t="shared" si="221"/>
        <v>8304000</v>
      </c>
      <c r="S68" s="31">
        <f t="shared" si="221"/>
        <v>0</v>
      </c>
    </row>
    <row r="69" spans="2:19" x14ac:dyDescent="0.2">
      <c r="O69" s="32" t="str">
        <f>IF(P69&gt;0,"Rugi",IF(AND(P69=0,Q69=0),"-","Laba"))</f>
        <v>Laba</v>
      </c>
      <c r="P69" s="30">
        <f>IF(P68&gt;Q68,P68-Q68,0)</f>
        <v>0</v>
      </c>
      <c r="Q69" s="30">
        <f>IF(Q68&gt;P68,Q68-P68,0)</f>
        <v>8304000</v>
      </c>
      <c r="R69" s="30">
        <f>P69</f>
        <v>0</v>
      </c>
      <c r="S69" s="30">
        <f>Q69</f>
        <v>8304000</v>
      </c>
    </row>
    <row r="70" spans="2:19" x14ac:dyDescent="0.2">
      <c r="G70" s="32">
        <f>G68-F68</f>
        <v>0</v>
      </c>
      <c r="I70" s="32">
        <f>I68-H68</f>
        <v>0</v>
      </c>
      <c r="K70" s="32">
        <f>K68-J68</f>
        <v>0</v>
      </c>
      <c r="P70" s="30">
        <f>P68+P69</f>
        <v>550000</v>
      </c>
      <c r="Q70" s="30">
        <f>Q68+Q69</f>
        <v>17158000</v>
      </c>
      <c r="R70" s="30">
        <f>R68+R69</f>
        <v>8304000</v>
      </c>
      <c r="S70" s="30">
        <f>S68+S69</f>
        <v>8304000</v>
      </c>
    </row>
  </sheetData>
  <mergeCells count="14">
    <mergeCell ref="B68:C68"/>
    <mergeCell ref="B1:S1"/>
    <mergeCell ref="R5:S5"/>
    <mergeCell ref="F5:G5"/>
    <mergeCell ref="B2:S2"/>
    <mergeCell ref="B3:S3"/>
    <mergeCell ref="C5:C6"/>
    <mergeCell ref="B5:B6"/>
    <mergeCell ref="L5:M5"/>
    <mergeCell ref="N5:O5"/>
    <mergeCell ref="P5:Q5"/>
    <mergeCell ref="D5:D6"/>
    <mergeCell ref="E5:E6"/>
    <mergeCell ref="J5:K5"/>
  </mergeCells>
  <dataValidations count="2">
    <dataValidation type="list" allowBlank="1" showInputMessage="1" showErrorMessage="1" errorTitle="EROR !!" error="Silahkan pilih salah satu !" sqref="E7:E67" xr:uid="{00000000-0002-0000-0500-000000000000}">
      <formula1>"Debet,Kredit"</formula1>
    </dataValidation>
    <dataValidation allowBlank="1" showInputMessage="1" showErrorMessage="1" errorTitle="EROR !!" error="Silahkan pilih salah satu !" sqref="D7:D67" xr:uid="{00000000-0002-0000-0500-000001000000}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"/>
  <sheetViews>
    <sheetView workbookViewId="0">
      <selection activeCell="B22" sqref="B22"/>
    </sheetView>
  </sheetViews>
  <sheetFormatPr defaultColWidth="9.140625" defaultRowHeight="14.25" x14ac:dyDescent="0.2"/>
  <cols>
    <col min="1" max="1" width="8.28515625" style="9" bestFit="1" customWidth="1"/>
    <col min="2" max="2" width="47.7109375" style="9" customWidth="1"/>
    <col min="3" max="4" width="16.28515625" style="9" customWidth="1"/>
    <col min="5" max="16384" width="9.140625" style="9"/>
  </cols>
  <sheetData>
    <row r="1" spans="1:4" ht="18.75" x14ac:dyDescent="0.4">
      <c r="A1" s="65"/>
    </row>
    <row r="8" spans="1:4" ht="15" customHeight="1" x14ac:dyDescent="0.25">
      <c r="A8" s="106" t="s">
        <v>21</v>
      </c>
      <c r="B8" s="106"/>
      <c r="C8" s="106"/>
      <c r="D8" s="106"/>
    </row>
    <row r="9" spans="1:4" ht="15" customHeight="1" x14ac:dyDescent="0.25">
      <c r="A9" s="106" t="str">
        <f>Jurnal!G3</f>
        <v>Periode 01 - 29 Februari</v>
      </c>
      <c r="B9" s="106"/>
      <c r="C9" s="106"/>
      <c r="D9" s="106"/>
    </row>
    <row r="11" spans="1:4" s="13" customFormat="1" ht="15" x14ac:dyDescent="0.25">
      <c r="A11" s="12" t="s">
        <v>17</v>
      </c>
      <c r="B11" s="12" t="s">
        <v>18</v>
      </c>
      <c r="C11" s="12" t="s">
        <v>19</v>
      </c>
      <c r="D11" s="12" t="s">
        <v>20</v>
      </c>
    </row>
    <row r="12" spans="1:4" x14ac:dyDescent="0.2">
      <c r="A12" s="11"/>
      <c r="B12" s="11"/>
      <c r="C12" s="11"/>
      <c r="D12" s="11"/>
    </row>
    <row r="13" spans="1:4" x14ac:dyDescent="0.2">
      <c r="A13" s="11"/>
      <c r="B13" s="11"/>
      <c r="C13" s="11"/>
      <c r="D13" s="11"/>
    </row>
    <row r="14" spans="1:4" x14ac:dyDescent="0.2">
      <c r="A14" s="11"/>
      <c r="B14" s="11"/>
      <c r="C14" s="11"/>
      <c r="D14" s="11"/>
    </row>
    <row r="15" spans="1:4" x14ac:dyDescent="0.2">
      <c r="A15" s="11"/>
      <c r="B15" s="11"/>
      <c r="C15" s="11"/>
      <c r="D15" s="11"/>
    </row>
    <row r="16" spans="1:4" x14ac:dyDescent="0.2">
      <c r="A16" s="11"/>
      <c r="B16" s="11"/>
      <c r="C16" s="11"/>
      <c r="D16" s="11"/>
    </row>
    <row r="17" spans="1:4" x14ac:dyDescent="0.2">
      <c r="A17" s="11"/>
      <c r="B17" s="11"/>
      <c r="C17" s="11"/>
      <c r="D17" s="11"/>
    </row>
    <row r="18" spans="1:4" x14ac:dyDescent="0.2">
      <c r="A18" s="11"/>
      <c r="B18" s="11"/>
      <c r="C18" s="11"/>
      <c r="D18" s="11"/>
    </row>
    <row r="19" spans="1:4" x14ac:dyDescent="0.2">
      <c r="A19" s="11"/>
      <c r="B19" s="11"/>
      <c r="C19" s="11"/>
      <c r="D19" s="11"/>
    </row>
    <row r="20" spans="1:4" x14ac:dyDescent="0.2">
      <c r="A20" s="11"/>
      <c r="B20" s="11"/>
      <c r="C20" s="11"/>
      <c r="D20" s="11"/>
    </row>
    <row r="21" spans="1:4" x14ac:dyDescent="0.2">
      <c r="A21" s="11"/>
      <c r="B21" s="11"/>
      <c r="C21" s="11"/>
      <c r="D21" s="11"/>
    </row>
    <row r="22" spans="1:4" x14ac:dyDescent="0.2">
      <c r="A22" s="11"/>
      <c r="B22" s="11"/>
      <c r="C22" s="11"/>
      <c r="D22" s="11"/>
    </row>
    <row r="23" spans="1:4" x14ac:dyDescent="0.2">
      <c r="A23" s="11"/>
      <c r="B23" s="11"/>
      <c r="C23" s="11"/>
      <c r="D23" s="11"/>
    </row>
    <row r="24" spans="1:4" x14ac:dyDescent="0.2">
      <c r="A24" s="11"/>
      <c r="B24" s="11"/>
      <c r="C24" s="11"/>
      <c r="D24" s="11"/>
    </row>
    <row r="25" spans="1:4" x14ac:dyDescent="0.2">
      <c r="A25" s="11"/>
      <c r="B25" s="11"/>
      <c r="C25" s="11"/>
      <c r="D25" s="11"/>
    </row>
    <row r="26" spans="1:4" x14ac:dyDescent="0.2">
      <c r="A26" s="11"/>
      <c r="B26" s="11"/>
      <c r="C26" s="11"/>
      <c r="D26" s="11"/>
    </row>
    <row r="27" spans="1:4" x14ac:dyDescent="0.2">
      <c r="A27" s="11"/>
      <c r="B27" s="11"/>
      <c r="C27" s="11"/>
      <c r="D27" s="11"/>
    </row>
    <row r="28" spans="1:4" x14ac:dyDescent="0.2">
      <c r="A28" s="11"/>
      <c r="B28" s="11"/>
      <c r="C28" s="11"/>
      <c r="D28" s="11"/>
    </row>
    <row r="29" spans="1:4" x14ac:dyDescent="0.2">
      <c r="A29" s="11"/>
      <c r="B29" s="11"/>
      <c r="C29" s="11"/>
      <c r="D29" s="11"/>
    </row>
    <row r="30" spans="1:4" x14ac:dyDescent="0.2">
      <c r="A30" s="11"/>
      <c r="B30" s="11"/>
      <c r="C30" s="11"/>
      <c r="D30" s="11"/>
    </row>
    <row r="31" spans="1:4" x14ac:dyDescent="0.2">
      <c r="A31" s="11"/>
      <c r="B31" s="11"/>
      <c r="C31" s="11"/>
      <c r="D31" s="11"/>
    </row>
    <row r="32" spans="1:4" x14ac:dyDescent="0.2">
      <c r="A32" s="11"/>
      <c r="B32" s="11"/>
      <c r="C32" s="11"/>
      <c r="D32" s="11"/>
    </row>
    <row r="33" spans="1:4" x14ac:dyDescent="0.2">
      <c r="A33" s="11"/>
      <c r="B33" s="11"/>
      <c r="C33" s="11"/>
      <c r="D33" s="11"/>
    </row>
    <row r="34" spans="1:4" x14ac:dyDescent="0.2">
      <c r="A34" s="11"/>
      <c r="B34" s="11"/>
      <c r="C34" s="11"/>
      <c r="D34" s="11"/>
    </row>
    <row r="35" spans="1:4" x14ac:dyDescent="0.2">
      <c r="A35" s="11"/>
      <c r="B35" s="11"/>
      <c r="C35" s="11"/>
      <c r="D35" s="11"/>
    </row>
    <row r="36" spans="1:4" x14ac:dyDescent="0.2">
      <c r="A36" s="11"/>
      <c r="B36" s="11"/>
      <c r="C36" s="11"/>
      <c r="D36" s="11"/>
    </row>
    <row r="37" spans="1:4" x14ac:dyDescent="0.2">
      <c r="A37" s="11"/>
      <c r="B37" s="11"/>
      <c r="C37" s="11"/>
      <c r="D37" s="11"/>
    </row>
    <row r="38" spans="1:4" x14ac:dyDescent="0.2">
      <c r="A38" s="11"/>
      <c r="B38" s="11"/>
      <c r="C38" s="11"/>
      <c r="D38" s="11"/>
    </row>
    <row r="39" spans="1:4" x14ac:dyDescent="0.2">
      <c r="A39" s="11"/>
      <c r="B39" s="11"/>
      <c r="C39" s="11"/>
      <c r="D39" s="11"/>
    </row>
    <row r="40" spans="1:4" x14ac:dyDescent="0.2">
      <c r="A40" s="11"/>
      <c r="B40" s="11"/>
      <c r="C40" s="11"/>
      <c r="D40" s="11"/>
    </row>
    <row r="41" spans="1:4" x14ac:dyDescent="0.2">
      <c r="A41" s="11"/>
      <c r="B41" s="11"/>
      <c r="C41" s="11"/>
      <c r="D41" s="11"/>
    </row>
  </sheetData>
  <mergeCells count="2">
    <mergeCell ref="A8:D8"/>
    <mergeCell ref="A9:D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3"/>
  <sheetViews>
    <sheetView view="pageBreakPreview" topLeftCell="A4" zoomScaleNormal="100" zoomScaleSheetLayoutView="100" workbookViewId="0">
      <selection activeCell="G25" sqref="G25"/>
    </sheetView>
  </sheetViews>
  <sheetFormatPr defaultColWidth="9.140625" defaultRowHeight="14.25" outlineLevelCol="1" x14ac:dyDescent="0.2"/>
  <cols>
    <col min="1" max="1" width="3.28515625" style="9" customWidth="1"/>
    <col min="2" max="2" width="12.7109375" style="9" hidden="1" customWidth="1"/>
    <col min="3" max="3" width="34" style="9" bestFit="1" customWidth="1"/>
    <col min="4" max="4" width="9.140625" style="9" hidden="1" customWidth="1" outlineLevel="1"/>
    <col min="5" max="6" width="11.5703125" style="45" hidden="1" customWidth="1" outlineLevel="1"/>
    <col min="7" max="7" width="17" style="45" customWidth="1" collapsed="1"/>
    <col min="8" max="9" width="17" style="9" customWidth="1"/>
    <col min="10" max="10" width="9.85546875" style="9" bestFit="1" customWidth="1"/>
    <col min="11" max="16384" width="9.140625" style="9"/>
  </cols>
  <sheetData>
    <row r="1" spans="1:11" ht="15" x14ac:dyDescent="0.25">
      <c r="A1" s="106" t="s">
        <v>221</v>
      </c>
      <c r="B1" s="106"/>
      <c r="C1" s="106"/>
      <c r="D1" s="106"/>
      <c r="E1" s="106"/>
      <c r="F1" s="106"/>
      <c r="G1" s="106"/>
      <c r="H1" s="106"/>
    </row>
    <row r="2" spans="1:11" ht="15" x14ac:dyDescent="0.25">
      <c r="A2" s="106" t="s">
        <v>0</v>
      </c>
      <c r="B2" s="106"/>
      <c r="C2" s="106"/>
      <c r="D2" s="106"/>
      <c r="E2" s="106"/>
      <c r="F2" s="106"/>
      <c r="G2" s="106"/>
      <c r="H2" s="106"/>
      <c r="I2" s="73"/>
    </row>
    <row r="3" spans="1:11" ht="15" x14ac:dyDescent="0.25">
      <c r="A3" s="106" t="str">
        <f>Jurnal!G3</f>
        <v>Periode 01 - 29 Februari</v>
      </c>
      <c r="B3" s="106"/>
      <c r="C3" s="106"/>
      <c r="D3" s="106"/>
      <c r="E3" s="106"/>
      <c r="F3" s="106"/>
      <c r="G3" s="106"/>
      <c r="H3" s="106"/>
      <c r="I3" s="73"/>
    </row>
    <row r="4" spans="1:11" x14ac:dyDescent="0.2">
      <c r="E4" s="43"/>
      <c r="F4" s="43"/>
      <c r="G4" s="43"/>
    </row>
    <row r="5" spans="1:11" ht="15" x14ac:dyDescent="0.25">
      <c r="A5" s="41"/>
      <c r="B5" s="46" t="s">
        <v>152</v>
      </c>
      <c r="C5" s="46" t="s">
        <v>35</v>
      </c>
      <c r="D5" s="46" t="s">
        <v>134</v>
      </c>
      <c r="E5" s="47" t="s">
        <v>19</v>
      </c>
      <c r="F5" s="47" t="s">
        <v>20</v>
      </c>
      <c r="G5" s="47" t="s">
        <v>142</v>
      </c>
      <c r="H5" s="42"/>
      <c r="I5" s="42"/>
    </row>
    <row r="6" spans="1:11" ht="15" x14ac:dyDescent="0.25">
      <c r="A6" s="42"/>
      <c r="B6" s="51"/>
      <c r="C6" s="41" t="s">
        <v>190</v>
      </c>
      <c r="D6" s="41"/>
      <c r="E6" s="48"/>
      <c r="F6" s="48"/>
      <c r="G6" s="48"/>
      <c r="H6" s="42"/>
      <c r="I6" s="42"/>
    </row>
    <row r="7" spans="1:11" x14ac:dyDescent="0.2">
      <c r="A7" s="42"/>
      <c r="B7" s="51" t="str">
        <f>'Daftar Akun'!A36</f>
        <v>400.001.001</v>
      </c>
      <c r="C7" s="82" t="str">
        <f>VLOOKUP(B7,NeracaLajur,2,0)</f>
        <v>Penjualan</v>
      </c>
      <c r="D7" s="42" t="str">
        <f>VLOOKUP(B7,NeracaLajur,4)</f>
        <v>Kredit</v>
      </c>
      <c r="E7" s="44">
        <f>VLOOKUP(B7,NeracaLajur,15,0)</f>
        <v>0</v>
      </c>
      <c r="F7" s="44">
        <f>VLOOKUP(B7,NeracaLajur,16,0)</f>
        <v>8854000</v>
      </c>
      <c r="G7" s="44">
        <f>IF(D7="Debet",E7-F7,F7-E7)</f>
        <v>8854000</v>
      </c>
      <c r="H7" s="42"/>
      <c r="I7" s="42"/>
    </row>
    <row r="8" spans="1:11" ht="15" x14ac:dyDescent="0.25">
      <c r="A8" s="42"/>
      <c r="B8" s="51" t="str">
        <f>'Daftar Akun'!A37</f>
        <v>400.001.002</v>
      </c>
      <c r="C8" s="82" t="str">
        <f>VLOOKUP(B8,NeracaLajur,2,0)</f>
        <v>Pendapatan Lain-Lain</v>
      </c>
      <c r="D8" s="42" t="str">
        <f>VLOOKUP(B8,NeracaLajur,4)</f>
        <v>Kredit</v>
      </c>
      <c r="E8" s="44">
        <f>VLOOKUP(B8,NeracaLajur,15,0)</f>
        <v>0</v>
      </c>
      <c r="F8" s="44">
        <f>VLOOKUP(B8,NeracaLajur,16,0)</f>
        <v>0</v>
      </c>
      <c r="G8" s="44">
        <f t="shared" ref="G8:G37" si="0">IF(D8="Debet",E8-F8,F8-E8)</f>
        <v>0</v>
      </c>
      <c r="H8" s="41"/>
      <c r="I8" s="41"/>
      <c r="J8" s="99">
        <f>G7*3%</f>
        <v>265620</v>
      </c>
    </row>
    <row r="9" spans="1:11" x14ac:dyDescent="0.2">
      <c r="A9" s="42"/>
      <c r="B9" s="51" t="str">
        <f>'Daftar Akun'!A57</f>
        <v>700.001.001</v>
      </c>
      <c r="C9" s="82" t="str">
        <f>VLOOKUP(B9,NeracaLajur,2,0)</f>
        <v>Pendapatan Bunga</v>
      </c>
      <c r="D9" s="42" t="str">
        <f>VLOOKUP(B9,NeracaLajur,4)</f>
        <v>Kredit</v>
      </c>
      <c r="E9" s="44">
        <f>VLOOKUP(B9,NeracaLajur,15,0)</f>
        <v>0</v>
      </c>
      <c r="F9" s="44">
        <f>VLOOKUP(B9,NeracaLajur,16,0)</f>
        <v>0</v>
      </c>
      <c r="G9" s="44">
        <f>IF(D9="Debet",E9-F9,F9-E9)</f>
        <v>0</v>
      </c>
      <c r="H9" s="42"/>
      <c r="I9" s="42"/>
      <c r="J9" s="99">
        <f>J8/2</f>
        <v>132810</v>
      </c>
    </row>
    <row r="10" spans="1:11" ht="15" x14ac:dyDescent="0.25">
      <c r="A10" s="42"/>
      <c r="B10" s="51"/>
      <c r="C10" s="83" t="s">
        <v>2</v>
      </c>
      <c r="D10" s="42"/>
      <c r="E10" s="44"/>
      <c r="F10" s="44"/>
      <c r="G10" s="44"/>
      <c r="H10" s="74">
        <f>SUM(G7:G10)</f>
        <v>8854000</v>
      </c>
      <c r="I10" s="42"/>
    </row>
    <row r="11" spans="1:11" ht="15" x14ac:dyDescent="0.25">
      <c r="A11" s="42"/>
      <c r="B11" s="51"/>
      <c r="C11" s="42"/>
      <c r="D11" s="42"/>
      <c r="E11" s="44"/>
      <c r="F11" s="44"/>
      <c r="G11" s="44"/>
      <c r="H11" s="41"/>
      <c r="I11" s="41"/>
    </row>
    <row r="12" spans="1:11" ht="15" x14ac:dyDescent="0.25">
      <c r="A12" s="42"/>
      <c r="B12" s="51"/>
      <c r="C12" s="41" t="s">
        <v>192</v>
      </c>
      <c r="D12" s="42"/>
      <c r="E12" s="44"/>
      <c r="F12" s="44"/>
      <c r="G12" s="44"/>
      <c r="H12" s="41"/>
      <c r="I12" s="41"/>
    </row>
    <row r="13" spans="1:11" ht="15" x14ac:dyDescent="0.25">
      <c r="A13" s="41"/>
      <c r="B13" s="51" t="str">
        <f>'Daftar Akun'!A39</f>
        <v>500.001.001</v>
      </c>
      <c r="C13" s="82" t="s">
        <v>235</v>
      </c>
      <c r="D13" s="42" t="str">
        <f>VLOOKUP(B13,NeracaLajur,4)</f>
        <v>Debet</v>
      </c>
      <c r="E13" s="44">
        <f>VLOOKUP(B13,NeracaLajur,15,0)</f>
        <v>0</v>
      </c>
      <c r="F13" s="44">
        <f>VLOOKUP(B13,NeracaLajur,16,0)</f>
        <v>0</v>
      </c>
      <c r="G13" s="44">
        <f>NL!P44</f>
        <v>0</v>
      </c>
      <c r="H13" s="42"/>
      <c r="I13" s="42"/>
    </row>
    <row r="14" spans="1:11" ht="15" x14ac:dyDescent="0.25">
      <c r="A14" s="41"/>
      <c r="B14" s="51"/>
      <c r="C14" s="83" t="s">
        <v>192</v>
      </c>
      <c r="D14" s="42"/>
      <c r="E14" s="44"/>
      <c r="F14" s="44"/>
      <c r="G14" s="44"/>
      <c r="H14" s="74">
        <f>G13</f>
        <v>0</v>
      </c>
      <c r="I14" s="42"/>
      <c r="K14" s="101">
        <f>G13/G7*100%</f>
        <v>0</v>
      </c>
    </row>
    <row r="15" spans="1:11" ht="15" x14ac:dyDescent="0.25">
      <c r="A15" s="41"/>
      <c r="B15" s="51"/>
      <c r="C15" s="42"/>
      <c r="D15" s="42"/>
      <c r="E15" s="44"/>
      <c r="F15" s="44"/>
      <c r="G15" s="44"/>
      <c r="H15" s="42"/>
      <c r="I15" s="42"/>
    </row>
    <row r="16" spans="1:11" ht="15" x14ac:dyDescent="0.25">
      <c r="A16" s="41"/>
      <c r="B16" s="51"/>
      <c r="C16" s="75" t="s">
        <v>193</v>
      </c>
      <c r="D16" s="42"/>
      <c r="E16" s="44"/>
      <c r="F16" s="44"/>
      <c r="G16" s="77"/>
      <c r="H16" s="76">
        <f>+H10-H14</f>
        <v>8854000</v>
      </c>
      <c r="I16" s="42"/>
    </row>
    <row r="17" spans="1:9" ht="15" x14ac:dyDescent="0.25">
      <c r="A17" s="41"/>
      <c r="B17" s="51"/>
      <c r="C17" s="42"/>
      <c r="D17" s="42"/>
      <c r="E17" s="44"/>
      <c r="F17" s="44"/>
      <c r="G17" s="44"/>
      <c r="H17" s="42"/>
      <c r="I17" s="42"/>
    </row>
    <row r="18" spans="1:9" ht="15" x14ac:dyDescent="0.25">
      <c r="A18" s="41"/>
      <c r="B18" s="51" t="str">
        <f>'Daftar Akun'!A40</f>
        <v>600.000.000</v>
      </c>
      <c r="C18" s="41" t="s">
        <v>191</v>
      </c>
      <c r="D18" s="42"/>
      <c r="E18" s="44"/>
      <c r="F18" s="44"/>
      <c r="G18" s="44"/>
      <c r="H18" s="49"/>
      <c r="I18" s="42"/>
    </row>
    <row r="19" spans="1:9" x14ac:dyDescent="0.2">
      <c r="A19" s="42"/>
      <c r="B19" s="51" t="str">
        <f>'Daftar Akun'!A41</f>
        <v>600.000.001</v>
      </c>
      <c r="C19" s="82" t="str">
        <f t="shared" ref="C19:C37" si="1">VLOOKUP(B19,NeracaLajur,2,0)</f>
        <v>Beban Iklan</v>
      </c>
      <c r="D19" s="42" t="str">
        <f t="shared" ref="D19:D37" si="2">VLOOKUP(B19,NeracaLajur,4)</f>
        <v>Debet</v>
      </c>
      <c r="E19" s="44">
        <f t="shared" ref="E19:E37" si="3">VLOOKUP(B19,NeracaLajur,15,0)</f>
        <v>550000</v>
      </c>
      <c r="F19" s="44">
        <f t="shared" ref="F19:F37" si="4">VLOOKUP(B19,NeracaLajur,16,0)</f>
        <v>0</v>
      </c>
      <c r="G19" s="44">
        <f t="shared" si="0"/>
        <v>550000</v>
      </c>
      <c r="H19" s="42"/>
      <c r="I19" s="42"/>
    </row>
    <row r="20" spans="1:9" x14ac:dyDescent="0.2">
      <c r="A20" s="42"/>
      <c r="B20" s="51" t="str">
        <f>'Daftar Akun'!A42</f>
        <v>600.000.002</v>
      </c>
      <c r="C20" s="82" t="str">
        <f t="shared" si="1"/>
        <v>Beban Gaji</v>
      </c>
      <c r="D20" s="42" t="str">
        <f t="shared" si="2"/>
        <v>Debet</v>
      </c>
      <c r="E20" s="44">
        <f t="shared" si="3"/>
        <v>0</v>
      </c>
      <c r="F20" s="44">
        <f t="shared" si="4"/>
        <v>0</v>
      </c>
      <c r="G20" s="44">
        <f t="shared" si="0"/>
        <v>0</v>
      </c>
      <c r="H20" s="42"/>
      <c r="I20" s="42"/>
    </row>
    <row r="21" spans="1:9" ht="15" x14ac:dyDescent="0.25">
      <c r="A21" s="42"/>
      <c r="B21" s="51" t="str">
        <f>'Daftar Akun'!A43</f>
        <v>600.000.003</v>
      </c>
      <c r="C21" s="82" t="str">
        <f t="shared" si="1"/>
        <v>Beban Listrik</v>
      </c>
      <c r="D21" s="42" t="str">
        <f t="shared" si="2"/>
        <v>Debet</v>
      </c>
      <c r="E21" s="44">
        <f t="shared" si="3"/>
        <v>0</v>
      </c>
      <c r="F21" s="44">
        <f t="shared" si="4"/>
        <v>0</v>
      </c>
      <c r="G21" s="44">
        <f t="shared" si="0"/>
        <v>0</v>
      </c>
      <c r="H21" s="41"/>
      <c r="I21" s="41"/>
    </row>
    <row r="22" spans="1:9" x14ac:dyDescent="0.2">
      <c r="A22" s="42"/>
      <c r="B22" s="51" t="str">
        <f>'Daftar Akun'!A44</f>
        <v>600.000.004</v>
      </c>
      <c r="C22" s="82" t="str">
        <f t="shared" si="1"/>
        <v>Beban Air</v>
      </c>
      <c r="D22" s="42" t="str">
        <f t="shared" si="2"/>
        <v>Debet</v>
      </c>
      <c r="E22" s="44">
        <f t="shared" si="3"/>
        <v>0</v>
      </c>
      <c r="F22" s="44">
        <f t="shared" si="4"/>
        <v>0</v>
      </c>
      <c r="G22" s="44">
        <f t="shared" si="0"/>
        <v>0</v>
      </c>
      <c r="H22" s="42"/>
      <c r="I22" s="42"/>
    </row>
    <row r="23" spans="1:9" ht="15" x14ac:dyDescent="0.25">
      <c r="A23" s="42"/>
      <c r="B23" s="51" t="str">
        <f>'Daftar Akun'!A45</f>
        <v>600.000.005</v>
      </c>
      <c r="C23" s="82" t="str">
        <f t="shared" si="1"/>
        <v>Beban Internet</v>
      </c>
      <c r="D23" s="42" t="str">
        <f t="shared" si="2"/>
        <v>Debet</v>
      </c>
      <c r="E23" s="44">
        <f t="shared" si="3"/>
        <v>0</v>
      </c>
      <c r="F23" s="44">
        <f t="shared" si="4"/>
        <v>0</v>
      </c>
      <c r="G23" s="44">
        <f t="shared" si="0"/>
        <v>0</v>
      </c>
      <c r="H23" s="41"/>
      <c r="I23" s="41"/>
    </row>
    <row r="24" spans="1:9" x14ac:dyDescent="0.2">
      <c r="A24" s="42"/>
      <c r="B24" s="51" t="str">
        <f>'Daftar Akun'!A46</f>
        <v>600.000.006</v>
      </c>
      <c r="C24" s="82" t="str">
        <f t="shared" si="1"/>
        <v>Beban Telepon</v>
      </c>
      <c r="D24" s="42" t="str">
        <f t="shared" si="2"/>
        <v>Debet</v>
      </c>
      <c r="E24" s="44">
        <f t="shared" si="3"/>
        <v>0</v>
      </c>
      <c r="F24" s="44">
        <f t="shared" si="4"/>
        <v>0</v>
      </c>
      <c r="G24" s="44">
        <f t="shared" si="0"/>
        <v>0</v>
      </c>
      <c r="H24" s="42"/>
      <c r="I24" s="42"/>
    </row>
    <row r="25" spans="1:9" ht="15" x14ac:dyDescent="0.25">
      <c r="A25" s="41"/>
      <c r="B25" s="51" t="str">
        <f>'Daftar Akun'!A47</f>
        <v>600.000.007</v>
      </c>
      <c r="C25" s="82" t="str">
        <f t="shared" si="1"/>
        <v>Beban Transportasi</v>
      </c>
      <c r="D25" s="42" t="str">
        <f t="shared" si="2"/>
        <v>Debet</v>
      </c>
      <c r="E25" s="44">
        <f t="shared" si="3"/>
        <v>0</v>
      </c>
      <c r="F25" s="44">
        <f t="shared" si="4"/>
        <v>0</v>
      </c>
      <c r="G25" s="44">
        <f t="shared" si="0"/>
        <v>0</v>
      </c>
      <c r="H25" s="42"/>
      <c r="I25" s="42"/>
    </row>
    <row r="26" spans="1:9" ht="15" x14ac:dyDescent="0.25">
      <c r="A26" s="41"/>
      <c r="B26" s="51" t="str">
        <f>'Daftar Akun'!A48</f>
        <v>600.000.008</v>
      </c>
      <c r="C26" s="82" t="str">
        <f t="shared" ref="C26:C28" si="5">VLOOKUP(B26,NeracaLajur,2,0)</f>
        <v>Beban Entertaint</v>
      </c>
      <c r="D26" s="42" t="str">
        <f t="shared" ref="D26:D28" si="6">VLOOKUP(B26,NeracaLajur,4)</f>
        <v>Debet</v>
      </c>
      <c r="E26" s="44">
        <f t="shared" ref="E26:E28" si="7">VLOOKUP(B26,NeracaLajur,15,0)</f>
        <v>0</v>
      </c>
      <c r="F26" s="44">
        <f t="shared" ref="F26:F28" si="8">VLOOKUP(B26,NeracaLajur,16,0)</f>
        <v>0</v>
      </c>
      <c r="G26" s="44">
        <f t="shared" ref="G26:G28" si="9">IF(D26="Debet",E26-F26,F26-E26)</f>
        <v>0</v>
      </c>
      <c r="H26" s="42"/>
      <c r="I26" s="42"/>
    </row>
    <row r="27" spans="1:9" ht="15" x14ac:dyDescent="0.25">
      <c r="A27" s="41"/>
      <c r="B27" s="51" t="str">
        <f>'Daftar Akun'!A49</f>
        <v>600.000.009</v>
      </c>
      <c r="C27" s="82" t="str">
        <f t="shared" si="5"/>
        <v>Beban Kebersihan</v>
      </c>
      <c r="D27" s="42" t="str">
        <f t="shared" si="6"/>
        <v>Debet</v>
      </c>
      <c r="E27" s="44">
        <f t="shared" si="7"/>
        <v>0</v>
      </c>
      <c r="F27" s="44">
        <f t="shared" si="8"/>
        <v>0</v>
      </c>
      <c r="G27" s="44">
        <f t="shared" si="9"/>
        <v>0</v>
      </c>
      <c r="H27" s="42"/>
      <c r="I27" s="42"/>
    </row>
    <row r="28" spans="1:9" ht="15" x14ac:dyDescent="0.25">
      <c r="A28" s="41"/>
      <c r="B28" s="51" t="str">
        <f>'Daftar Akun'!A50</f>
        <v>600.000.010</v>
      </c>
      <c r="C28" s="82" t="str">
        <f t="shared" si="5"/>
        <v xml:space="preserve">Beban Perlengkapan </v>
      </c>
      <c r="D28" s="42" t="str">
        <f t="shared" si="6"/>
        <v>Debet</v>
      </c>
      <c r="E28" s="44">
        <f t="shared" si="7"/>
        <v>0</v>
      </c>
      <c r="F28" s="44">
        <f t="shared" si="8"/>
        <v>0</v>
      </c>
      <c r="G28" s="44">
        <f t="shared" si="9"/>
        <v>0</v>
      </c>
      <c r="H28" s="42"/>
      <c r="I28" s="42"/>
    </row>
    <row r="29" spans="1:9" x14ac:dyDescent="0.2">
      <c r="A29" s="42"/>
      <c r="B29" s="51" t="str">
        <f>'Daftar Akun'!A52</f>
        <v>600.000.012</v>
      </c>
      <c r="C29" s="82" t="str">
        <f t="shared" si="1"/>
        <v>BPJS Kesehatan</v>
      </c>
      <c r="D29" s="42" t="str">
        <f t="shared" si="2"/>
        <v>Kredit</v>
      </c>
      <c r="E29" s="44">
        <f t="shared" si="3"/>
        <v>0</v>
      </c>
      <c r="F29" s="44">
        <f t="shared" si="4"/>
        <v>0</v>
      </c>
      <c r="G29" s="44">
        <f t="shared" si="0"/>
        <v>0</v>
      </c>
      <c r="H29" s="42"/>
      <c r="I29" s="42"/>
    </row>
    <row r="30" spans="1:9" x14ac:dyDescent="0.2">
      <c r="A30" s="42"/>
      <c r="B30" s="51" t="str">
        <f>'Daftar Akun'!A53</f>
        <v>600.000.013</v>
      </c>
      <c r="C30" s="82" t="str">
        <f t="shared" si="1"/>
        <v>BPJS Ketenagakerjaan</v>
      </c>
      <c r="D30" s="42" t="str">
        <f t="shared" si="2"/>
        <v>Debet</v>
      </c>
      <c r="E30" s="44">
        <f t="shared" si="3"/>
        <v>0</v>
      </c>
      <c r="F30" s="44">
        <f t="shared" si="4"/>
        <v>0</v>
      </c>
      <c r="G30" s="44">
        <f t="shared" si="0"/>
        <v>0</v>
      </c>
      <c r="H30" s="42"/>
      <c r="I30" s="42"/>
    </row>
    <row r="31" spans="1:9" x14ac:dyDescent="0.2">
      <c r="A31" s="42"/>
      <c r="B31" s="51" t="str">
        <f>'Daftar Akun'!A54</f>
        <v>600.000.014</v>
      </c>
      <c r="C31" s="82" t="str">
        <f t="shared" ref="C31" si="10">VLOOKUP(B31,NeracaLajur,2,0)</f>
        <v>Beban Penyusutan</v>
      </c>
      <c r="D31" s="42" t="str">
        <f t="shared" ref="D31" si="11">VLOOKUP(B31,NeracaLajur,4)</f>
        <v>Debet</v>
      </c>
      <c r="E31" s="44">
        <f t="shared" ref="E31" si="12">VLOOKUP(B31,NeracaLajur,15,0)</f>
        <v>0</v>
      </c>
      <c r="F31" s="44">
        <f t="shared" ref="F31" si="13">VLOOKUP(B31,NeracaLajur,16,0)</f>
        <v>0</v>
      </c>
      <c r="G31" s="44">
        <f t="shared" ref="G31" si="14">IF(D31="Debet",E31-F31,F31-E31)</f>
        <v>0</v>
      </c>
      <c r="H31" s="42"/>
      <c r="I31" s="42"/>
    </row>
    <row r="32" spans="1:9" x14ac:dyDescent="0.2">
      <c r="A32" s="42"/>
      <c r="B32" s="51" t="str">
        <f>'Daftar Akun'!A55</f>
        <v>600.000.015</v>
      </c>
      <c r="C32" s="82" t="str">
        <f t="shared" ref="C32" si="15">VLOOKUP(B32,NeracaLajur,2,0)</f>
        <v>Beban Sewa</v>
      </c>
      <c r="D32" s="42" t="str">
        <f t="shared" ref="D32" si="16">VLOOKUP(B32,NeracaLajur,4)</f>
        <v>Debet</v>
      </c>
      <c r="E32" s="44">
        <f t="shared" ref="E32" si="17">VLOOKUP(B32,NeracaLajur,15,0)</f>
        <v>0</v>
      </c>
      <c r="F32" s="44">
        <f t="shared" ref="F32" si="18">VLOOKUP(B32,NeracaLajur,16,0)</f>
        <v>0</v>
      </c>
      <c r="G32" s="44">
        <f t="shared" ref="G32" si="19">IF(D32="Debet",E32-F32,F32-E32)</f>
        <v>0</v>
      </c>
      <c r="H32" s="42"/>
      <c r="I32" s="42"/>
    </row>
    <row r="33" spans="1:9" x14ac:dyDescent="0.2">
      <c r="A33" s="42"/>
      <c r="B33" s="51" t="str">
        <f>'Daftar Akun'!A58</f>
        <v>800.000.000</v>
      </c>
      <c r="C33" s="82" t="str">
        <f t="shared" si="1"/>
        <v>BEBAN LAIN-LAIN</v>
      </c>
      <c r="D33" s="42" t="str">
        <f t="shared" si="2"/>
        <v>Debet</v>
      </c>
      <c r="E33" s="44">
        <f t="shared" si="3"/>
        <v>0</v>
      </c>
      <c r="F33" s="44">
        <f t="shared" si="4"/>
        <v>0</v>
      </c>
      <c r="G33" s="44">
        <f t="shared" si="0"/>
        <v>0</v>
      </c>
      <c r="H33" s="42"/>
      <c r="I33" s="42"/>
    </row>
    <row r="34" spans="1:9" x14ac:dyDescent="0.2">
      <c r="A34" s="42"/>
      <c r="B34" s="51" t="str">
        <f>'Daftar Akun'!A59</f>
        <v>800.001.001</v>
      </c>
      <c r="C34" s="82" t="str">
        <f t="shared" si="1"/>
        <v>Beban Administrasi Bank</v>
      </c>
      <c r="D34" s="42" t="str">
        <f t="shared" si="2"/>
        <v>Debet</v>
      </c>
      <c r="E34" s="44">
        <f t="shared" si="3"/>
        <v>0</v>
      </c>
      <c r="F34" s="44">
        <f t="shared" si="4"/>
        <v>0</v>
      </c>
      <c r="G34" s="44">
        <f t="shared" si="0"/>
        <v>0</v>
      </c>
      <c r="H34" s="42"/>
      <c r="I34" s="42"/>
    </row>
    <row r="35" spans="1:9" x14ac:dyDescent="0.2">
      <c r="A35" s="42"/>
      <c r="B35" s="51" t="str">
        <f>'Daftar Akun'!A60</f>
        <v>800.001.002</v>
      </c>
      <c r="C35" s="82" t="str">
        <f t="shared" si="1"/>
        <v>Beban Transfer Bank</v>
      </c>
      <c r="D35" s="42" t="str">
        <f t="shared" si="2"/>
        <v>Debet</v>
      </c>
      <c r="E35" s="44">
        <f t="shared" si="3"/>
        <v>0</v>
      </c>
      <c r="F35" s="44">
        <f t="shared" si="4"/>
        <v>0</v>
      </c>
      <c r="G35" s="44">
        <f t="shared" si="0"/>
        <v>0</v>
      </c>
      <c r="H35" s="42"/>
      <c r="I35" s="42"/>
    </row>
    <row r="36" spans="1:9" x14ac:dyDescent="0.2">
      <c r="A36" s="42"/>
      <c r="B36" s="51" t="str">
        <f>'Daftar Akun'!A61</f>
        <v>800.001.004</v>
      </c>
      <c r="C36" s="82" t="str">
        <f t="shared" si="1"/>
        <v>Beban Pajak Bunga</v>
      </c>
      <c r="D36" s="42" t="str">
        <f t="shared" si="2"/>
        <v>Debet</v>
      </c>
      <c r="E36" s="44">
        <f t="shared" si="3"/>
        <v>0</v>
      </c>
      <c r="F36" s="44">
        <f t="shared" si="4"/>
        <v>0</v>
      </c>
      <c r="G36" s="44">
        <f t="shared" si="0"/>
        <v>0</v>
      </c>
      <c r="H36" s="42"/>
      <c r="I36" s="42"/>
    </row>
    <row r="37" spans="1:9" x14ac:dyDescent="0.2">
      <c r="A37" s="42"/>
      <c r="B37" s="51" t="str">
        <f>'Daftar Akun'!A62</f>
        <v>800.001.008</v>
      </c>
      <c r="C37" s="82" t="str">
        <f t="shared" si="1"/>
        <v>Beban Lain-lain</v>
      </c>
      <c r="D37" s="42" t="str">
        <f t="shared" si="2"/>
        <v>Debet</v>
      </c>
      <c r="E37" s="44">
        <f t="shared" si="3"/>
        <v>0</v>
      </c>
      <c r="F37" s="44">
        <f t="shared" si="4"/>
        <v>0</v>
      </c>
      <c r="G37" s="44">
        <f t="shared" si="0"/>
        <v>0</v>
      </c>
      <c r="H37" s="42"/>
      <c r="I37" s="42"/>
    </row>
    <row r="38" spans="1:9" ht="15" x14ac:dyDescent="0.25">
      <c r="A38" s="42"/>
      <c r="B38" s="50"/>
      <c r="C38" s="83" t="s">
        <v>194</v>
      </c>
      <c r="D38" s="42"/>
      <c r="E38" s="44"/>
      <c r="F38" s="44"/>
      <c r="G38" s="44"/>
      <c r="H38" s="74">
        <f>SUM(G19:G38)</f>
        <v>550000</v>
      </c>
      <c r="I38" s="42"/>
    </row>
    <row r="39" spans="1:9" ht="15" x14ac:dyDescent="0.25">
      <c r="A39" s="42"/>
      <c r="B39" s="50"/>
      <c r="C39" s="41"/>
      <c r="D39" s="42"/>
      <c r="E39" s="44"/>
      <c r="F39" s="44"/>
      <c r="G39" s="44"/>
      <c r="H39" s="74"/>
      <c r="I39" s="42"/>
    </row>
    <row r="40" spans="1:9" ht="15.75" thickBot="1" x14ac:dyDescent="0.3">
      <c r="A40" s="42"/>
      <c r="B40" s="50"/>
      <c r="C40" s="78" t="s">
        <v>195</v>
      </c>
      <c r="D40" s="79"/>
      <c r="E40" s="80"/>
      <c r="F40" s="80"/>
      <c r="G40" s="80"/>
      <c r="H40" s="81">
        <f>+H16-H38</f>
        <v>8304000</v>
      </c>
      <c r="I40" s="42"/>
    </row>
    <row r="41" spans="1:9" ht="15.75" thickTop="1" x14ac:dyDescent="0.25">
      <c r="A41" s="42"/>
      <c r="B41" s="50"/>
      <c r="C41" s="41"/>
      <c r="D41" s="42"/>
      <c r="E41" s="44"/>
      <c r="F41" s="44"/>
      <c r="G41" s="44"/>
      <c r="H41" s="74"/>
      <c r="I41" s="42"/>
    </row>
    <row r="42" spans="1:9" ht="15" x14ac:dyDescent="0.25">
      <c r="B42" s="50"/>
    </row>
    <row r="43" spans="1:9" ht="15" x14ac:dyDescent="0.25">
      <c r="B43" s="50"/>
    </row>
  </sheetData>
  <mergeCells count="3">
    <mergeCell ref="A2:H2"/>
    <mergeCell ref="A3:H3"/>
    <mergeCell ref="A1:H1"/>
  </mergeCells>
  <pageMargins left="0.7" right="0.7" top="0.75" bottom="0.75" header="0.3" footer="0.3"/>
  <pageSetup paperSize="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69"/>
  <sheetViews>
    <sheetView view="pageBreakPreview" topLeftCell="B22" zoomScaleNormal="100" zoomScaleSheetLayoutView="100" workbookViewId="0">
      <selection activeCell="E51" sqref="E51"/>
    </sheetView>
  </sheetViews>
  <sheetFormatPr defaultColWidth="9.140625" defaultRowHeight="14.25" outlineLevelCol="1" x14ac:dyDescent="0.2"/>
  <cols>
    <col min="1" max="1" width="15.42578125" style="2" hidden="1" customWidth="1"/>
    <col min="2" max="2" width="34" style="2" bestFit="1" customWidth="1"/>
    <col min="3" max="3" width="6.5703125" style="2" customWidth="1" outlineLevel="1"/>
    <col min="4" max="4" width="13.140625" style="32" customWidth="1" outlineLevel="1"/>
    <col min="5" max="5" width="14" style="32" bestFit="1" customWidth="1" outlineLevel="1"/>
    <col min="6" max="6" width="14" style="2" bestFit="1" customWidth="1"/>
    <col min="7" max="7" width="9.140625" style="2"/>
    <col min="8" max="8" width="14" style="2" bestFit="1" customWidth="1"/>
    <col min="9" max="16384" width="9.140625" style="2"/>
  </cols>
  <sheetData>
    <row r="1" spans="1:5" ht="18.75" x14ac:dyDescent="0.4">
      <c r="B1" s="65"/>
    </row>
    <row r="7" spans="1:5" ht="15" x14ac:dyDescent="0.25">
      <c r="A7" s="107" t="s">
        <v>9</v>
      </c>
      <c r="B7" s="107"/>
      <c r="C7" s="107"/>
      <c r="D7" s="107"/>
      <c r="E7" s="107"/>
    </row>
    <row r="8" spans="1:5" ht="15" x14ac:dyDescent="0.25">
      <c r="A8" s="107" t="str">
        <f>Jurnal!G3</f>
        <v>Periode 01 - 29 Februari</v>
      </c>
      <c r="B8" s="107"/>
      <c r="C8" s="107"/>
      <c r="D8" s="107"/>
      <c r="E8" s="107"/>
    </row>
    <row r="10" spans="1:5" s="1" customFormat="1" ht="15" x14ac:dyDescent="0.25">
      <c r="A10" s="39" t="s">
        <v>152</v>
      </c>
      <c r="B10" s="39" t="s">
        <v>35</v>
      </c>
      <c r="C10" s="39" t="s">
        <v>134</v>
      </c>
      <c r="D10" s="40" t="s">
        <v>19</v>
      </c>
      <c r="E10" s="40" t="s">
        <v>20</v>
      </c>
    </row>
    <row r="11" spans="1:5" ht="15" x14ac:dyDescent="0.25">
      <c r="A11" s="33" t="str">
        <f>NL!B7</f>
        <v>100.000.000</v>
      </c>
      <c r="B11" s="33" t="str">
        <f>NL!C7</f>
        <v>AKTIVA</v>
      </c>
    </row>
    <row r="12" spans="1:5" ht="15" x14ac:dyDescent="0.25">
      <c r="A12" s="33" t="str">
        <f>NL!B8</f>
        <v>100.001.000</v>
      </c>
      <c r="B12" s="33" t="str">
        <f>NL!C8</f>
        <v>AKTIVA LANCAR</v>
      </c>
    </row>
    <row r="13" spans="1:5" x14ac:dyDescent="0.2">
      <c r="A13" s="35" t="str">
        <f>NL!B9</f>
        <v>100.001.001</v>
      </c>
      <c r="B13" s="35" t="str">
        <f>NL!C9</f>
        <v>Petty Cash</v>
      </c>
      <c r="C13" s="2" t="str">
        <f>VLOOKUP(A13,'Daftar Akun'!$A:$D,4,0)</f>
        <v>Debet</v>
      </c>
      <c r="D13" s="32">
        <f>VLOOKUP(A13,NeracaLajur,17,0)</f>
        <v>0</v>
      </c>
      <c r="E13" s="32">
        <f t="shared" ref="E13:E35" si="0">VLOOKUP(A13,NeracaLajur,18,0)</f>
        <v>0</v>
      </c>
    </row>
    <row r="14" spans="1:5" x14ac:dyDescent="0.2">
      <c r="A14" s="35" t="str">
        <f>NL!B10</f>
        <v>100.001.002</v>
      </c>
      <c r="B14" s="35" t="str">
        <f>NL!C10</f>
        <v>BCA ***75</v>
      </c>
      <c r="C14" s="2" t="str">
        <f>VLOOKUP(A14,'Daftar Akun'!$A:$D,4,0)</f>
        <v>Debet</v>
      </c>
      <c r="D14" s="32">
        <f t="shared" ref="D14:D19" si="1">VLOOKUP(A14,NeracaLajur,17,0)</f>
        <v>8304000</v>
      </c>
      <c r="E14" s="32">
        <f t="shared" ref="E14:E19" si="2">VLOOKUP(A14,NeracaLajur,18,0)</f>
        <v>0</v>
      </c>
    </row>
    <row r="15" spans="1:5" x14ac:dyDescent="0.2">
      <c r="A15" s="35" t="str">
        <f>NL!B11</f>
        <v>100.001.003</v>
      </c>
      <c r="B15" s="35" t="str">
        <f>NL!C11</f>
        <v>Debit BCA</v>
      </c>
      <c r="C15" s="2" t="str">
        <f>VLOOKUP(A15,'Daftar Akun'!$A:$D,4,0)</f>
        <v>Debet</v>
      </c>
      <c r="D15" s="32">
        <f t="shared" si="1"/>
        <v>0</v>
      </c>
      <c r="E15" s="32">
        <f t="shared" si="2"/>
        <v>0</v>
      </c>
    </row>
    <row r="16" spans="1:5" x14ac:dyDescent="0.2">
      <c r="A16" s="35" t="str">
        <f>NL!B12</f>
        <v>100.001.004</v>
      </c>
      <c r="B16" s="35" t="str">
        <f>NL!C12</f>
        <v>Qris BCA</v>
      </c>
      <c r="C16" s="2" t="str">
        <f>VLOOKUP(A16,'Daftar Akun'!$A:$D,4,0)</f>
        <v>Debet</v>
      </c>
      <c r="D16" s="32">
        <f t="shared" si="1"/>
        <v>0</v>
      </c>
      <c r="E16" s="32">
        <f t="shared" si="2"/>
        <v>0</v>
      </c>
    </row>
    <row r="17" spans="1:6" x14ac:dyDescent="0.2">
      <c r="A17" s="35" t="str">
        <f>NL!B13</f>
        <v>100.001.005</v>
      </c>
      <c r="B17" s="35" t="str">
        <f>NL!C13</f>
        <v>Shopee Pay</v>
      </c>
      <c r="C17" s="2" t="str">
        <f>VLOOKUP(A17,'Daftar Akun'!$A:$D,4,0)</f>
        <v>Debet</v>
      </c>
      <c r="D17" s="32">
        <f t="shared" si="1"/>
        <v>0</v>
      </c>
      <c r="E17" s="32">
        <f t="shared" si="2"/>
        <v>0</v>
      </c>
    </row>
    <row r="18" spans="1:6" x14ac:dyDescent="0.2">
      <c r="A18" s="35" t="str">
        <f>NL!B14</f>
        <v>100.001.006</v>
      </c>
      <c r="B18" s="35" t="str">
        <f>NL!C14</f>
        <v>OVO</v>
      </c>
      <c r="C18" s="2" t="str">
        <f>VLOOKUP(A18,'Daftar Akun'!$A:$D,4,0)</f>
        <v>Debet</v>
      </c>
      <c r="D18" s="32">
        <f t="shared" si="1"/>
        <v>0</v>
      </c>
      <c r="E18" s="32">
        <f t="shared" si="2"/>
        <v>0</v>
      </c>
    </row>
    <row r="19" spans="1:6" x14ac:dyDescent="0.2">
      <c r="A19" s="35" t="str">
        <f>NL!B15</f>
        <v>100.001.011</v>
      </c>
      <c r="B19" s="35" t="str">
        <f>NL!C15</f>
        <v>Gopay</v>
      </c>
      <c r="C19" s="2" t="str">
        <f>VLOOKUP(A19,'Daftar Akun'!$A:$D,4,0)</f>
        <v>Debet</v>
      </c>
      <c r="D19" s="32">
        <f t="shared" si="1"/>
        <v>0</v>
      </c>
      <c r="E19" s="32">
        <f t="shared" si="2"/>
        <v>0</v>
      </c>
    </row>
    <row r="20" spans="1:6" x14ac:dyDescent="0.2">
      <c r="A20" s="35" t="str">
        <f>NL!B16</f>
        <v>100.001.007</v>
      </c>
      <c r="B20" s="35" t="str">
        <f>NL!C16</f>
        <v>Piutang Usaha</v>
      </c>
      <c r="C20" s="2" t="str">
        <f>VLOOKUP(A20,'Daftar Akun'!$A:$D,4,0)</f>
        <v>Debet</v>
      </c>
      <c r="D20" s="32">
        <f t="shared" ref="D20:D35" si="3">VLOOKUP(A20,NeracaLajur,17,0)</f>
        <v>0</v>
      </c>
      <c r="E20" s="32">
        <f t="shared" si="0"/>
        <v>0</v>
      </c>
    </row>
    <row r="21" spans="1:6" x14ac:dyDescent="0.2">
      <c r="A21" s="35" t="str">
        <f>NL!B17</f>
        <v>100.001.008</v>
      </c>
      <c r="B21" s="35" t="str">
        <f>NL!C17</f>
        <v>Piutang Kas Bon Karyawan</v>
      </c>
      <c r="C21" s="2" t="str">
        <f>VLOOKUP(A21,'Daftar Akun'!$A:$D,4,0)</f>
        <v>Debet</v>
      </c>
      <c r="D21" s="32">
        <f t="shared" si="3"/>
        <v>0</v>
      </c>
      <c r="E21" s="32">
        <f t="shared" si="0"/>
        <v>0</v>
      </c>
    </row>
    <row r="22" spans="1:6" x14ac:dyDescent="0.2">
      <c r="A22" s="35" t="str">
        <f>NL!B18</f>
        <v>100.001.010</v>
      </c>
      <c r="B22" s="35" t="str">
        <f>NL!C18</f>
        <v>Piutang Qris BNI</v>
      </c>
      <c r="C22" s="2" t="str">
        <f>VLOOKUP(A22,'Daftar Akun'!$A:$D,4,0)</f>
        <v>Debet</v>
      </c>
      <c r="D22" s="32">
        <f t="shared" ref="D22" si="4">VLOOKUP(A22,NeracaLajur,17,0)</f>
        <v>0</v>
      </c>
      <c r="E22" s="32">
        <f t="shared" ref="E22" si="5">VLOOKUP(A22,NeracaLajur,18,0)</f>
        <v>0</v>
      </c>
    </row>
    <row r="23" spans="1:6" x14ac:dyDescent="0.2">
      <c r="A23" s="35" t="str">
        <f>NL!B19</f>
        <v>100.001.009</v>
      </c>
      <c r="B23" s="35" t="str">
        <f>NL!C19</f>
        <v>Persediaan</v>
      </c>
      <c r="C23" s="2" t="str">
        <f>VLOOKUP(A23,'Daftar Akun'!$A:$D,4,0)</f>
        <v>Debet</v>
      </c>
      <c r="D23" s="32">
        <f t="shared" si="3"/>
        <v>0</v>
      </c>
      <c r="E23" s="32">
        <f t="shared" si="0"/>
        <v>0</v>
      </c>
    </row>
    <row r="24" spans="1:6" x14ac:dyDescent="0.2">
      <c r="A24" s="35" t="str">
        <f>NL!B20</f>
        <v>100.001.012</v>
      </c>
      <c r="B24" s="35" t="str">
        <f>NL!C20</f>
        <v>Sewa dibayar dimuka</v>
      </c>
      <c r="C24" s="2" t="str">
        <f>VLOOKUP(A24,'Daftar Akun'!$A:$D,4,0)</f>
        <v>Debet</v>
      </c>
      <c r="D24" s="32">
        <f t="shared" ref="D24" si="6">VLOOKUP(A24,NeracaLajur,17,0)</f>
        <v>0</v>
      </c>
      <c r="E24" s="32">
        <f t="shared" ref="E24" si="7">VLOOKUP(A24,NeracaLajur,18,0)</f>
        <v>0</v>
      </c>
    </row>
    <row r="25" spans="1:6" ht="15" x14ac:dyDescent="0.25">
      <c r="A25" s="34"/>
      <c r="B25" s="117" t="s">
        <v>153</v>
      </c>
      <c r="C25" s="117"/>
      <c r="D25" s="117"/>
      <c r="E25" s="117"/>
      <c r="F25" s="38">
        <f>SUM(D11:D24)</f>
        <v>8304000</v>
      </c>
    </row>
    <row r="26" spans="1:6" s="4" customFormat="1" ht="15" x14ac:dyDescent="0.25">
      <c r="A26" s="35" t="str">
        <f>NL!B21</f>
        <v>100.002.000</v>
      </c>
      <c r="B26" s="33" t="str">
        <f>NL!C21</f>
        <v>AKTIVA TETAP</v>
      </c>
      <c r="C26" s="2" t="str">
        <f>VLOOKUP(A26,'Daftar Akun'!$A:$D,4,0)</f>
        <v>Debet</v>
      </c>
      <c r="D26" s="32">
        <f t="shared" si="3"/>
        <v>0</v>
      </c>
      <c r="E26" s="32">
        <f t="shared" si="0"/>
        <v>0</v>
      </c>
    </row>
    <row r="27" spans="1:6" s="4" customFormat="1" ht="15" x14ac:dyDescent="0.25">
      <c r="A27" s="35" t="str">
        <f>NL!B22</f>
        <v>100.002.001</v>
      </c>
      <c r="B27" s="35" t="str">
        <f>NL!C22</f>
        <v>Tanah</v>
      </c>
      <c r="C27" s="2" t="str">
        <f>VLOOKUP(A27,'Daftar Akun'!$A:$D,4,0)</f>
        <v>Debet</v>
      </c>
      <c r="D27" s="32">
        <f t="shared" si="3"/>
        <v>0</v>
      </c>
      <c r="E27" s="32">
        <f t="shared" si="0"/>
        <v>0</v>
      </c>
    </row>
    <row r="28" spans="1:6" s="4" customFormat="1" ht="15" x14ac:dyDescent="0.25">
      <c r="A28" s="35" t="str">
        <f>NL!B23</f>
        <v>100.002.002</v>
      </c>
      <c r="B28" s="35" t="str">
        <f>NL!C23</f>
        <v>Bangunan</v>
      </c>
      <c r="C28" s="2" t="str">
        <f>VLOOKUP(A28,'Daftar Akun'!$A:$D,4,0)</f>
        <v>Debet</v>
      </c>
      <c r="D28" s="32">
        <f t="shared" si="3"/>
        <v>0</v>
      </c>
      <c r="E28" s="32">
        <f t="shared" si="0"/>
        <v>0</v>
      </c>
    </row>
    <row r="29" spans="1:6" s="4" customFormat="1" ht="15" x14ac:dyDescent="0.25">
      <c r="A29" s="35" t="str">
        <f>NL!B24</f>
        <v>100.002.003</v>
      </c>
      <c r="B29" s="35" t="str">
        <f>NL!C24</f>
        <v>Akumulasi Penyusutan bangunan</v>
      </c>
      <c r="C29" s="2" t="str">
        <f>VLOOKUP(A29,'Daftar Akun'!$A:$D,4,0)</f>
        <v>Debet</v>
      </c>
      <c r="D29" s="32">
        <f t="shared" si="3"/>
        <v>0</v>
      </c>
      <c r="E29" s="32">
        <f t="shared" si="0"/>
        <v>0</v>
      </c>
    </row>
    <row r="30" spans="1:6" s="4" customFormat="1" ht="15" x14ac:dyDescent="0.25">
      <c r="A30" s="35" t="str">
        <f>NL!B25</f>
        <v>100.002.004</v>
      </c>
      <c r="B30" s="35" t="str">
        <f>NL!C25</f>
        <v>Peralatan</v>
      </c>
      <c r="C30" s="2" t="str">
        <f>VLOOKUP(A30,'Daftar Akun'!$A:$D,4,0)</f>
        <v>Debet</v>
      </c>
      <c r="D30" s="32">
        <f t="shared" si="3"/>
        <v>0</v>
      </c>
      <c r="E30" s="32">
        <f t="shared" si="0"/>
        <v>0</v>
      </c>
    </row>
    <row r="31" spans="1:6" s="4" customFormat="1" ht="15" x14ac:dyDescent="0.25">
      <c r="A31" s="35" t="str">
        <f>NL!B26</f>
        <v>100.002.005</v>
      </c>
      <c r="B31" s="35" t="str">
        <f>NL!C26</f>
        <v>Akumulasi Penyusutan peralatan</v>
      </c>
      <c r="C31" s="2" t="str">
        <f>VLOOKUP(A31,'Daftar Akun'!$A:$D,4,0)</f>
        <v>Debet</v>
      </c>
      <c r="D31" s="32">
        <f t="shared" ref="D31" si="8">VLOOKUP(A31,NeracaLajur,17,0)</f>
        <v>0</v>
      </c>
      <c r="E31" s="32">
        <f t="shared" ref="E31" si="9">VLOOKUP(A31,NeracaLajur,18,0)</f>
        <v>0</v>
      </c>
    </row>
    <row r="32" spans="1:6" s="4" customFormat="1" ht="15" x14ac:dyDescent="0.25">
      <c r="A32" s="34"/>
      <c r="B32" s="117" t="s">
        <v>154</v>
      </c>
      <c r="C32" s="117"/>
      <c r="D32" s="117"/>
      <c r="E32" s="117"/>
      <c r="F32" s="36">
        <f>SUM(D26:D31)</f>
        <v>0</v>
      </c>
    </row>
    <row r="33" spans="1:8" ht="15" x14ac:dyDescent="0.25">
      <c r="A33" s="37"/>
      <c r="B33" s="86" t="s">
        <v>155</v>
      </c>
      <c r="C33" s="87"/>
      <c r="D33" s="88"/>
      <c r="E33" s="88"/>
      <c r="F33" s="89">
        <f>F25+F32</f>
        <v>8304000</v>
      </c>
    </row>
    <row r="34" spans="1:8" s="4" customFormat="1" ht="15" x14ac:dyDescent="0.25">
      <c r="A34" s="35" t="str">
        <f>NL!B27</f>
        <v>200.000.000</v>
      </c>
      <c r="B34" s="90" t="str">
        <f>NL!C27</f>
        <v>HUTANG</v>
      </c>
      <c r="C34" s="2"/>
      <c r="D34" s="32"/>
      <c r="E34" s="32"/>
    </row>
    <row r="35" spans="1:8" s="4" customFormat="1" ht="15" x14ac:dyDescent="0.25">
      <c r="A35" s="35" t="str">
        <f>NL!B28</f>
        <v>200.001.000</v>
      </c>
      <c r="B35" s="33" t="s">
        <v>215</v>
      </c>
      <c r="C35" s="2" t="str">
        <f>VLOOKUP(A35,'Daftar Akun'!$A:$D,4,0)</f>
        <v>Kredit</v>
      </c>
      <c r="D35" s="32">
        <f t="shared" si="3"/>
        <v>0</v>
      </c>
      <c r="E35" s="32">
        <f t="shared" si="0"/>
        <v>0</v>
      </c>
    </row>
    <row r="36" spans="1:8" x14ac:dyDescent="0.2">
      <c r="A36" s="35" t="str">
        <f>NL!B29</f>
        <v>200.001.001</v>
      </c>
      <c r="B36" s="35" t="str">
        <f>NL!C29</f>
        <v>Hutang Usaha</v>
      </c>
      <c r="C36" s="2" t="str">
        <f>VLOOKUP(A36,'Daftar Akun'!$A:$D,4,0)</f>
        <v>Kredit</v>
      </c>
      <c r="D36" s="32">
        <f t="shared" ref="D36:D48" si="10">VLOOKUP(A36,NeracaLajur,17,0)</f>
        <v>0</v>
      </c>
      <c r="E36" s="32">
        <f t="shared" ref="E36:E48" si="11">VLOOKUP(A36,NeracaLajur,18,0)</f>
        <v>0</v>
      </c>
    </row>
    <row r="37" spans="1:8" x14ac:dyDescent="0.2">
      <c r="A37" s="35" t="str">
        <f>NL!B30</f>
        <v>200.001.002</v>
      </c>
      <c r="B37" s="35" t="str">
        <f>NL!C30</f>
        <v>Hutang Gaji</v>
      </c>
      <c r="C37" s="2" t="str">
        <f>VLOOKUP(A37,'Daftar Akun'!$A:$D,4,0)</f>
        <v>Kredit</v>
      </c>
      <c r="D37" s="32">
        <f t="shared" si="10"/>
        <v>0</v>
      </c>
      <c r="E37" s="32">
        <f t="shared" si="11"/>
        <v>0</v>
      </c>
    </row>
    <row r="38" spans="1:8" x14ac:dyDescent="0.2">
      <c r="A38" s="35" t="str">
        <f>NL!B31</f>
        <v>200.001.003</v>
      </c>
      <c r="B38" s="35" t="str">
        <f>NL!C31</f>
        <v>Hutang Temporary</v>
      </c>
      <c r="C38" s="2" t="str">
        <f>VLOOKUP(A38,'Daftar Akun'!$A:$D,4,0)</f>
        <v>Kredit</v>
      </c>
      <c r="D38" s="32">
        <f t="shared" si="10"/>
        <v>0</v>
      </c>
      <c r="E38" s="32">
        <f t="shared" si="11"/>
        <v>0</v>
      </c>
    </row>
    <row r="39" spans="1:8" x14ac:dyDescent="0.2">
      <c r="A39" s="35" t="str">
        <f>NL!B32</f>
        <v>200.001.004</v>
      </c>
      <c r="B39" s="35" t="str">
        <f>NL!C32</f>
        <v>Hutang to Celebrity Car</v>
      </c>
      <c r="C39" s="2" t="str">
        <f>VLOOKUP(A39,'Daftar Akun'!$A:$D,4,0)</f>
        <v>Kredit</v>
      </c>
      <c r="D39" s="32">
        <f t="shared" si="10"/>
        <v>0</v>
      </c>
      <c r="E39" s="32">
        <f t="shared" si="11"/>
        <v>0</v>
      </c>
    </row>
    <row r="40" spans="1:8" ht="15" x14ac:dyDescent="0.25">
      <c r="A40" s="34"/>
      <c r="B40" s="117" t="s">
        <v>217</v>
      </c>
      <c r="C40" s="117"/>
      <c r="D40" s="117"/>
      <c r="E40" s="117"/>
      <c r="F40" s="38">
        <f>SUM(E35:E39)</f>
        <v>0</v>
      </c>
    </row>
    <row r="41" spans="1:8" ht="15" x14ac:dyDescent="0.25">
      <c r="A41" s="35" t="str">
        <f>NL!B33</f>
        <v>200.002.000</v>
      </c>
      <c r="B41" s="115" t="s">
        <v>216</v>
      </c>
      <c r="C41" s="115"/>
      <c r="D41" s="115"/>
      <c r="E41" s="115"/>
    </row>
    <row r="42" spans="1:8" ht="15" x14ac:dyDescent="0.25">
      <c r="A42" s="35"/>
      <c r="B42" s="116" t="s">
        <v>156</v>
      </c>
      <c r="C42" s="116"/>
      <c r="D42" s="116"/>
      <c r="E42" s="116"/>
      <c r="F42" s="92">
        <f>F40+F41</f>
        <v>0</v>
      </c>
    </row>
    <row r="43" spans="1:8" ht="15" x14ac:dyDescent="0.25">
      <c r="A43" s="35" t="str">
        <f>NL!B34</f>
        <v>300.000.000</v>
      </c>
      <c r="B43" s="33" t="str">
        <f>NL!C34</f>
        <v>MODAL</v>
      </c>
    </row>
    <row r="44" spans="1:8" x14ac:dyDescent="0.2">
      <c r="A44" s="35" t="str">
        <f>NL!B35</f>
        <v>300.000.001</v>
      </c>
      <c r="B44" s="35" t="str">
        <f>NL!C35</f>
        <v>Modal Pak Yoga</v>
      </c>
      <c r="C44" s="2" t="str">
        <f>VLOOKUP(A44,'Daftar Akun'!$A:$D,4,0)</f>
        <v>Kredit</v>
      </c>
      <c r="D44" s="32">
        <f t="shared" si="10"/>
        <v>0</v>
      </c>
      <c r="E44" s="32">
        <f t="shared" si="11"/>
        <v>0</v>
      </c>
      <c r="H44" s="91">
        <f>E44+F46</f>
        <v>8304000</v>
      </c>
    </row>
    <row r="45" spans="1:8" x14ac:dyDescent="0.2">
      <c r="A45" s="35" t="str">
        <f>NL!B36</f>
        <v>300.000.002</v>
      </c>
      <c r="B45" s="35" t="str">
        <f>NL!C36</f>
        <v>Laba</v>
      </c>
      <c r="C45" s="2" t="str">
        <f>VLOOKUP(A45,'Daftar Akun'!$A:$D,4,0)</f>
        <v>Kredit</v>
      </c>
      <c r="D45" s="32">
        <f t="shared" si="10"/>
        <v>0</v>
      </c>
      <c r="E45" s="32">
        <f>LR!H40</f>
        <v>8304000</v>
      </c>
    </row>
    <row r="46" spans="1:8" x14ac:dyDescent="0.2">
      <c r="A46" s="35" t="str">
        <f>NL!B37</f>
        <v>300.000.003</v>
      </c>
      <c r="B46" s="35" t="str">
        <f>NL!C37</f>
        <v>Laba Komulatif</v>
      </c>
      <c r="C46" s="2" t="str">
        <f>VLOOKUP(A46,'Daftar Akun'!$A:$D,4,0)</f>
        <v>Kredit</v>
      </c>
      <c r="D46" s="32">
        <f t="shared" si="10"/>
        <v>0</v>
      </c>
      <c r="E46" s="32">
        <f t="shared" si="11"/>
        <v>0</v>
      </c>
      <c r="F46" s="93">
        <f>E45+E46</f>
        <v>8304000</v>
      </c>
    </row>
    <row r="47" spans="1:8" ht="15" x14ac:dyDescent="0.25">
      <c r="A47" s="35" t="str">
        <f>NL!B38</f>
        <v>300.001.000</v>
      </c>
      <c r="B47" s="33" t="str">
        <f>NL!C38</f>
        <v>PRIVE</v>
      </c>
      <c r="C47" s="2" t="str">
        <f>VLOOKUP(A47,'Daftar Akun'!$A:$D,4,0)</f>
        <v>Debet</v>
      </c>
      <c r="D47" s="32">
        <f t="shared" si="10"/>
        <v>0</v>
      </c>
      <c r="E47" s="32">
        <f t="shared" si="11"/>
        <v>0</v>
      </c>
    </row>
    <row r="48" spans="1:8" x14ac:dyDescent="0.2">
      <c r="A48" s="35" t="str">
        <f>NL!B39</f>
        <v>300.001.001</v>
      </c>
      <c r="B48" s="35" t="str">
        <f>NL!C39</f>
        <v>Prive Pak Yoga</v>
      </c>
      <c r="C48" s="2" t="str">
        <f>VLOOKUP(A48,'Daftar Akun'!$A:$D,4,0)</f>
        <v>Debet</v>
      </c>
      <c r="D48" s="32">
        <f t="shared" si="10"/>
        <v>0</v>
      </c>
      <c r="E48" s="32">
        <f t="shared" si="11"/>
        <v>0</v>
      </c>
    </row>
    <row r="49" spans="1:6" ht="15" x14ac:dyDescent="0.25">
      <c r="A49" s="34"/>
      <c r="B49" s="117" t="s">
        <v>218</v>
      </c>
      <c r="C49" s="117"/>
      <c r="D49" s="117"/>
      <c r="E49" s="117"/>
      <c r="F49" s="38">
        <f>E44+E45+E46</f>
        <v>8304000</v>
      </c>
    </row>
    <row r="50" spans="1:6" ht="15" x14ac:dyDescent="0.25">
      <c r="A50" s="37"/>
      <c r="B50" s="86" t="s">
        <v>219</v>
      </c>
      <c r="C50" s="87"/>
      <c r="D50" s="88"/>
      <c r="E50" s="88"/>
      <c r="F50" s="89">
        <f>F42+F49</f>
        <v>8304000</v>
      </c>
    </row>
    <row r="51" spans="1:6" x14ac:dyDescent="0.2">
      <c r="A51" s="35" t="str">
        <f>NL!B42</f>
        <v>400.001.002</v>
      </c>
      <c r="B51" s="35"/>
    </row>
    <row r="52" spans="1:6" x14ac:dyDescent="0.2">
      <c r="A52" s="35" t="str">
        <f>NL!B43</f>
        <v>500.000.000</v>
      </c>
      <c r="B52" s="35"/>
    </row>
    <row r="53" spans="1:6" x14ac:dyDescent="0.2">
      <c r="A53" s="35" t="str">
        <f>NL!B44</f>
        <v>500.001.001</v>
      </c>
      <c r="B53" s="35"/>
      <c r="F53" s="91">
        <f xml:space="preserve"> F33-F50</f>
        <v>0</v>
      </c>
    </row>
    <row r="54" spans="1:6" x14ac:dyDescent="0.2">
      <c r="A54" s="35" t="str">
        <f>NL!B45</f>
        <v>600.000.000</v>
      </c>
      <c r="B54" s="35"/>
    </row>
    <row r="55" spans="1:6" x14ac:dyDescent="0.2">
      <c r="A55" s="35" t="str">
        <f>NL!B46</f>
        <v>600.000.001</v>
      </c>
      <c r="B55" s="35"/>
    </row>
    <row r="56" spans="1:6" x14ac:dyDescent="0.2">
      <c r="A56" s="35" t="str">
        <f>NL!B47</f>
        <v>600.000.002</v>
      </c>
      <c r="B56" s="35"/>
    </row>
    <row r="57" spans="1:6" x14ac:dyDescent="0.2">
      <c r="A57" s="35" t="str">
        <f>NL!B48</f>
        <v>600.000.003</v>
      </c>
      <c r="B57" s="35"/>
    </row>
    <row r="58" spans="1:6" x14ac:dyDescent="0.2">
      <c r="A58" s="35" t="str">
        <f>NL!B49</f>
        <v>600.000.004</v>
      </c>
      <c r="B58" s="35"/>
    </row>
    <row r="59" spans="1:6" x14ac:dyDescent="0.2">
      <c r="A59" s="35" t="str">
        <f>NL!B50</f>
        <v>600.000.005</v>
      </c>
      <c r="B59" s="35"/>
    </row>
    <row r="60" spans="1:6" x14ac:dyDescent="0.2">
      <c r="A60" s="35" t="str">
        <f>NL!B51</f>
        <v>600.000.006</v>
      </c>
      <c r="B60" s="35"/>
    </row>
    <row r="61" spans="1:6" x14ac:dyDescent="0.2">
      <c r="A61" s="35" t="str">
        <f>NL!B52</f>
        <v>600.000.007</v>
      </c>
      <c r="B61" s="35"/>
    </row>
    <row r="62" spans="1:6" x14ac:dyDescent="0.2">
      <c r="A62" s="35" t="str">
        <f>NL!B53</f>
        <v>600.000.008</v>
      </c>
      <c r="B62" s="35"/>
    </row>
    <row r="63" spans="1:6" x14ac:dyDescent="0.2">
      <c r="A63" s="35" t="str">
        <f>NL!B54</f>
        <v>600.000.009</v>
      </c>
      <c r="B63" s="35"/>
    </row>
    <row r="64" spans="1:6" x14ac:dyDescent="0.2">
      <c r="A64" s="35" t="str">
        <f>NL!B55</f>
        <v>600.000.010</v>
      </c>
      <c r="B64" s="35"/>
    </row>
    <row r="65" spans="1:2" x14ac:dyDescent="0.2">
      <c r="A65" s="35" t="str">
        <f>NL!B56</f>
        <v>600.000.011</v>
      </c>
      <c r="B65" s="35"/>
    </row>
    <row r="66" spans="1:2" x14ac:dyDescent="0.2">
      <c r="A66" s="35" t="str">
        <f>NL!B57</f>
        <v>600.000.012</v>
      </c>
      <c r="B66" s="35"/>
    </row>
    <row r="67" spans="1:2" x14ac:dyDescent="0.2">
      <c r="A67" s="35" t="str">
        <f>NL!B58</f>
        <v>600.000.013</v>
      </c>
      <c r="B67" s="35"/>
    </row>
    <row r="68" spans="1:2" x14ac:dyDescent="0.2">
      <c r="A68" s="35" t="str">
        <f>NL!B61</f>
        <v>700.000.000</v>
      </c>
      <c r="B68" s="35"/>
    </row>
    <row r="69" spans="1:2" x14ac:dyDescent="0.2">
      <c r="A69" s="35" t="str">
        <f>NL!B62</f>
        <v>700.001.001</v>
      </c>
      <c r="B69" s="35"/>
    </row>
  </sheetData>
  <dataConsolidate/>
  <mergeCells count="8">
    <mergeCell ref="B41:E41"/>
    <mergeCell ref="B42:E42"/>
    <mergeCell ref="B49:E49"/>
    <mergeCell ref="A7:E7"/>
    <mergeCell ref="A8:E8"/>
    <mergeCell ref="B32:E32"/>
    <mergeCell ref="B25:E25"/>
    <mergeCell ref="B40:E40"/>
  </mergeCells>
  <pageMargins left="0.7" right="0.7" top="0.75" bottom="0.75" header="0.3" footer="0.3"/>
  <pageSetup scale="66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FAA7-0974-49C4-BE04-FA8F061C364D}">
  <dimension ref="A3:O133"/>
  <sheetViews>
    <sheetView topLeftCell="A13" workbookViewId="0">
      <selection activeCell="C11" sqref="C11"/>
    </sheetView>
  </sheetViews>
  <sheetFormatPr defaultRowHeight="15" x14ac:dyDescent="0.25"/>
  <cols>
    <col min="2" max="2" width="20.28515625" customWidth="1"/>
    <col min="3" max="3" width="24.7109375" customWidth="1"/>
    <col min="4" max="4" width="13.5703125" customWidth="1"/>
    <col min="6" max="6" width="7.7109375" customWidth="1"/>
    <col min="7" max="7" width="19.85546875" customWidth="1"/>
    <col min="8" max="8" width="24.42578125" customWidth="1"/>
    <col min="9" max="9" width="12.7109375" customWidth="1"/>
    <col min="11" max="11" width="13.28515625" bestFit="1" customWidth="1"/>
    <col min="12" max="12" width="11.7109375" customWidth="1"/>
    <col min="15" max="15" width="10.5703125" bestFit="1" customWidth="1"/>
  </cols>
  <sheetData>
    <row r="3" spans="1:15" x14ac:dyDescent="0.25">
      <c r="A3" s="94" t="s">
        <v>224</v>
      </c>
      <c r="B3" s="95"/>
      <c r="C3" s="95"/>
      <c r="D3" s="95">
        <v>57844702</v>
      </c>
      <c r="F3" s="94" t="s">
        <v>224</v>
      </c>
      <c r="G3" s="95"/>
      <c r="H3" s="95"/>
      <c r="I3" s="95">
        <v>2000000</v>
      </c>
    </row>
    <row r="4" spans="1:15" x14ac:dyDescent="0.25">
      <c r="A4" s="94" t="s">
        <v>225</v>
      </c>
      <c r="B4" s="95"/>
      <c r="C4" s="95"/>
      <c r="D4" s="95">
        <v>60</v>
      </c>
      <c r="F4" s="94" t="s">
        <v>225</v>
      </c>
      <c r="G4" s="95"/>
      <c r="H4" s="95"/>
      <c r="I4" s="95">
        <v>24</v>
      </c>
    </row>
    <row r="5" spans="1:15" x14ac:dyDescent="0.25">
      <c r="A5" s="94"/>
      <c r="B5" s="95"/>
      <c r="C5" s="95"/>
      <c r="D5" s="95">
        <f>D3/D4</f>
        <v>964078.3666666667</v>
      </c>
      <c r="F5" s="94"/>
      <c r="G5" s="95"/>
      <c r="H5" s="95"/>
      <c r="I5" s="95">
        <f>I3/I4</f>
        <v>83333.333333333328</v>
      </c>
    </row>
    <row r="6" spans="1:15" x14ac:dyDescent="0.25">
      <c r="A6" s="94"/>
      <c r="B6" s="95"/>
      <c r="C6" s="95"/>
      <c r="D6" s="95"/>
      <c r="F6" s="94"/>
      <c r="G6" s="95"/>
      <c r="H6" s="95"/>
      <c r="I6" s="95"/>
      <c r="K6" s="103">
        <f>+B18+G16</f>
        <v>1047411.7</v>
      </c>
    </row>
    <row r="7" spans="1:15" x14ac:dyDescent="0.25">
      <c r="A7" s="96" t="s">
        <v>226</v>
      </c>
      <c r="B7" s="97" t="s">
        <v>227</v>
      </c>
      <c r="C7" s="97" t="s">
        <v>228</v>
      </c>
      <c r="D7" s="97" t="s">
        <v>229</v>
      </c>
      <c r="F7" s="96" t="s">
        <v>226</v>
      </c>
      <c r="G7" s="97" t="s">
        <v>227</v>
      </c>
      <c r="H7" s="97" t="s">
        <v>228</v>
      </c>
      <c r="I7" s="97" t="s">
        <v>229</v>
      </c>
    </row>
    <row r="8" spans="1:15" x14ac:dyDescent="0.25">
      <c r="A8" s="104">
        <v>44774</v>
      </c>
      <c r="B8" s="97">
        <v>964078.3666666667</v>
      </c>
      <c r="C8" s="97">
        <f>B8</f>
        <v>964078.3666666667</v>
      </c>
      <c r="D8" s="97">
        <f>$D$3-C8</f>
        <v>56880623.633333333</v>
      </c>
      <c r="F8" s="104">
        <v>44835</v>
      </c>
      <c r="G8" s="97">
        <v>83333.333333333328</v>
      </c>
      <c r="H8" s="97">
        <f>G8</f>
        <v>83333.333333333328</v>
      </c>
      <c r="I8" s="97">
        <f>$I$3-H8</f>
        <v>1916666.6666666667</v>
      </c>
      <c r="K8" s="94"/>
      <c r="L8" s="100"/>
      <c r="O8" s="100"/>
    </row>
    <row r="9" spans="1:15" x14ac:dyDescent="0.25">
      <c r="A9" s="104">
        <v>44805</v>
      </c>
      <c r="B9" s="97">
        <v>964078.3666666667</v>
      </c>
      <c r="C9" s="97">
        <f>C8+B9</f>
        <v>1928156.7333333334</v>
      </c>
      <c r="D9" s="97">
        <f t="shared" ref="D9:D67" si="0">$D$3-C9</f>
        <v>55916545.266666666</v>
      </c>
      <c r="F9" s="104">
        <v>44866</v>
      </c>
      <c r="G9" s="97">
        <v>83333.333333333328</v>
      </c>
      <c r="H9" s="97">
        <f>H8+G9</f>
        <v>166666.66666666666</v>
      </c>
      <c r="I9" s="97">
        <f>$I$3-H9</f>
        <v>1833333.3333333333</v>
      </c>
      <c r="K9" s="94"/>
      <c r="L9" s="100"/>
    </row>
    <row r="10" spans="1:15" x14ac:dyDescent="0.25">
      <c r="A10" s="104">
        <v>44835</v>
      </c>
      <c r="B10" s="97">
        <v>964078.3666666667</v>
      </c>
      <c r="C10" s="97">
        <f t="shared" ref="C10:C67" si="1">C9+B10</f>
        <v>2892235.1</v>
      </c>
      <c r="D10" s="97">
        <f t="shared" si="0"/>
        <v>54952466.899999999</v>
      </c>
      <c r="F10" s="104">
        <v>44896</v>
      </c>
      <c r="G10" s="97">
        <v>83333.333333333299</v>
      </c>
      <c r="H10" s="97">
        <f t="shared" ref="H10:H31" si="2">H9+G10</f>
        <v>249999.99999999994</v>
      </c>
      <c r="I10" s="97">
        <f t="shared" ref="I10:I30" si="3">$I$3-H10</f>
        <v>1750000</v>
      </c>
      <c r="K10" s="94"/>
      <c r="L10" s="100"/>
    </row>
    <row r="11" spans="1:15" x14ac:dyDescent="0.25">
      <c r="A11" s="104">
        <v>44866</v>
      </c>
      <c r="B11" s="97">
        <v>964078.3666666667</v>
      </c>
      <c r="C11" s="97">
        <f t="shared" si="1"/>
        <v>3856313.4666666668</v>
      </c>
      <c r="D11" s="97">
        <f t="shared" si="0"/>
        <v>53988388.533333331</v>
      </c>
      <c r="F11" s="104">
        <v>44927</v>
      </c>
      <c r="G11" s="97">
        <v>83333.333333333299</v>
      </c>
      <c r="H11" s="97">
        <f t="shared" si="2"/>
        <v>333333.33333333326</v>
      </c>
      <c r="I11" s="97">
        <f t="shared" si="3"/>
        <v>1666666.6666666667</v>
      </c>
      <c r="K11" s="94"/>
      <c r="L11" s="100"/>
    </row>
    <row r="12" spans="1:15" x14ac:dyDescent="0.25">
      <c r="A12" s="104">
        <v>44896</v>
      </c>
      <c r="B12" s="97">
        <v>964078.3666666667</v>
      </c>
      <c r="C12" s="97">
        <f t="shared" si="1"/>
        <v>4820391.833333334</v>
      </c>
      <c r="D12" s="97">
        <f t="shared" si="0"/>
        <v>53024310.166666664</v>
      </c>
      <c r="F12" s="104">
        <v>44958</v>
      </c>
      <c r="G12" s="97">
        <v>83333.333333333299</v>
      </c>
      <c r="H12" s="97">
        <f t="shared" si="2"/>
        <v>416666.66666666657</v>
      </c>
      <c r="I12" s="97">
        <f t="shared" si="3"/>
        <v>1583333.3333333335</v>
      </c>
      <c r="K12" s="94"/>
      <c r="L12" s="100" t="s">
        <v>244</v>
      </c>
      <c r="M12" t="s">
        <v>245</v>
      </c>
    </row>
    <row r="13" spans="1:15" x14ac:dyDescent="0.25">
      <c r="A13" s="104">
        <v>44927</v>
      </c>
      <c r="B13" s="97">
        <v>964078.3666666667</v>
      </c>
      <c r="C13" s="97">
        <f t="shared" si="1"/>
        <v>5784470.2000000011</v>
      </c>
      <c r="D13" s="97">
        <f t="shared" si="0"/>
        <v>52060231.799999997</v>
      </c>
      <c r="F13" s="104">
        <v>44986</v>
      </c>
      <c r="G13" s="97">
        <v>83333.333333333299</v>
      </c>
      <c r="H13" s="97">
        <f t="shared" si="2"/>
        <v>499999.99999999988</v>
      </c>
      <c r="I13" s="97">
        <f t="shared" si="3"/>
        <v>1500000</v>
      </c>
      <c r="K13" s="94">
        <v>44986</v>
      </c>
      <c r="L13" s="100">
        <f>+B15+G13</f>
        <v>1047411.7</v>
      </c>
      <c r="M13" s="100">
        <f>+B81</f>
        <v>533333.33333333337</v>
      </c>
    </row>
    <row r="14" spans="1:15" x14ac:dyDescent="0.25">
      <c r="A14" s="104">
        <v>44958</v>
      </c>
      <c r="B14" s="97">
        <v>964078.3666666667</v>
      </c>
      <c r="C14" s="97">
        <f t="shared" si="1"/>
        <v>6748548.5666666683</v>
      </c>
      <c r="D14" s="97">
        <f t="shared" si="0"/>
        <v>51096153.43333333</v>
      </c>
      <c r="F14" s="104">
        <v>45017</v>
      </c>
      <c r="G14" s="97">
        <v>83333.333333333299</v>
      </c>
      <c r="H14" s="97">
        <f t="shared" si="2"/>
        <v>583333.33333333314</v>
      </c>
      <c r="I14" s="97">
        <f t="shared" si="3"/>
        <v>1416666.666666667</v>
      </c>
      <c r="K14" s="94">
        <v>45017</v>
      </c>
      <c r="L14" s="100">
        <f t="shared" ref="L14:L31" si="4">+B16+G14</f>
        <v>1047411.7</v>
      </c>
    </row>
    <row r="15" spans="1:15" x14ac:dyDescent="0.25">
      <c r="A15" s="104">
        <v>44986</v>
      </c>
      <c r="B15" s="97">
        <v>964078.3666666667</v>
      </c>
      <c r="C15" s="97">
        <f t="shared" si="1"/>
        <v>7712626.9333333354</v>
      </c>
      <c r="D15" s="97">
        <f t="shared" si="0"/>
        <v>50132075.066666663</v>
      </c>
      <c r="F15" s="104">
        <v>45047</v>
      </c>
      <c r="G15" s="97">
        <v>83333.333333333299</v>
      </c>
      <c r="H15" s="97">
        <f t="shared" si="2"/>
        <v>666666.6666666664</v>
      </c>
      <c r="I15" s="97">
        <f t="shared" si="3"/>
        <v>1333333.3333333335</v>
      </c>
      <c r="K15" s="94">
        <v>45047</v>
      </c>
      <c r="L15" s="100">
        <f t="shared" si="4"/>
        <v>1047411.7</v>
      </c>
    </row>
    <row r="16" spans="1:15" x14ac:dyDescent="0.25">
      <c r="A16" s="104">
        <v>45017</v>
      </c>
      <c r="B16" s="97">
        <v>964078.3666666667</v>
      </c>
      <c r="C16" s="97">
        <f t="shared" si="1"/>
        <v>8676705.3000000026</v>
      </c>
      <c r="D16" s="97">
        <f t="shared" si="0"/>
        <v>49167996.699999996</v>
      </c>
      <c r="F16" s="104">
        <v>45078</v>
      </c>
      <c r="G16" s="97">
        <v>83333.333333333299</v>
      </c>
      <c r="H16" s="97">
        <f t="shared" si="2"/>
        <v>749999.99999999965</v>
      </c>
      <c r="I16" s="97">
        <f t="shared" si="3"/>
        <v>1250000.0000000005</v>
      </c>
      <c r="K16" s="94">
        <v>45078</v>
      </c>
      <c r="L16" s="100">
        <f t="shared" si="4"/>
        <v>1047411.7</v>
      </c>
    </row>
    <row r="17" spans="1:12" x14ac:dyDescent="0.25">
      <c r="A17" s="104">
        <v>45047</v>
      </c>
      <c r="B17" s="97">
        <v>964078.3666666667</v>
      </c>
      <c r="C17" s="97">
        <f t="shared" si="1"/>
        <v>9640783.6666666698</v>
      </c>
      <c r="D17" s="97">
        <f t="shared" si="0"/>
        <v>48203918.333333328</v>
      </c>
      <c r="F17" s="104">
        <v>45108</v>
      </c>
      <c r="G17" s="97">
        <v>83333.333333333299</v>
      </c>
      <c r="H17" s="97">
        <f t="shared" si="2"/>
        <v>833333.33333333291</v>
      </c>
      <c r="I17" s="97">
        <f t="shared" si="3"/>
        <v>1166666.666666667</v>
      </c>
      <c r="K17" s="94">
        <v>45108</v>
      </c>
      <c r="L17" s="100">
        <f t="shared" si="4"/>
        <v>1047411.7</v>
      </c>
    </row>
    <row r="18" spans="1:12" x14ac:dyDescent="0.25">
      <c r="A18" s="104">
        <v>45078</v>
      </c>
      <c r="B18" s="97">
        <v>964078.3666666667</v>
      </c>
      <c r="C18" s="97">
        <f t="shared" si="1"/>
        <v>10604862.033333337</v>
      </c>
      <c r="D18" s="97">
        <f t="shared" si="0"/>
        <v>47239839.966666661</v>
      </c>
      <c r="F18" s="96">
        <v>45139</v>
      </c>
      <c r="G18" s="97">
        <v>83333.333333333299</v>
      </c>
      <c r="H18" s="97">
        <f t="shared" si="2"/>
        <v>916666.66666666616</v>
      </c>
      <c r="I18" s="97">
        <f t="shared" si="3"/>
        <v>1083333.333333334</v>
      </c>
      <c r="K18" s="94">
        <v>45139</v>
      </c>
      <c r="L18" s="100">
        <f t="shared" si="4"/>
        <v>1047411.7</v>
      </c>
    </row>
    <row r="19" spans="1:12" x14ac:dyDescent="0.25">
      <c r="A19" s="104">
        <v>45108</v>
      </c>
      <c r="B19" s="97">
        <v>964078.3666666667</v>
      </c>
      <c r="C19" s="97">
        <f t="shared" si="1"/>
        <v>11568940.400000004</v>
      </c>
      <c r="D19" s="97">
        <f t="shared" si="0"/>
        <v>46275761.599999994</v>
      </c>
      <c r="F19" s="96">
        <v>45170</v>
      </c>
      <c r="G19" s="97">
        <v>83333.333333333299</v>
      </c>
      <c r="H19" s="97">
        <f t="shared" si="2"/>
        <v>999999.99999999942</v>
      </c>
      <c r="I19" s="97">
        <f t="shared" si="3"/>
        <v>1000000.0000000006</v>
      </c>
      <c r="K19" s="94">
        <v>45170</v>
      </c>
      <c r="L19" s="100">
        <f t="shared" si="4"/>
        <v>1047411.7</v>
      </c>
    </row>
    <row r="20" spans="1:12" x14ac:dyDescent="0.25">
      <c r="A20" s="96">
        <v>45139</v>
      </c>
      <c r="B20" s="97">
        <v>964078.3666666667</v>
      </c>
      <c r="C20" s="97">
        <f t="shared" si="1"/>
        <v>12533018.766666671</v>
      </c>
      <c r="D20" s="97">
        <f t="shared" si="0"/>
        <v>45311683.233333327</v>
      </c>
      <c r="F20" s="96">
        <v>45200</v>
      </c>
      <c r="G20" s="97">
        <v>83333.333333333299</v>
      </c>
      <c r="H20" s="97">
        <f t="shared" si="2"/>
        <v>1083333.3333333328</v>
      </c>
      <c r="I20" s="97">
        <f t="shared" si="3"/>
        <v>916666.66666666721</v>
      </c>
      <c r="K20" s="94">
        <v>45200</v>
      </c>
      <c r="L20" s="100">
        <f t="shared" si="4"/>
        <v>1047411.7</v>
      </c>
    </row>
    <row r="21" spans="1:12" x14ac:dyDescent="0.25">
      <c r="A21" s="96">
        <v>45170</v>
      </c>
      <c r="B21" s="97">
        <v>964078.3666666667</v>
      </c>
      <c r="C21" s="97">
        <f t="shared" si="1"/>
        <v>13497097.133333338</v>
      </c>
      <c r="D21" s="97">
        <f t="shared" si="0"/>
        <v>44347604.86666666</v>
      </c>
      <c r="F21" s="96">
        <v>45231</v>
      </c>
      <c r="G21" s="97">
        <v>83333.333333333299</v>
      </c>
      <c r="H21" s="97">
        <f t="shared" si="2"/>
        <v>1166666.666666666</v>
      </c>
      <c r="I21" s="97">
        <f t="shared" si="3"/>
        <v>833333.33333333395</v>
      </c>
      <c r="K21" s="94">
        <v>45231</v>
      </c>
      <c r="L21" s="100">
        <f t="shared" si="4"/>
        <v>1047411.7</v>
      </c>
    </row>
    <row r="22" spans="1:12" x14ac:dyDescent="0.25">
      <c r="A22" s="96">
        <v>45200</v>
      </c>
      <c r="B22" s="97">
        <v>964078.3666666667</v>
      </c>
      <c r="C22" s="97">
        <f t="shared" si="1"/>
        <v>14461175.500000006</v>
      </c>
      <c r="D22" s="97">
        <f t="shared" si="0"/>
        <v>43383526.499999993</v>
      </c>
      <c r="F22" s="96">
        <v>45261</v>
      </c>
      <c r="G22" s="97">
        <v>83333.333333333299</v>
      </c>
      <c r="H22" s="97">
        <f t="shared" si="2"/>
        <v>1249999.9999999993</v>
      </c>
      <c r="I22" s="97">
        <f t="shared" si="3"/>
        <v>750000.0000000007</v>
      </c>
      <c r="K22" s="94">
        <v>45261</v>
      </c>
      <c r="L22" s="100">
        <f t="shared" si="4"/>
        <v>1047411.7</v>
      </c>
    </row>
    <row r="23" spans="1:12" x14ac:dyDescent="0.25">
      <c r="A23" s="96">
        <v>45231</v>
      </c>
      <c r="B23" s="97">
        <v>964078.3666666667</v>
      </c>
      <c r="C23" s="97">
        <f t="shared" si="1"/>
        <v>15425253.866666673</v>
      </c>
      <c r="D23" s="97">
        <f t="shared" si="0"/>
        <v>42419448.133333325</v>
      </c>
      <c r="F23" s="96">
        <v>45292</v>
      </c>
      <c r="G23" s="97">
        <v>83333.333333333299</v>
      </c>
      <c r="H23" s="97">
        <f t="shared" si="2"/>
        <v>1333333.3333333326</v>
      </c>
      <c r="I23" s="97">
        <f t="shared" si="3"/>
        <v>666666.66666666744</v>
      </c>
      <c r="K23" s="94">
        <v>45292</v>
      </c>
      <c r="L23" s="100">
        <f t="shared" si="4"/>
        <v>1047411.7</v>
      </c>
    </row>
    <row r="24" spans="1:12" x14ac:dyDescent="0.25">
      <c r="A24" s="96">
        <v>45261</v>
      </c>
      <c r="B24" s="97">
        <v>964078.3666666667</v>
      </c>
      <c r="C24" s="97">
        <f t="shared" si="1"/>
        <v>16389332.23333334</v>
      </c>
      <c r="D24" s="97">
        <f t="shared" si="0"/>
        <v>41455369.766666658</v>
      </c>
      <c r="F24" s="96">
        <v>45323</v>
      </c>
      <c r="G24" s="97">
        <v>83333.333333333299</v>
      </c>
      <c r="H24" s="97">
        <f t="shared" si="2"/>
        <v>1416666.6666666658</v>
      </c>
      <c r="I24" s="97">
        <f t="shared" si="3"/>
        <v>583333.33333333419</v>
      </c>
      <c r="K24" s="94">
        <v>45323</v>
      </c>
      <c r="L24" s="100">
        <f t="shared" si="4"/>
        <v>1047411.7</v>
      </c>
    </row>
    <row r="25" spans="1:12" x14ac:dyDescent="0.25">
      <c r="A25" s="96">
        <v>45292</v>
      </c>
      <c r="B25" s="97">
        <v>964078.3666666667</v>
      </c>
      <c r="C25" s="97">
        <f t="shared" si="1"/>
        <v>17353410.600000005</v>
      </c>
      <c r="D25" s="97">
        <f t="shared" si="0"/>
        <v>40491291.399999991</v>
      </c>
      <c r="F25" s="96">
        <v>45352</v>
      </c>
      <c r="G25" s="97">
        <v>83333.333333333299</v>
      </c>
      <c r="H25" s="97">
        <f t="shared" si="2"/>
        <v>1499999.9999999991</v>
      </c>
      <c r="I25" s="97">
        <f t="shared" si="3"/>
        <v>500000.00000000093</v>
      </c>
      <c r="K25" s="94">
        <v>45352</v>
      </c>
      <c r="L25" s="100">
        <f t="shared" si="4"/>
        <v>1047411.7</v>
      </c>
    </row>
    <row r="26" spans="1:12" x14ac:dyDescent="0.25">
      <c r="A26" s="96">
        <v>45323</v>
      </c>
      <c r="B26" s="97">
        <v>964078.3666666667</v>
      </c>
      <c r="C26" s="97">
        <f t="shared" si="1"/>
        <v>18317488.966666672</v>
      </c>
      <c r="D26" s="97">
        <f t="shared" si="0"/>
        <v>39527213.033333331</v>
      </c>
      <c r="F26" s="96">
        <v>45383</v>
      </c>
      <c r="G26" s="97">
        <v>83333.333333333299</v>
      </c>
      <c r="H26" s="97">
        <f t="shared" si="2"/>
        <v>1583333.3333333323</v>
      </c>
      <c r="I26" s="97">
        <f t="shared" si="3"/>
        <v>416666.66666666768</v>
      </c>
      <c r="K26" s="94">
        <v>45383</v>
      </c>
      <c r="L26" s="100">
        <f t="shared" si="4"/>
        <v>1047411.7</v>
      </c>
    </row>
    <row r="27" spans="1:12" x14ac:dyDescent="0.25">
      <c r="A27" s="96">
        <v>45352</v>
      </c>
      <c r="B27" s="97">
        <v>964078.3666666667</v>
      </c>
      <c r="C27" s="97">
        <f t="shared" si="1"/>
        <v>19281567.33333334</v>
      </c>
      <c r="D27" s="97">
        <f t="shared" si="0"/>
        <v>38563134.666666657</v>
      </c>
      <c r="F27" s="96">
        <v>45413</v>
      </c>
      <c r="G27" s="97">
        <v>83333.333333333299</v>
      </c>
      <c r="H27" s="97">
        <f t="shared" si="2"/>
        <v>1666666.6666666656</v>
      </c>
      <c r="I27" s="97">
        <f t="shared" si="3"/>
        <v>333333.33333333442</v>
      </c>
      <c r="K27" s="94">
        <v>45413</v>
      </c>
      <c r="L27" s="100">
        <f t="shared" si="4"/>
        <v>1047411.7</v>
      </c>
    </row>
    <row r="28" spans="1:12" x14ac:dyDescent="0.25">
      <c r="A28" s="96">
        <v>45383</v>
      </c>
      <c r="B28" s="97">
        <v>964078.3666666667</v>
      </c>
      <c r="C28" s="97">
        <f t="shared" si="1"/>
        <v>20245645.700000007</v>
      </c>
      <c r="D28" s="97">
        <f t="shared" si="0"/>
        <v>37599056.299999997</v>
      </c>
      <c r="F28" s="96">
        <v>45444</v>
      </c>
      <c r="G28" s="97">
        <v>83333.333333333299</v>
      </c>
      <c r="H28" s="97">
        <f t="shared" si="2"/>
        <v>1749999.9999999988</v>
      </c>
      <c r="I28" s="97">
        <f t="shared" si="3"/>
        <v>250000.00000000116</v>
      </c>
      <c r="K28" s="94">
        <v>45444</v>
      </c>
      <c r="L28" s="100">
        <f t="shared" si="4"/>
        <v>1047411.7</v>
      </c>
    </row>
    <row r="29" spans="1:12" x14ac:dyDescent="0.25">
      <c r="A29" s="96">
        <v>45413</v>
      </c>
      <c r="B29" s="97">
        <v>964078.3666666667</v>
      </c>
      <c r="C29" s="97">
        <f t="shared" si="1"/>
        <v>21209724.066666674</v>
      </c>
      <c r="D29" s="97">
        <f t="shared" si="0"/>
        <v>36634977.933333322</v>
      </c>
      <c r="F29" s="96">
        <v>45474</v>
      </c>
      <c r="G29" s="97">
        <v>83333.333333333299</v>
      </c>
      <c r="H29" s="97">
        <f t="shared" si="2"/>
        <v>1833333.3333333321</v>
      </c>
      <c r="I29" s="97">
        <f t="shared" si="3"/>
        <v>166666.66666666791</v>
      </c>
      <c r="K29" s="94">
        <v>45474</v>
      </c>
      <c r="L29" s="100">
        <f>+B31+G29</f>
        <v>1047411.7</v>
      </c>
    </row>
    <row r="30" spans="1:12" x14ac:dyDescent="0.25">
      <c r="A30" s="96">
        <v>45444</v>
      </c>
      <c r="B30" s="97">
        <v>964078.3666666667</v>
      </c>
      <c r="C30" s="97">
        <f t="shared" si="1"/>
        <v>22173802.433333341</v>
      </c>
      <c r="D30" s="97">
        <f t="shared" si="0"/>
        <v>35670899.566666663</v>
      </c>
      <c r="F30" s="96">
        <v>45505</v>
      </c>
      <c r="G30" s="97">
        <v>83333.333333333299</v>
      </c>
      <c r="H30" s="97">
        <f t="shared" si="2"/>
        <v>1916666.6666666653</v>
      </c>
      <c r="I30" s="97">
        <f t="shared" si="3"/>
        <v>83333.333333334653</v>
      </c>
      <c r="K30" s="94">
        <v>45505</v>
      </c>
      <c r="L30" s="100">
        <f t="shared" si="4"/>
        <v>1047411.7</v>
      </c>
    </row>
    <row r="31" spans="1:12" x14ac:dyDescent="0.25">
      <c r="A31" s="96">
        <v>45474</v>
      </c>
      <c r="B31" s="97">
        <v>964078.3666666667</v>
      </c>
      <c r="C31" s="97">
        <f t="shared" si="1"/>
        <v>23137880.800000008</v>
      </c>
      <c r="D31" s="97">
        <f t="shared" si="0"/>
        <v>34706821.199999988</v>
      </c>
      <c r="F31" s="96">
        <v>45536</v>
      </c>
      <c r="G31" s="97">
        <v>83333.333333333299</v>
      </c>
      <c r="H31" s="97">
        <f t="shared" si="2"/>
        <v>1999999.9999999986</v>
      </c>
      <c r="I31" s="97">
        <f>$I$3-H31</f>
        <v>0</v>
      </c>
      <c r="K31" s="94">
        <v>45536</v>
      </c>
      <c r="L31" s="100">
        <f t="shared" si="4"/>
        <v>1047411.7</v>
      </c>
    </row>
    <row r="32" spans="1:12" x14ac:dyDescent="0.25">
      <c r="A32" s="96">
        <v>45505</v>
      </c>
      <c r="B32" s="97">
        <v>964078.3666666667</v>
      </c>
      <c r="C32" s="97">
        <f t="shared" si="1"/>
        <v>24101959.166666675</v>
      </c>
      <c r="D32" s="97">
        <f t="shared" si="0"/>
        <v>33742742.833333328</v>
      </c>
    </row>
    <row r="33" spans="1:10" x14ac:dyDescent="0.25">
      <c r="A33" s="96">
        <v>45536</v>
      </c>
      <c r="B33" s="97">
        <v>964078.3666666667</v>
      </c>
      <c r="C33" s="97">
        <f t="shared" si="1"/>
        <v>25066037.533333343</v>
      </c>
      <c r="D33" s="97">
        <f t="shared" si="0"/>
        <v>32778664.466666657</v>
      </c>
    </row>
    <row r="34" spans="1:10" x14ac:dyDescent="0.25">
      <c r="A34" s="96">
        <v>45566</v>
      </c>
      <c r="B34" s="97">
        <v>964078.3666666667</v>
      </c>
      <c r="C34" s="97">
        <f t="shared" si="1"/>
        <v>26030115.90000001</v>
      </c>
      <c r="D34" s="97">
        <f t="shared" si="0"/>
        <v>31814586.09999999</v>
      </c>
      <c r="F34" s="94" t="s">
        <v>241</v>
      </c>
      <c r="G34" s="95"/>
      <c r="H34" s="95"/>
      <c r="I34" s="95">
        <v>1800000</v>
      </c>
      <c r="J34" t="s">
        <v>243</v>
      </c>
    </row>
    <row r="35" spans="1:10" x14ac:dyDescent="0.25">
      <c r="A35" s="96">
        <v>45597</v>
      </c>
      <c r="B35" s="97">
        <v>964078.3666666667</v>
      </c>
      <c r="C35" s="97">
        <f t="shared" si="1"/>
        <v>26994194.266666677</v>
      </c>
      <c r="D35" s="97">
        <f t="shared" si="0"/>
        <v>30850507.733333323</v>
      </c>
      <c r="F35" s="94" t="s">
        <v>225</v>
      </c>
      <c r="G35" s="95"/>
      <c r="H35" s="95"/>
      <c r="I35" s="95">
        <v>12</v>
      </c>
    </row>
    <row r="36" spans="1:10" x14ac:dyDescent="0.25">
      <c r="A36" s="96">
        <v>45627</v>
      </c>
      <c r="B36" s="97">
        <v>964078.3666666667</v>
      </c>
      <c r="C36" s="97">
        <f t="shared" si="1"/>
        <v>27958272.633333344</v>
      </c>
      <c r="D36" s="97">
        <f t="shared" si="0"/>
        <v>29886429.366666656</v>
      </c>
      <c r="F36" s="94"/>
      <c r="G36" s="95"/>
      <c r="H36" s="95"/>
      <c r="I36" s="95">
        <f>I34/I35</f>
        <v>150000</v>
      </c>
    </row>
    <row r="37" spans="1:10" x14ac:dyDescent="0.25">
      <c r="A37" s="96">
        <v>45658</v>
      </c>
      <c r="B37" s="97">
        <v>964078.3666666667</v>
      </c>
      <c r="C37" s="97">
        <f t="shared" si="1"/>
        <v>28922351.000000011</v>
      </c>
      <c r="D37" s="97">
        <f t="shared" si="0"/>
        <v>28922350.999999989</v>
      </c>
    </row>
    <row r="38" spans="1:10" x14ac:dyDescent="0.25">
      <c r="A38" s="96">
        <v>45689</v>
      </c>
      <c r="B38" s="97">
        <v>964078.3666666667</v>
      </c>
      <c r="C38" s="97">
        <f t="shared" si="1"/>
        <v>29886429.366666678</v>
      </c>
      <c r="D38" s="97">
        <f t="shared" si="0"/>
        <v>27958272.633333322</v>
      </c>
    </row>
    <row r="39" spans="1:10" x14ac:dyDescent="0.25">
      <c r="A39" s="96">
        <v>45717</v>
      </c>
      <c r="B39" s="97">
        <v>964078.3666666667</v>
      </c>
      <c r="C39" s="97">
        <f t="shared" si="1"/>
        <v>30850507.733333346</v>
      </c>
      <c r="D39" s="97">
        <f t="shared" si="0"/>
        <v>26994194.266666654</v>
      </c>
    </row>
    <row r="40" spans="1:10" x14ac:dyDescent="0.25">
      <c r="A40" s="96">
        <v>45748</v>
      </c>
      <c r="B40" s="97">
        <v>964078.3666666667</v>
      </c>
      <c r="C40" s="97">
        <f t="shared" si="1"/>
        <v>31814586.100000013</v>
      </c>
      <c r="D40" s="97">
        <f t="shared" si="0"/>
        <v>26030115.899999987</v>
      </c>
    </row>
    <row r="41" spans="1:10" x14ac:dyDescent="0.25">
      <c r="A41" s="96">
        <v>45778</v>
      </c>
      <c r="B41" s="97">
        <v>964078.3666666667</v>
      </c>
      <c r="C41" s="97">
        <f t="shared" si="1"/>
        <v>32778664.46666668</v>
      </c>
      <c r="D41" s="97">
        <f t="shared" si="0"/>
        <v>25066037.53333332</v>
      </c>
    </row>
    <row r="42" spans="1:10" x14ac:dyDescent="0.25">
      <c r="A42" s="96">
        <v>45809</v>
      </c>
      <c r="B42" s="97">
        <v>964078.3666666667</v>
      </c>
      <c r="C42" s="97">
        <f t="shared" si="1"/>
        <v>33742742.833333343</v>
      </c>
      <c r="D42" s="97">
        <f t="shared" si="0"/>
        <v>24101959.166666657</v>
      </c>
    </row>
    <row r="43" spans="1:10" x14ac:dyDescent="0.25">
      <c r="A43" s="96">
        <v>45839</v>
      </c>
      <c r="B43" s="97">
        <v>964078.3666666667</v>
      </c>
      <c r="C43" s="97">
        <f t="shared" si="1"/>
        <v>34706821.20000001</v>
      </c>
      <c r="D43" s="97">
        <f t="shared" si="0"/>
        <v>23137880.79999999</v>
      </c>
    </row>
    <row r="44" spans="1:10" x14ac:dyDescent="0.25">
      <c r="A44" s="96">
        <v>45870</v>
      </c>
      <c r="B44" s="97">
        <v>964078.3666666667</v>
      </c>
      <c r="C44" s="97">
        <f t="shared" si="1"/>
        <v>35670899.566666678</v>
      </c>
      <c r="D44" s="97">
        <f t="shared" si="0"/>
        <v>22173802.433333322</v>
      </c>
    </row>
    <row r="45" spans="1:10" x14ac:dyDescent="0.25">
      <c r="A45" s="96">
        <v>45901</v>
      </c>
      <c r="B45" s="97">
        <v>964078.3666666667</v>
      </c>
      <c r="C45" s="97">
        <f t="shared" si="1"/>
        <v>36634977.933333345</v>
      </c>
      <c r="D45" s="97">
        <f t="shared" si="0"/>
        <v>21209724.066666655</v>
      </c>
    </row>
    <row r="46" spans="1:10" x14ac:dyDescent="0.25">
      <c r="A46" s="96">
        <v>45931</v>
      </c>
      <c r="B46" s="97">
        <v>964078.3666666667</v>
      </c>
      <c r="C46" s="97">
        <f t="shared" si="1"/>
        <v>37599056.300000012</v>
      </c>
      <c r="D46" s="97">
        <f t="shared" si="0"/>
        <v>20245645.699999988</v>
      </c>
    </row>
    <row r="47" spans="1:10" x14ac:dyDescent="0.25">
      <c r="A47" s="96">
        <v>45962</v>
      </c>
      <c r="B47" s="97">
        <v>964078.3666666667</v>
      </c>
      <c r="C47" s="97">
        <f t="shared" si="1"/>
        <v>38563134.666666679</v>
      </c>
      <c r="D47" s="97">
        <f t="shared" si="0"/>
        <v>19281567.333333321</v>
      </c>
    </row>
    <row r="48" spans="1:10" x14ac:dyDescent="0.25">
      <c r="A48" s="96">
        <v>45992</v>
      </c>
      <c r="B48" s="97">
        <v>964078.3666666667</v>
      </c>
      <c r="C48" s="97">
        <f t="shared" si="1"/>
        <v>39527213.033333346</v>
      </c>
      <c r="D48" s="97">
        <f t="shared" si="0"/>
        <v>18317488.966666654</v>
      </c>
    </row>
    <row r="49" spans="1:4" x14ac:dyDescent="0.25">
      <c r="A49" s="96">
        <v>46023</v>
      </c>
      <c r="B49" s="97">
        <v>964078.3666666667</v>
      </c>
      <c r="C49" s="97">
        <f t="shared" si="1"/>
        <v>40491291.400000013</v>
      </c>
      <c r="D49" s="97">
        <f t="shared" si="0"/>
        <v>17353410.599999987</v>
      </c>
    </row>
    <row r="50" spans="1:4" x14ac:dyDescent="0.25">
      <c r="A50" s="96">
        <v>46054</v>
      </c>
      <c r="B50" s="97">
        <v>964078.3666666667</v>
      </c>
      <c r="C50" s="97">
        <f t="shared" si="1"/>
        <v>41455369.766666681</v>
      </c>
      <c r="D50" s="97">
        <f t="shared" si="0"/>
        <v>16389332.233333319</v>
      </c>
    </row>
    <row r="51" spans="1:4" x14ac:dyDescent="0.25">
      <c r="A51" s="96">
        <v>46082</v>
      </c>
      <c r="B51" s="97">
        <v>964078.3666666667</v>
      </c>
      <c r="C51" s="97">
        <f t="shared" si="1"/>
        <v>42419448.133333348</v>
      </c>
      <c r="D51" s="97">
        <f t="shared" si="0"/>
        <v>15425253.866666652</v>
      </c>
    </row>
    <row r="52" spans="1:4" x14ac:dyDescent="0.25">
      <c r="A52" s="96">
        <v>46113</v>
      </c>
      <c r="B52" s="97">
        <v>964078.3666666667</v>
      </c>
      <c r="C52" s="97">
        <f t="shared" si="1"/>
        <v>43383526.500000015</v>
      </c>
      <c r="D52" s="97">
        <f t="shared" si="0"/>
        <v>14461175.499999985</v>
      </c>
    </row>
    <row r="53" spans="1:4" x14ac:dyDescent="0.25">
      <c r="A53" s="96">
        <v>46143</v>
      </c>
      <c r="B53" s="97">
        <v>964078.3666666667</v>
      </c>
      <c r="C53" s="97">
        <f t="shared" si="1"/>
        <v>44347604.866666682</v>
      </c>
      <c r="D53" s="97">
        <f t="shared" si="0"/>
        <v>13497097.133333318</v>
      </c>
    </row>
    <row r="54" spans="1:4" x14ac:dyDescent="0.25">
      <c r="A54" s="96">
        <v>46174</v>
      </c>
      <c r="B54" s="97">
        <v>964078.3666666667</v>
      </c>
      <c r="C54" s="97">
        <f t="shared" si="1"/>
        <v>45311683.233333349</v>
      </c>
      <c r="D54" s="97">
        <f t="shared" si="0"/>
        <v>12533018.766666651</v>
      </c>
    </row>
    <row r="55" spans="1:4" x14ac:dyDescent="0.25">
      <c r="A55" s="96">
        <v>46204</v>
      </c>
      <c r="B55" s="97">
        <v>964078.3666666667</v>
      </c>
      <c r="C55" s="97">
        <f t="shared" si="1"/>
        <v>46275761.600000016</v>
      </c>
      <c r="D55" s="97">
        <f t="shared" si="0"/>
        <v>11568940.399999984</v>
      </c>
    </row>
    <row r="56" spans="1:4" x14ac:dyDescent="0.25">
      <c r="A56" s="96">
        <v>46235</v>
      </c>
      <c r="B56" s="97">
        <v>964078.3666666667</v>
      </c>
      <c r="C56" s="97">
        <f t="shared" si="1"/>
        <v>47239839.966666684</v>
      </c>
      <c r="D56" s="97">
        <f t="shared" si="0"/>
        <v>10604862.033333316</v>
      </c>
    </row>
    <row r="57" spans="1:4" x14ac:dyDescent="0.25">
      <c r="A57" s="96">
        <v>46266</v>
      </c>
      <c r="B57" s="97">
        <v>964078.3666666667</v>
      </c>
      <c r="C57" s="97">
        <f t="shared" si="1"/>
        <v>48203918.333333351</v>
      </c>
      <c r="D57" s="97">
        <f t="shared" si="0"/>
        <v>9640783.6666666493</v>
      </c>
    </row>
    <row r="58" spans="1:4" x14ac:dyDescent="0.25">
      <c r="A58" s="96">
        <v>46296</v>
      </c>
      <c r="B58" s="97">
        <v>964078.3666666667</v>
      </c>
      <c r="C58" s="97">
        <f t="shared" si="1"/>
        <v>49167996.700000018</v>
      </c>
      <c r="D58" s="97">
        <f t="shared" si="0"/>
        <v>8676705.2999999821</v>
      </c>
    </row>
    <row r="59" spans="1:4" x14ac:dyDescent="0.25">
      <c r="A59" s="96">
        <v>46327</v>
      </c>
      <c r="B59" s="97">
        <v>964078.3666666667</v>
      </c>
      <c r="C59" s="97">
        <f t="shared" si="1"/>
        <v>50132075.066666685</v>
      </c>
      <c r="D59" s="97">
        <f t="shared" si="0"/>
        <v>7712626.933333315</v>
      </c>
    </row>
    <row r="60" spans="1:4" x14ac:dyDescent="0.25">
      <c r="A60" s="96">
        <v>46357</v>
      </c>
      <c r="B60" s="97">
        <v>964078.3666666667</v>
      </c>
      <c r="C60" s="97">
        <f t="shared" si="1"/>
        <v>51096153.433333352</v>
      </c>
      <c r="D60" s="97">
        <f t="shared" si="0"/>
        <v>6748548.5666666478</v>
      </c>
    </row>
    <row r="61" spans="1:4" x14ac:dyDescent="0.25">
      <c r="A61" s="96">
        <v>46388</v>
      </c>
      <c r="B61" s="97">
        <v>964078.3666666667</v>
      </c>
      <c r="C61" s="97">
        <f t="shared" si="1"/>
        <v>52060231.800000019</v>
      </c>
      <c r="D61" s="97">
        <f t="shared" si="0"/>
        <v>5784470.1999999806</v>
      </c>
    </row>
    <row r="62" spans="1:4" x14ac:dyDescent="0.25">
      <c r="A62" s="96">
        <v>46419</v>
      </c>
      <c r="B62" s="97">
        <v>964078.3666666667</v>
      </c>
      <c r="C62" s="97">
        <f t="shared" si="1"/>
        <v>53024310.166666687</v>
      </c>
      <c r="D62" s="97">
        <f t="shared" si="0"/>
        <v>4820391.8333333135</v>
      </c>
    </row>
    <row r="63" spans="1:4" x14ac:dyDescent="0.25">
      <c r="A63" s="96">
        <v>46447</v>
      </c>
      <c r="B63" s="97">
        <v>964078.3666666667</v>
      </c>
      <c r="C63" s="97">
        <f t="shared" si="1"/>
        <v>53988388.533333354</v>
      </c>
      <c r="D63" s="97">
        <f t="shared" si="0"/>
        <v>3856313.4666666463</v>
      </c>
    </row>
    <row r="64" spans="1:4" x14ac:dyDescent="0.25">
      <c r="A64" s="96">
        <v>46478</v>
      </c>
      <c r="B64" s="97">
        <v>964078.3666666667</v>
      </c>
      <c r="C64" s="97">
        <f t="shared" si="1"/>
        <v>54952466.900000021</v>
      </c>
      <c r="D64" s="97">
        <f t="shared" si="0"/>
        <v>2892235.0999999791</v>
      </c>
    </row>
    <row r="65" spans="1:4" x14ac:dyDescent="0.25">
      <c r="A65" s="96">
        <v>46508</v>
      </c>
      <c r="B65" s="97">
        <v>964078.3666666667</v>
      </c>
      <c r="C65" s="97">
        <f t="shared" si="1"/>
        <v>55916545.266666688</v>
      </c>
      <c r="D65" s="97">
        <f t="shared" si="0"/>
        <v>1928156.733333312</v>
      </c>
    </row>
    <row r="66" spans="1:4" x14ac:dyDescent="0.25">
      <c r="A66" s="96">
        <v>46539</v>
      </c>
      <c r="B66" s="97">
        <v>964078.3666666667</v>
      </c>
      <c r="C66" s="97">
        <f t="shared" si="1"/>
        <v>56880623.633333355</v>
      </c>
      <c r="D66" s="97">
        <f t="shared" si="0"/>
        <v>964078.36666664481</v>
      </c>
    </row>
    <row r="67" spans="1:4" x14ac:dyDescent="0.25">
      <c r="A67" s="96">
        <v>46569</v>
      </c>
      <c r="B67" s="97">
        <v>964078.3666666667</v>
      </c>
      <c r="C67" s="97">
        <f t="shared" si="1"/>
        <v>57844702.000000022</v>
      </c>
      <c r="D67" s="97">
        <f t="shared" si="0"/>
        <v>0</v>
      </c>
    </row>
    <row r="68" spans="1:4" x14ac:dyDescent="0.25">
      <c r="A68" s="94"/>
      <c r="B68" s="95"/>
      <c r="C68" s="95"/>
      <c r="D68" s="95"/>
    </row>
    <row r="69" spans="1:4" x14ac:dyDescent="0.25">
      <c r="A69" s="94" t="s">
        <v>230</v>
      </c>
      <c r="B69" s="95"/>
      <c r="C69" s="95"/>
      <c r="D69" s="95">
        <v>32000000</v>
      </c>
    </row>
    <row r="70" spans="1:4" x14ac:dyDescent="0.25">
      <c r="A70" s="94" t="s">
        <v>225</v>
      </c>
      <c r="B70" s="95"/>
      <c r="C70" s="95"/>
      <c r="D70" s="95">
        <v>60</v>
      </c>
    </row>
    <row r="71" spans="1:4" x14ac:dyDescent="0.25">
      <c r="A71" s="94"/>
      <c r="B71" s="95"/>
      <c r="C71" s="95"/>
      <c r="D71" s="95">
        <f>D69/D70</f>
        <v>533333.33333333337</v>
      </c>
    </row>
    <row r="72" spans="1:4" x14ac:dyDescent="0.25">
      <c r="A72" s="94"/>
      <c r="B72" s="95"/>
      <c r="C72" s="95"/>
      <c r="D72" s="95"/>
    </row>
    <row r="73" spans="1:4" x14ac:dyDescent="0.25">
      <c r="A73" s="96" t="s">
        <v>226</v>
      </c>
      <c r="B73" s="97" t="s">
        <v>227</v>
      </c>
      <c r="C73" s="97" t="s">
        <v>228</v>
      </c>
      <c r="D73" s="97" t="s">
        <v>229</v>
      </c>
    </row>
    <row r="74" spans="1:4" x14ac:dyDescent="0.25">
      <c r="A74" s="96">
        <v>44774</v>
      </c>
      <c r="B74" s="97">
        <v>533333.33333333337</v>
      </c>
      <c r="C74" s="97">
        <f>B74</f>
        <v>533333.33333333337</v>
      </c>
      <c r="D74" s="97">
        <f>$D$69-C74</f>
        <v>31466666.666666668</v>
      </c>
    </row>
    <row r="75" spans="1:4" x14ac:dyDescent="0.25">
      <c r="A75" s="96">
        <v>44805</v>
      </c>
      <c r="B75" s="97">
        <v>533333.33333333337</v>
      </c>
      <c r="C75" s="97">
        <f>C74+B75</f>
        <v>1066666.6666666667</v>
      </c>
      <c r="D75" s="97">
        <f t="shared" ref="D75:D133" si="5">$D$69-C75</f>
        <v>30933333.333333332</v>
      </c>
    </row>
    <row r="76" spans="1:4" x14ac:dyDescent="0.25">
      <c r="A76" s="96">
        <v>44835</v>
      </c>
      <c r="B76" s="97">
        <v>533333.33333333337</v>
      </c>
      <c r="C76" s="97">
        <f t="shared" ref="C76:C133" si="6">C75+B76</f>
        <v>1600000</v>
      </c>
      <c r="D76" s="97">
        <f t="shared" si="5"/>
        <v>30400000</v>
      </c>
    </row>
    <row r="77" spans="1:4" x14ac:dyDescent="0.25">
      <c r="A77" s="96">
        <v>44866</v>
      </c>
      <c r="B77" s="97">
        <v>533333.33333333337</v>
      </c>
      <c r="C77" s="97">
        <f t="shared" si="6"/>
        <v>2133333.3333333335</v>
      </c>
      <c r="D77" s="97">
        <f t="shared" si="5"/>
        <v>29866666.666666668</v>
      </c>
    </row>
    <row r="78" spans="1:4" x14ac:dyDescent="0.25">
      <c r="A78" s="96">
        <v>44896</v>
      </c>
      <c r="B78" s="97">
        <v>533333.33333333337</v>
      </c>
      <c r="C78" s="97">
        <f t="shared" si="6"/>
        <v>2666666.666666667</v>
      </c>
      <c r="D78" s="97">
        <f t="shared" si="5"/>
        <v>29333333.333333332</v>
      </c>
    </row>
    <row r="79" spans="1:4" x14ac:dyDescent="0.25">
      <c r="A79" s="96">
        <v>44927</v>
      </c>
      <c r="B79" s="97">
        <v>533333.33333333337</v>
      </c>
      <c r="C79" s="97">
        <f t="shared" si="6"/>
        <v>3200000.0000000005</v>
      </c>
      <c r="D79" s="97">
        <f t="shared" si="5"/>
        <v>28800000</v>
      </c>
    </row>
    <row r="80" spans="1:4" x14ac:dyDescent="0.25">
      <c r="A80" s="96">
        <v>44958</v>
      </c>
      <c r="B80" s="97">
        <v>533333.33333333337</v>
      </c>
      <c r="C80" s="97">
        <f t="shared" si="6"/>
        <v>3733333.333333334</v>
      </c>
      <c r="D80" s="97">
        <f t="shared" si="5"/>
        <v>28266666.666666664</v>
      </c>
    </row>
    <row r="81" spans="1:4" x14ac:dyDescent="0.25">
      <c r="A81" s="96">
        <v>44986</v>
      </c>
      <c r="B81" s="97">
        <v>533333.33333333337</v>
      </c>
      <c r="C81" s="97">
        <f t="shared" si="6"/>
        <v>4266666.666666667</v>
      </c>
      <c r="D81" s="97">
        <f t="shared" si="5"/>
        <v>27733333.333333332</v>
      </c>
    </row>
    <row r="82" spans="1:4" x14ac:dyDescent="0.25">
      <c r="A82" s="96">
        <v>45017</v>
      </c>
      <c r="B82" s="97">
        <v>533333.33333333337</v>
      </c>
      <c r="C82" s="97">
        <f t="shared" si="6"/>
        <v>4800000</v>
      </c>
      <c r="D82" s="97">
        <f t="shared" si="5"/>
        <v>27200000</v>
      </c>
    </row>
    <row r="83" spans="1:4" x14ac:dyDescent="0.25">
      <c r="A83" s="96">
        <v>45047</v>
      </c>
      <c r="B83" s="97">
        <v>533333.33333333337</v>
      </c>
      <c r="C83" s="97">
        <f t="shared" si="6"/>
        <v>5333333.333333333</v>
      </c>
      <c r="D83" s="97">
        <f t="shared" si="5"/>
        <v>26666666.666666668</v>
      </c>
    </row>
    <row r="84" spans="1:4" x14ac:dyDescent="0.25">
      <c r="A84" s="96">
        <v>45078</v>
      </c>
      <c r="B84" s="97">
        <v>533333.33333333337</v>
      </c>
      <c r="C84" s="97">
        <f t="shared" si="6"/>
        <v>5866666.666666666</v>
      </c>
      <c r="D84" s="97">
        <f t="shared" si="5"/>
        <v>26133333.333333336</v>
      </c>
    </row>
    <row r="85" spans="1:4" x14ac:dyDescent="0.25">
      <c r="A85" s="96">
        <v>45108</v>
      </c>
      <c r="B85" s="97">
        <v>533333.33333333337</v>
      </c>
      <c r="C85" s="97">
        <f t="shared" si="6"/>
        <v>6399999.9999999991</v>
      </c>
      <c r="D85" s="97">
        <f t="shared" si="5"/>
        <v>25600000</v>
      </c>
    </row>
    <row r="86" spans="1:4" x14ac:dyDescent="0.25">
      <c r="A86" s="96">
        <v>45139</v>
      </c>
      <c r="B86" s="97">
        <v>533333.33333333337</v>
      </c>
      <c r="C86" s="97">
        <f t="shared" si="6"/>
        <v>6933333.3333333321</v>
      </c>
      <c r="D86" s="97">
        <f t="shared" si="5"/>
        <v>25066666.666666668</v>
      </c>
    </row>
    <row r="87" spans="1:4" x14ac:dyDescent="0.25">
      <c r="A87" s="96">
        <v>45170</v>
      </c>
      <c r="B87" s="97">
        <v>533333.33333333337</v>
      </c>
      <c r="C87" s="97">
        <f t="shared" si="6"/>
        <v>7466666.6666666651</v>
      </c>
      <c r="D87" s="97">
        <f t="shared" si="5"/>
        <v>24533333.333333336</v>
      </c>
    </row>
    <row r="88" spans="1:4" x14ac:dyDescent="0.25">
      <c r="A88" s="96">
        <v>45200</v>
      </c>
      <c r="B88" s="97">
        <v>533333.33333333337</v>
      </c>
      <c r="C88" s="97">
        <f t="shared" si="6"/>
        <v>7999999.9999999981</v>
      </c>
      <c r="D88" s="97">
        <f t="shared" si="5"/>
        <v>24000000</v>
      </c>
    </row>
    <row r="89" spans="1:4" x14ac:dyDescent="0.25">
      <c r="A89" s="96">
        <v>45231</v>
      </c>
      <c r="B89" s="97">
        <v>533333.33333333337</v>
      </c>
      <c r="C89" s="97">
        <f t="shared" si="6"/>
        <v>8533333.3333333321</v>
      </c>
      <c r="D89" s="97">
        <f t="shared" si="5"/>
        <v>23466666.666666668</v>
      </c>
    </row>
    <row r="90" spans="1:4" x14ac:dyDescent="0.25">
      <c r="A90" s="96">
        <v>45261</v>
      </c>
      <c r="B90" s="97">
        <v>533333.33333333337</v>
      </c>
      <c r="C90" s="97">
        <f t="shared" si="6"/>
        <v>9066666.666666666</v>
      </c>
      <c r="D90" s="97">
        <f t="shared" si="5"/>
        <v>22933333.333333336</v>
      </c>
    </row>
    <row r="91" spans="1:4" x14ac:dyDescent="0.25">
      <c r="A91" s="96">
        <v>45292</v>
      </c>
      <c r="B91" s="97">
        <v>533333.33333333337</v>
      </c>
      <c r="C91" s="97">
        <f t="shared" si="6"/>
        <v>9600000</v>
      </c>
      <c r="D91" s="97">
        <f t="shared" si="5"/>
        <v>22400000</v>
      </c>
    </row>
    <row r="92" spans="1:4" x14ac:dyDescent="0.25">
      <c r="A92" s="96">
        <v>45323</v>
      </c>
      <c r="B92" s="97">
        <v>533333.33333333337</v>
      </c>
      <c r="C92" s="97">
        <f t="shared" si="6"/>
        <v>10133333.333333334</v>
      </c>
      <c r="D92" s="97">
        <f t="shared" si="5"/>
        <v>21866666.666666664</v>
      </c>
    </row>
    <row r="93" spans="1:4" x14ac:dyDescent="0.25">
      <c r="A93" s="96">
        <v>45352</v>
      </c>
      <c r="B93" s="97">
        <v>533333.33333333337</v>
      </c>
      <c r="C93" s="97">
        <f t="shared" si="6"/>
        <v>10666666.666666668</v>
      </c>
      <c r="D93" s="97">
        <f t="shared" si="5"/>
        <v>21333333.333333332</v>
      </c>
    </row>
    <row r="94" spans="1:4" x14ac:dyDescent="0.25">
      <c r="A94" s="96">
        <v>45383</v>
      </c>
      <c r="B94" s="97">
        <v>533333.33333333337</v>
      </c>
      <c r="C94" s="97">
        <f t="shared" si="6"/>
        <v>11200000.000000002</v>
      </c>
      <c r="D94" s="97">
        <f t="shared" si="5"/>
        <v>20800000</v>
      </c>
    </row>
    <row r="95" spans="1:4" x14ac:dyDescent="0.25">
      <c r="A95" s="96">
        <v>45413</v>
      </c>
      <c r="B95" s="97">
        <v>533333.33333333337</v>
      </c>
      <c r="C95" s="97">
        <f t="shared" si="6"/>
        <v>11733333.333333336</v>
      </c>
      <c r="D95" s="97">
        <f t="shared" si="5"/>
        <v>20266666.666666664</v>
      </c>
    </row>
    <row r="96" spans="1:4" x14ac:dyDescent="0.25">
      <c r="A96" s="96">
        <v>45444</v>
      </c>
      <c r="B96" s="97">
        <v>533333.33333333337</v>
      </c>
      <c r="C96" s="97">
        <f t="shared" si="6"/>
        <v>12266666.66666667</v>
      </c>
      <c r="D96" s="97">
        <f t="shared" si="5"/>
        <v>19733333.333333328</v>
      </c>
    </row>
    <row r="97" spans="1:4" x14ac:dyDescent="0.25">
      <c r="A97" s="96">
        <v>45474</v>
      </c>
      <c r="B97" s="97">
        <v>533333.33333333337</v>
      </c>
      <c r="C97" s="97">
        <f t="shared" si="6"/>
        <v>12800000.000000004</v>
      </c>
      <c r="D97" s="97">
        <f t="shared" si="5"/>
        <v>19199999.999999996</v>
      </c>
    </row>
    <row r="98" spans="1:4" x14ac:dyDescent="0.25">
      <c r="A98" s="96">
        <v>45505</v>
      </c>
      <c r="B98" s="97">
        <v>533333.33333333337</v>
      </c>
      <c r="C98" s="97">
        <f t="shared" si="6"/>
        <v>13333333.333333338</v>
      </c>
      <c r="D98" s="97">
        <f t="shared" si="5"/>
        <v>18666666.666666664</v>
      </c>
    </row>
    <row r="99" spans="1:4" x14ac:dyDescent="0.25">
      <c r="A99" s="96">
        <v>45536</v>
      </c>
      <c r="B99" s="97">
        <v>533333.33333333337</v>
      </c>
      <c r="C99" s="97">
        <f t="shared" si="6"/>
        <v>13866666.666666672</v>
      </c>
      <c r="D99" s="97">
        <f t="shared" si="5"/>
        <v>18133333.333333328</v>
      </c>
    </row>
    <row r="100" spans="1:4" x14ac:dyDescent="0.25">
      <c r="A100" s="96">
        <v>45566</v>
      </c>
      <c r="B100" s="97">
        <v>533333.33333333337</v>
      </c>
      <c r="C100" s="97">
        <f t="shared" si="6"/>
        <v>14400000.000000006</v>
      </c>
      <c r="D100" s="97">
        <f t="shared" si="5"/>
        <v>17599999.999999993</v>
      </c>
    </row>
    <row r="101" spans="1:4" x14ac:dyDescent="0.25">
      <c r="A101" s="96">
        <v>45597</v>
      </c>
      <c r="B101" s="97">
        <v>533333.33333333337</v>
      </c>
      <c r="C101" s="97">
        <f t="shared" si="6"/>
        <v>14933333.33333334</v>
      </c>
      <c r="D101" s="97">
        <f t="shared" si="5"/>
        <v>17066666.66666666</v>
      </c>
    </row>
    <row r="102" spans="1:4" x14ac:dyDescent="0.25">
      <c r="A102" s="96">
        <v>45627</v>
      </c>
      <c r="B102" s="97">
        <v>533333.33333333337</v>
      </c>
      <c r="C102" s="97">
        <f t="shared" si="6"/>
        <v>15466666.666666673</v>
      </c>
      <c r="D102" s="97">
        <f t="shared" si="5"/>
        <v>16533333.333333327</v>
      </c>
    </row>
    <row r="103" spans="1:4" x14ac:dyDescent="0.25">
      <c r="A103" s="96">
        <v>45658</v>
      </c>
      <c r="B103" s="97">
        <v>533333.33333333337</v>
      </c>
      <c r="C103" s="97">
        <f t="shared" si="6"/>
        <v>16000000.000000007</v>
      </c>
      <c r="D103" s="97">
        <f t="shared" si="5"/>
        <v>15999999.999999993</v>
      </c>
    </row>
    <row r="104" spans="1:4" x14ac:dyDescent="0.25">
      <c r="A104" s="96">
        <v>45689</v>
      </c>
      <c r="B104" s="97">
        <v>533333.33333333337</v>
      </c>
      <c r="C104" s="97">
        <f t="shared" si="6"/>
        <v>16533333.333333341</v>
      </c>
      <c r="D104" s="97">
        <f t="shared" si="5"/>
        <v>15466666.666666659</v>
      </c>
    </row>
    <row r="105" spans="1:4" x14ac:dyDescent="0.25">
      <c r="A105" s="96">
        <v>45717</v>
      </c>
      <c r="B105" s="97">
        <v>533333.33333333337</v>
      </c>
      <c r="C105" s="97">
        <f t="shared" si="6"/>
        <v>17066666.666666675</v>
      </c>
      <c r="D105" s="97">
        <f t="shared" si="5"/>
        <v>14933333.333333325</v>
      </c>
    </row>
    <row r="106" spans="1:4" x14ac:dyDescent="0.25">
      <c r="A106" s="96">
        <v>45748</v>
      </c>
      <c r="B106" s="97">
        <v>533333.33333333337</v>
      </c>
      <c r="C106" s="97">
        <f t="shared" si="6"/>
        <v>17600000.000000007</v>
      </c>
      <c r="D106" s="97">
        <f t="shared" si="5"/>
        <v>14399999.999999993</v>
      </c>
    </row>
    <row r="107" spans="1:4" x14ac:dyDescent="0.25">
      <c r="A107" s="96">
        <v>45778</v>
      </c>
      <c r="B107" s="97">
        <v>533333.33333333337</v>
      </c>
      <c r="C107" s="97">
        <f t="shared" si="6"/>
        <v>18133333.33333334</v>
      </c>
      <c r="D107" s="97">
        <f t="shared" si="5"/>
        <v>13866666.66666666</v>
      </c>
    </row>
    <row r="108" spans="1:4" x14ac:dyDescent="0.25">
      <c r="A108" s="96">
        <v>45809</v>
      </c>
      <c r="B108" s="97">
        <v>533333.33333333337</v>
      </c>
      <c r="C108" s="97">
        <f t="shared" si="6"/>
        <v>18666666.666666672</v>
      </c>
      <c r="D108" s="97">
        <f t="shared" si="5"/>
        <v>13333333.333333328</v>
      </c>
    </row>
    <row r="109" spans="1:4" x14ac:dyDescent="0.25">
      <c r="A109" s="96">
        <v>45839</v>
      </c>
      <c r="B109" s="97">
        <v>533333.33333333337</v>
      </c>
      <c r="C109" s="97">
        <f t="shared" si="6"/>
        <v>19200000.000000004</v>
      </c>
      <c r="D109" s="97">
        <f t="shared" si="5"/>
        <v>12799999.999999996</v>
      </c>
    </row>
    <row r="110" spans="1:4" x14ac:dyDescent="0.25">
      <c r="A110" s="96">
        <v>45870</v>
      </c>
      <c r="B110" s="97">
        <v>533333.33333333337</v>
      </c>
      <c r="C110" s="97">
        <f t="shared" si="6"/>
        <v>19733333.333333336</v>
      </c>
      <c r="D110" s="97">
        <f t="shared" si="5"/>
        <v>12266666.666666664</v>
      </c>
    </row>
    <row r="111" spans="1:4" x14ac:dyDescent="0.25">
      <c r="A111" s="96">
        <v>45901</v>
      </c>
      <c r="B111" s="97">
        <v>533333.33333333337</v>
      </c>
      <c r="C111" s="97">
        <f t="shared" si="6"/>
        <v>20266666.666666668</v>
      </c>
      <c r="D111" s="97">
        <f t="shared" si="5"/>
        <v>11733333.333333332</v>
      </c>
    </row>
    <row r="112" spans="1:4" x14ac:dyDescent="0.25">
      <c r="A112" s="96">
        <v>45931</v>
      </c>
      <c r="B112" s="97">
        <v>533333.33333333337</v>
      </c>
      <c r="C112" s="97">
        <f t="shared" si="6"/>
        <v>20800000</v>
      </c>
      <c r="D112" s="97">
        <f t="shared" si="5"/>
        <v>11200000</v>
      </c>
    </row>
    <row r="113" spans="1:4" x14ac:dyDescent="0.25">
      <c r="A113" s="96">
        <v>45962</v>
      </c>
      <c r="B113" s="97">
        <v>533333.33333333337</v>
      </c>
      <c r="C113" s="97">
        <f t="shared" si="6"/>
        <v>21333333.333333332</v>
      </c>
      <c r="D113" s="97">
        <f t="shared" si="5"/>
        <v>10666666.666666668</v>
      </c>
    </row>
    <row r="114" spans="1:4" x14ac:dyDescent="0.25">
      <c r="A114" s="96">
        <v>45992</v>
      </c>
      <c r="B114" s="97">
        <v>533333.33333333337</v>
      </c>
      <c r="C114" s="97">
        <f t="shared" si="6"/>
        <v>21866666.666666664</v>
      </c>
      <c r="D114" s="97">
        <f t="shared" si="5"/>
        <v>10133333.333333336</v>
      </c>
    </row>
    <row r="115" spans="1:4" x14ac:dyDescent="0.25">
      <c r="A115" s="96">
        <v>46023</v>
      </c>
      <c r="B115" s="97">
        <v>533333.33333333337</v>
      </c>
      <c r="C115" s="97">
        <f t="shared" si="6"/>
        <v>22399999.999999996</v>
      </c>
      <c r="D115" s="97">
        <f t="shared" si="5"/>
        <v>9600000.0000000037</v>
      </c>
    </row>
    <row r="116" spans="1:4" x14ac:dyDescent="0.25">
      <c r="A116" s="96">
        <v>46054</v>
      </c>
      <c r="B116" s="97">
        <v>533333.33333333337</v>
      </c>
      <c r="C116" s="97">
        <f t="shared" si="6"/>
        <v>22933333.333333328</v>
      </c>
      <c r="D116" s="97">
        <f t="shared" si="5"/>
        <v>9066666.6666666716</v>
      </c>
    </row>
    <row r="117" spans="1:4" x14ac:dyDescent="0.25">
      <c r="A117" s="96">
        <v>46082</v>
      </c>
      <c r="B117" s="97">
        <v>533333.33333333337</v>
      </c>
      <c r="C117" s="97">
        <f t="shared" si="6"/>
        <v>23466666.66666666</v>
      </c>
      <c r="D117" s="97">
        <f t="shared" si="5"/>
        <v>8533333.3333333395</v>
      </c>
    </row>
    <row r="118" spans="1:4" x14ac:dyDescent="0.25">
      <c r="A118" s="96">
        <v>46113</v>
      </c>
      <c r="B118" s="97">
        <v>533333.33333333337</v>
      </c>
      <c r="C118" s="97">
        <f t="shared" si="6"/>
        <v>23999999.999999993</v>
      </c>
      <c r="D118" s="97">
        <f t="shared" si="5"/>
        <v>8000000.0000000075</v>
      </c>
    </row>
    <row r="119" spans="1:4" x14ac:dyDescent="0.25">
      <c r="A119" s="96">
        <v>46143</v>
      </c>
      <c r="B119" s="97">
        <v>533333.33333333337</v>
      </c>
      <c r="C119" s="97">
        <f t="shared" si="6"/>
        <v>24533333.333333325</v>
      </c>
      <c r="D119" s="97">
        <f t="shared" si="5"/>
        <v>7466666.6666666754</v>
      </c>
    </row>
    <row r="120" spans="1:4" x14ac:dyDescent="0.25">
      <c r="A120" s="96">
        <v>46174</v>
      </c>
      <c r="B120" s="97">
        <v>533333.33333333337</v>
      </c>
      <c r="C120" s="97">
        <f t="shared" si="6"/>
        <v>25066666.666666657</v>
      </c>
      <c r="D120" s="97">
        <f t="shared" si="5"/>
        <v>6933333.3333333433</v>
      </c>
    </row>
    <row r="121" spans="1:4" x14ac:dyDescent="0.25">
      <c r="A121" s="96">
        <v>46204</v>
      </c>
      <c r="B121" s="97">
        <v>533333.33333333337</v>
      </c>
      <c r="C121" s="97">
        <f t="shared" si="6"/>
        <v>25599999.999999989</v>
      </c>
      <c r="D121" s="97">
        <f t="shared" si="5"/>
        <v>6400000.0000000112</v>
      </c>
    </row>
    <row r="122" spans="1:4" x14ac:dyDescent="0.25">
      <c r="A122" s="96">
        <v>46235</v>
      </c>
      <c r="B122" s="97">
        <v>533333.33333333337</v>
      </c>
      <c r="C122" s="97">
        <f t="shared" si="6"/>
        <v>26133333.333333321</v>
      </c>
      <c r="D122" s="97">
        <f t="shared" si="5"/>
        <v>5866666.6666666791</v>
      </c>
    </row>
    <row r="123" spans="1:4" x14ac:dyDescent="0.25">
      <c r="A123" s="96">
        <v>46266</v>
      </c>
      <c r="B123" s="97">
        <v>533333.33333333337</v>
      </c>
      <c r="C123" s="97">
        <f t="shared" si="6"/>
        <v>26666666.666666653</v>
      </c>
      <c r="D123" s="97">
        <f t="shared" si="5"/>
        <v>5333333.333333347</v>
      </c>
    </row>
    <row r="124" spans="1:4" x14ac:dyDescent="0.25">
      <c r="A124" s="96">
        <v>46296</v>
      </c>
      <c r="B124" s="97">
        <v>533333.33333333337</v>
      </c>
      <c r="C124" s="97">
        <f t="shared" si="6"/>
        <v>27199999.999999985</v>
      </c>
      <c r="D124" s="97">
        <f t="shared" si="5"/>
        <v>4800000.0000000149</v>
      </c>
    </row>
    <row r="125" spans="1:4" x14ac:dyDescent="0.25">
      <c r="A125" s="96">
        <v>46327</v>
      </c>
      <c r="B125" s="97">
        <v>533333.33333333337</v>
      </c>
      <c r="C125" s="97">
        <f t="shared" si="6"/>
        <v>27733333.333333317</v>
      </c>
      <c r="D125" s="97">
        <f t="shared" si="5"/>
        <v>4266666.6666666828</v>
      </c>
    </row>
    <row r="126" spans="1:4" x14ac:dyDescent="0.25">
      <c r="A126" s="96">
        <v>46357</v>
      </c>
      <c r="B126" s="97">
        <v>533333.33333333337</v>
      </c>
      <c r="C126" s="97">
        <f t="shared" si="6"/>
        <v>28266666.666666649</v>
      </c>
      <c r="D126" s="97">
        <f t="shared" si="5"/>
        <v>3733333.3333333507</v>
      </c>
    </row>
    <row r="127" spans="1:4" x14ac:dyDescent="0.25">
      <c r="A127" s="96">
        <v>46388</v>
      </c>
      <c r="B127" s="97">
        <v>533333.33333333337</v>
      </c>
      <c r="C127" s="97">
        <f t="shared" si="6"/>
        <v>28799999.999999981</v>
      </c>
      <c r="D127" s="97">
        <f t="shared" si="5"/>
        <v>3200000.0000000186</v>
      </c>
    </row>
    <row r="128" spans="1:4" x14ac:dyDescent="0.25">
      <c r="A128" s="96">
        <v>46419</v>
      </c>
      <c r="B128" s="97">
        <v>533333.33333333337</v>
      </c>
      <c r="C128" s="97">
        <f t="shared" si="6"/>
        <v>29333333.333333313</v>
      </c>
      <c r="D128" s="97">
        <f t="shared" si="5"/>
        <v>2666666.6666666865</v>
      </c>
    </row>
    <row r="129" spans="1:4" x14ac:dyDescent="0.25">
      <c r="A129" s="96">
        <v>46447</v>
      </c>
      <c r="B129" s="97">
        <v>533333.33333333337</v>
      </c>
      <c r="C129" s="97">
        <f t="shared" si="6"/>
        <v>29866666.666666646</v>
      </c>
      <c r="D129" s="97">
        <f t="shared" si="5"/>
        <v>2133333.3333333544</v>
      </c>
    </row>
    <row r="130" spans="1:4" x14ac:dyDescent="0.25">
      <c r="A130" s="96">
        <v>46478</v>
      </c>
      <c r="B130" s="97">
        <v>533333.33333333337</v>
      </c>
      <c r="C130" s="97">
        <f t="shared" si="6"/>
        <v>30399999.999999978</v>
      </c>
      <c r="D130" s="97">
        <f t="shared" si="5"/>
        <v>1600000.0000000224</v>
      </c>
    </row>
    <row r="131" spans="1:4" x14ac:dyDescent="0.25">
      <c r="A131" s="96">
        <v>46508</v>
      </c>
      <c r="B131" s="97">
        <v>533333.33333333337</v>
      </c>
      <c r="C131" s="97">
        <f t="shared" si="6"/>
        <v>30933333.33333331</v>
      </c>
      <c r="D131" s="97">
        <f t="shared" si="5"/>
        <v>1066666.6666666903</v>
      </c>
    </row>
    <row r="132" spans="1:4" x14ac:dyDescent="0.25">
      <c r="A132" s="96">
        <v>46539</v>
      </c>
      <c r="B132" s="97">
        <v>533333.33333333337</v>
      </c>
      <c r="C132" s="97">
        <f t="shared" si="6"/>
        <v>31466666.666666642</v>
      </c>
      <c r="D132" s="97">
        <f t="shared" si="5"/>
        <v>533333.33333335817</v>
      </c>
    </row>
    <row r="133" spans="1:4" x14ac:dyDescent="0.25">
      <c r="A133" s="96">
        <v>46569</v>
      </c>
      <c r="B133" s="97">
        <v>533333.33333333337</v>
      </c>
      <c r="C133" s="97">
        <f t="shared" si="6"/>
        <v>31999999.999999974</v>
      </c>
      <c r="D133" s="97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20</vt:i4>
      </vt:variant>
    </vt:vector>
  </HeadingPairs>
  <TitlesOfParts>
    <vt:vector size="29" baseType="lpstr">
      <vt:lpstr>COA</vt:lpstr>
      <vt:lpstr>Daftar Akun</vt:lpstr>
      <vt:lpstr>Jurnal</vt:lpstr>
      <vt:lpstr>BB</vt:lpstr>
      <vt:lpstr>NL</vt:lpstr>
      <vt:lpstr>Peny</vt:lpstr>
      <vt:lpstr>LR</vt:lpstr>
      <vt:lpstr>Neraca</vt:lpstr>
      <vt:lpstr>simulasi penyusutan</vt:lpstr>
      <vt:lpstr>Neraca!DaftarAkun</vt:lpstr>
      <vt:lpstr>DaftarAkun</vt:lpstr>
      <vt:lpstr>Filter</vt:lpstr>
      <vt:lpstr>JurnalDebet</vt:lpstr>
      <vt:lpstr>JurnalKredit</vt:lpstr>
      <vt:lpstr>KBNS</vt:lpstr>
      <vt:lpstr>KBPNY</vt:lpstr>
      <vt:lpstr>Jurnal!KodeAkun</vt:lpstr>
      <vt:lpstr>Neraca!KodeAkun</vt:lpstr>
      <vt:lpstr>KodeAkun</vt:lpstr>
      <vt:lpstr>NamaAkun</vt:lpstr>
      <vt:lpstr>NeracaLajur</vt:lpstr>
      <vt:lpstr>BB!Print_Area</vt:lpstr>
      <vt:lpstr>COA!Print_Area</vt:lpstr>
      <vt:lpstr>'Daftar Akun'!Print_Area</vt:lpstr>
      <vt:lpstr>Jurnal!Print_Area</vt:lpstr>
      <vt:lpstr>LR!Print_Area</vt:lpstr>
      <vt:lpstr>Neraca!Print_Area</vt:lpstr>
      <vt:lpstr>COA!Print_Titles</vt:lpstr>
      <vt:lpstr>'Daftar Akun'!Print_Titles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Yoga</dc:creator>
  <cp:lastModifiedBy>Celebrity Car</cp:lastModifiedBy>
  <cp:lastPrinted>2024-02-26T08:20:34Z</cp:lastPrinted>
  <dcterms:created xsi:type="dcterms:W3CDTF">2022-01-19T05:39:32Z</dcterms:created>
  <dcterms:modified xsi:type="dcterms:W3CDTF">2024-04-11T03:23:56Z</dcterms:modified>
</cp:coreProperties>
</file>