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fea710fccd1ae/Desktop/INA_SOLAR_PS/"/>
    </mc:Choice>
  </mc:AlternateContent>
  <xr:revisionPtr revIDLastSave="2395" documentId="8_{4BA3E0A6-513C-4F30-A432-01F8D405C4EC}" xr6:coauthVersionLast="47" xr6:coauthVersionMax="47" xr10:uidLastSave="{807B7FAE-5756-4160-96BB-88443F48FA75}"/>
  <bookViews>
    <workbookView xWindow="-110" yWindow="-110" windowWidth="22620" windowHeight="13500" xr2:uid="{39BBC884-FE50-417A-AF37-27920E718A72}"/>
  </bookViews>
  <sheets>
    <sheet name="FeasibilityAnalysis" sheetId="1" r:id="rId1"/>
  </sheets>
  <definedNames>
    <definedName name="_xlnm.Print_Area" localSheetId="0">FeasibilityAnalysis!$A$6:$AK$199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2" i="1" l="1"/>
  <c r="AH23" i="1"/>
  <c r="Y85" i="1" l="1"/>
  <c r="Z85" i="1"/>
  <c r="E113" i="1" l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D113" i="1"/>
  <c r="A106" i="1"/>
  <c r="A107" i="1"/>
  <c r="A108" i="1"/>
  <c r="A109" i="1"/>
  <c r="A110" i="1"/>
  <c r="A111" i="1"/>
  <c r="A112" i="1"/>
  <c r="A105" i="1"/>
  <c r="D85" i="1"/>
  <c r="AH85" i="1"/>
  <c r="AA85" i="1"/>
  <c r="AB85" i="1"/>
  <c r="AC85" i="1"/>
  <c r="AD85" i="1"/>
  <c r="AE85" i="1"/>
  <c r="AF85" i="1"/>
  <c r="AG85" i="1"/>
  <c r="D95" i="1"/>
  <c r="AH151" i="1"/>
  <c r="E91" i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D152" i="1"/>
  <c r="D153" i="1"/>
  <c r="D154" i="1"/>
  <c r="D155" i="1"/>
  <c r="D156" i="1"/>
  <c r="D157" i="1"/>
  <c r="D158" i="1"/>
  <c r="D151" i="1"/>
  <c r="E87" i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E88" i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E89" i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E90" i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E93" i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E94" i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E86" i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D23" i="1"/>
  <c r="D131" i="1"/>
  <c r="D140" i="1" s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P138" i="1"/>
  <c r="AC137" i="1"/>
  <c r="AD137" i="1"/>
  <c r="AE137" i="1"/>
  <c r="AF137" i="1"/>
  <c r="AG137" i="1"/>
  <c r="AH137" i="1"/>
  <c r="AA137" i="1"/>
  <c r="AB137" i="1"/>
  <c r="Z137" i="1"/>
  <c r="R137" i="1"/>
  <c r="S137" i="1"/>
  <c r="T137" i="1"/>
  <c r="U137" i="1"/>
  <c r="V137" i="1"/>
  <c r="W137" i="1"/>
  <c r="X137" i="1"/>
  <c r="Y137" i="1"/>
  <c r="Q137" i="1"/>
  <c r="F137" i="1"/>
  <c r="G137" i="1"/>
  <c r="H137" i="1"/>
  <c r="I137" i="1"/>
  <c r="J137" i="1"/>
  <c r="K137" i="1"/>
  <c r="L137" i="1"/>
  <c r="M137" i="1"/>
  <c r="N137" i="1"/>
  <c r="O137" i="1"/>
  <c r="P137" i="1"/>
  <c r="E137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J136" i="1"/>
  <c r="AA135" i="1"/>
  <c r="AC135" i="1"/>
  <c r="AD135" i="1"/>
  <c r="AE135" i="1"/>
  <c r="AF135" i="1"/>
  <c r="AG135" i="1"/>
  <c r="AH135" i="1"/>
  <c r="AB135" i="1"/>
  <c r="V135" i="1"/>
  <c r="W135" i="1"/>
  <c r="X135" i="1"/>
  <c r="Y135" i="1"/>
  <c r="Z135" i="1"/>
  <c r="U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E133" i="1"/>
  <c r="AF133" i="1"/>
  <c r="AG133" i="1"/>
  <c r="AH133" i="1"/>
  <c r="AD133" i="1"/>
  <c r="S133" i="1"/>
  <c r="T133" i="1"/>
  <c r="U133" i="1"/>
  <c r="V133" i="1"/>
  <c r="W133" i="1"/>
  <c r="X133" i="1"/>
  <c r="Y133" i="1"/>
  <c r="Z133" i="1"/>
  <c r="AA133" i="1"/>
  <c r="AB133" i="1"/>
  <c r="AC133" i="1"/>
  <c r="Q133" i="1"/>
  <c r="R133" i="1"/>
  <c r="J133" i="1"/>
  <c r="K133" i="1"/>
  <c r="L133" i="1"/>
  <c r="M133" i="1"/>
  <c r="N133" i="1"/>
  <c r="O133" i="1"/>
  <c r="P133" i="1"/>
  <c r="I133" i="1"/>
  <c r="AB132" i="1"/>
  <c r="AC132" i="1"/>
  <c r="AD132" i="1"/>
  <c r="AE132" i="1"/>
  <c r="AF132" i="1"/>
  <c r="AG132" i="1"/>
  <c r="AH132" i="1"/>
  <c r="AA132" i="1"/>
  <c r="H132" i="1"/>
  <c r="Z132" i="1"/>
  <c r="O132" i="1"/>
  <c r="P132" i="1"/>
  <c r="Q132" i="1"/>
  <c r="R132" i="1"/>
  <c r="S132" i="1"/>
  <c r="T132" i="1"/>
  <c r="U132" i="1"/>
  <c r="V132" i="1"/>
  <c r="W132" i="1"/>
  <c r="X132" i="1"/>
  <c r="Y132" i="1"/>
  <c r="N132" i="1"/>
  <c r="G132" i="1"/>
  <c r="I132" i="1"/>
  <c r="J132" i="1"/>
  <c r="K132" i="1"/>
  <c r="L132" i="1"/>
  <c r="M132" i="1"/>
  <c r="AG131" i="1"/>
  <c r="AH131" i="1"/>
  <c r="AF131" i="1"/>
  <c r="Z131" i="1"/>
  <c r="AA131" i="1"/>
  <c r="AB131" i="1"/>
  <c r="AC131" i="1"/>
  <c r="AD131" i="1"/>
  <c r="AE131" i="1"/>
  <c r="Y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K131" i="1"/>
  <c r="E131" i="1"/>
  <c r="F131" i="1"/>
  <c r="G131" i="1"/>
  <c r="H131" i="1"/>
  <c r="I131" i="1"/>
  <c r="J131" i="1"/>
  <c r="M134" i="1"/>
  <c r="H135" i="1"/>
  <c r="F132" i="1"/>
  <c r="S38" i="1"/>
  <c r="U72" i="1"/>
  <c r="V72" i="1"/>
  <c r="W72" i="1"/>
  <c r="X72" i="1"/>
  <c r="Y72" i="1"/>
  <c r="Z72" i="1"/>
  <c r="AA72" i="1"/>
  <c r="AB72" i="1"/>
  <c r="AC72" i="1"/>
  <c r="AD72" i="1"/>
  <c r="AE72" i="1"/>
  <c r="AF72" i="1"/>
  <c r="T72" i="1"/>
  <c r="AF64" i="1"/>
  <c r="AE64" i="1"/>
  <c r="AE65" i="1"/>
  <c r="W71" i="1"/>
  <c r="X71" i="1"/>
  <c r="Y71" i="1"/>
  <c r="Z71" i="1"/>
  <c r="AA71" i="1"/>
  <c r="AB71" i="1"/>
  <c r="AC71" i="1"/>
  <c r="AD71" i="1"/>
  <c r="AE71" i="1"/>
  <c r="AF71" i="1"/>
  <c r="U71" i="1"/>
  <c r="V71" i="1"/>
  <c r="T71" i="1"/>
  <c r="AA62" i="1"/>
  <c r="AB62" i="1"/>
  <c r="AC62" i="1"/>
  <c r="AD62" i="1"/>
  <c r="AE62" i="1"/>
  <c r="AF62" i="1"/>
  <c r="AA63" i="1"/>
  <c r="AB63" i="1"/>
  <c r="AC63" i="1"/>
  <c r="AD63" i="1"/>
  <c r="AE63" i="1"/>
  <c r="AF63" i="1"/>
  <c r="AA64" i="1"/>
  <c r="AB64" i="1"/>
  <c r="AC64" i="1"/>
  <c r="AD64" i="1"/>
  <c r="AA65" i="1"/>
  <c r="AB65" i="1"/>
  <c r="AC65" i="1"/>
  <c r="AD65" i="1"/>
  <c r="AF65" i="1"/>
  <c r="AA66" i="1"/>
  <c r="AB66" i="1"/>
  <c r="AC66" i="1"/>
  <c r="AD66" i="1"/>
  <c r="AE66" i="1"/>
  <c r="AF66" i="1"/>
  <c r="AA67" i="1"/>
  <c r="AB67" i="1"/>
  <c r="AC67" i="1"/>
  <c r="AD67" i="1"/>
  <c r="AE67" i="1"/>
  <c r="AF67" i="1"/>
  <c r="AA68" i="1"/>
  <c r="AB68" i="1"/>
  <c r="AC68" i="1"/>
  <c r="AD68" i="1"/>
  <c r="AE68" i="1"/>
  <c r="AF68" i="1"/>
  <c r="AA69" i="1"/>
  <c r="AB69" i="1"/>
  <c r="AC69" i="1"/>
  <c r="AD69" i="1"/>
  <c r="AE69" i="1"/>
  <c r="AF69" i="1"/>
  <c r="AA70" i="1"/>
  <c r="AB70" i="1"/>
  <c r="AC70" i="1"/>
  <c r="AD70" i="1"/>
  <c r="AE70" i="1"/>
  <c r="AF70" i="1"/>
  <c r="AA61" i="1"/>
  <c r="AB61" i="1"/>
  <c r="AC61" i="1"/>
  <c r="AD61" i="1"/>
  <c r="AE61" i="1"/>
  <c r="AF61" i="1"/>
  <c r="Z62" i="1"/>
  <c r="Z63" i="1"/>
  <c r="Z64" i="1"/>
  <c r="Z65" i="1"/>
  <c r="Z66" i="1"/>
  <c r="Z67" i="1"/>
  <c r="Z68" i="1"/>
  <c r="Z69" i="1"/>
  <c r="Z70" i="1"/>
  <c r="Y62" i="1"/>
  <c r="Y63" i="1"/>
  <c r="Y64" i="1"/>
  <c r="Y65" i="1"/>
  <c r="Y66" i="1"/>
  <c r="Y67" i="1"/>
  <c r="Y68" i="1"/>
  <c r="Y69" i="1"/>
  <c r="Y70" i="1"/>
  <c r="Y61" i="1"/>
  <c r="Z61" i="1"/>
  <c r="X62" i="1"/>
  <c r="X63" i="1"/>
  <c r="X64" i="1"/>
  <c r="X65" i="1"/>
  <c r="X66" i="1"/>
  <c r="X67" i="1"/>
  <c r="X68" i="1"/>
  <c r="X69" i="1"/>
  <c r="X70" i="1"/>
  <c r="W62" i="1"/>
  <c r="W63" i="1"/>
  <c r="W64" i="1"/>
  <c r="W65" i="1"/>
  <c r="W66" i="1"/>
  <c r="W67" i="1"/>
  <c r="W68" i="1"/>
  <c r="W69" i="1"/>
  <c r="W70" i="1"/>
  <c r="V62" i="1"/>
  <c r="V63" i="1"/>
  <c r="V64" i="1"/>
  <c r="V65" i="1"/>
  <c r="V66" i="1"/>
  <c r="V67" i="1"/>
  <c r="V68" i="1"/>
  <c r="V69" i="1"/>
  <c r="V70" i="1"/>
  <c r="W61" i="1"/>
  <c r="X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U61" i="1"/>
  <c r="V61" i="1"/>
  <c r="T61" i="1"/>
  <c r="D52" i="1"/>
  <c r="D53" i="1" s="1"/>
  <c r="E52" i="1"/>
  <c r="E53" i="1" s="1"/>
  <c r="F52" i="1"/>
  <c r="F53" i="1" s="1"/>
  <c r="G52" i="1"/>
  <c r="G53" i="1" s="1"/>
  <c r="H52" i="1"/>
  <c r="H53" i="1" s="1"/>
  <c r="I52" i="1"/>
  <c r="I53" i="1" s="1"/>
  <c r="J52" i="1"/>
  <c r="J53" i="1" s="1"/>
  <c r="K52" i="1"/>
  <c r="K53" i="1" s="1"/>
  <c r="L52" i="1"/>
  <c r="L53" i="1" s="1"/>
  <c r="M52" i="1"/>
  <c r="M53" i="1" s="1"/>
  <c r="N52" i="1"/>
  <c r="N53" i="1" s="1"/>
  <c r="O52" i="1"/>
  <c r="O53" i="1" s="1"/>
  <c r="P52" i="1"/>
  <c r="P53" i="1" s="1"/>
  <c r="Q52" i="1"/>
  <c r="Q53" i="1" s="1"/>
  <c r="R52" i="1"/>
  <c r="R53" i="1" s="1"/>
  <c r="S52" i="1"/>
  <c r="S53" i="1" s="1"/>
  <c r="T52" i="1"/>
  <c r="T53" i="1" s="1"/>
  <c r="U52" i="1"/>
  <c r="U53" i="1" s="1"/>
  <c r="V52" i="1"/>
  <c r="V53" i="1" s="1"/>
  <c r="W52" i="1"/>
  <c r="W53" i="1" s="1"/>
  <c r="X52" i="1"/>
  <c r="X53" i="1" s="1"/>
  <c r="Y52" i="1"/>
  <c r="Y53" i="1" s="1"/>
  <c r="Z52" i="1"/>
  <c r="Z53" i="1" s="1"/>
  <c r="AA52" i="1"/>
  <c r="AA53" i="1" s="1"/>
  <c r="AB52" i="1"/>
  <c r="AB53" i="1" s="1"/>
  <c r="AC52" i="1"/>
  <c r="AC53" i="1" s="1"/>
  <c r="AD52" i="1"/>
  <c r="AD53" i="1" s="1"/>
  <c r="AE52" i="1"/>
  <c r="AE53" i="1" s="1"/>
  <c r="AF52" i="1"/>
  <c r="AF53" i="1" s="1"/>
  <c r="AG52" i="1"/>
  <c r="AG53" i="1" s="1"/>
  <c r="AH52" i="1"/>
  <c r="AH53" i="1" s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D32" i="1"/>
  <c r="A113" i="1" l="1"/>
  <c r="Y89" i="1"/>
  <c r="Z89" i="1" s="1"/>
  <c r="AA89" i="1" s="1"/>
  <c r="AB89" i="1" s="1"/>
  <c r="AC89" i="1" s="1"/>
  <c r="AD89" i="1" s="1"/>
  <c r="AE89" i="1" s="1"/>
  <c r="AF89" i="1" s="1"/>
  <c r="AG89" i="1" s="1"/>
  <c r="AH89" i="1" s="1"/>
  <c r="Y88" i="1"/>
  <c r="Z88" i="1" s="1"/>
  <c r="AA88" i="1" s="1"/>
  <c r="AB88" i="1" s="1"/>
  <c r="AC88" i="1" s="1"/>
  <c r="AD88" i="1" s="1"/>
  <c r="AE88" i="1" s="1"/>
  <c r="AF88" i="1" s="1"/>
  <c r="AG88" i="1" s="1"/>
  <c r="AH88" i="1" s="1"/>
  <c r="E95" i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D97" i="1"/>
  <c r="D162" i="1"/>
  <c r="Q86" i="1"/>
  <c r="AH160" i="1"/>
  <c r="D160" i="1"/>
  <c r="E85" i="1"/>
  <c r="J74" i="1"/>
  <c r="J76" i="1" s="1"/>
  <c r="E74" i="1"/>
  <c r="E76" i="1" s="1"/>
  <c r="N74" i="1"/>
  <c r="N76" i="1" s="1"/>
  <c r="P160" i="1"/>
  <c r="G74" i="1"/>
  <c r="G76" i="1" s="1"/>
  <c r="M74" i="1"/>
  <c r="M76" i="1" s="1"/>
  <c r="L74" i="1"/>
  <c r="L76" i="1" s="1"/>
  <c r="O74" i="1"/>
  <c r="O76" i="1" s="1"/>
  <c r="K74" i="1"/>
  <c r="K76" i="1" s="1"/>
  <c r="F74" i="1"/>
  <c r="F76" i="1" s="1"/>
  <c r="H74" i="1"/>
  <c r="H76" i="1" s="1"/>
  <c r="P74" i="1"/>
  <c r="P76" i="1" s="1"/>
  <c r="Q74" i="1"/>
  <c r="Q76" i="1" s="1"/>
  <c r="I74" i="1"/>
  <c r="I76" i="1" s="1"/>
  <c r="AA160" i="1"/>
  <c r="O160" i="1"/>
  <c r="AF160" i="1"/>
  <c r="L160" i="1"/>
  <c r="AC160" i="1"/>
  <c r="I160" i="1"/>
  <c r="G160" i="1"/>
  <c r="Y160" i="1"/>
  <c r="E160" i="1"/>
  <c r="N160" i="1"/>
  <c r="X160" i="1"/>
  <c r="AG160" i="1"/>
  <c r="M160" i="1"/>
  <c r="W160" i="1"/>
  <c r="V160" i="1"/>
  <c r="AE160" i="1"/>
  <c r="K160" i="1"/>
  <c r="U160" i="1"/>
  <c r="AD160" i="1"/>
  <c r="J160" i="1"/>
  <c r="T160" i="1"/>
  <c r="S160" i="1"/>
  <c r="AB160" i="1"/>
  <c r="H160" i="1"/>
  <c r="R160" i="1"/>
  <c r="Z160" i="1"/>
  <c r="F160" i="1"/>
  <c r="Q160" i="1"/>
  <c r="F140" i="1"/>
  <c r="Q140" i="1"/>
  <c r="R140" i="1"/>
  <c r="E140" i="1"/>
  <c r="T140" i="1"/>
  <c r="S140" i="1"/>
  <c r="AD140" i="1"/>
  <c r="AC140" i="1"/>
  <c r="X140" i="1"/>
  <c r="AF140" i="1"/>
  <c r="G140" i="1"/>
  <c r="Y140" i="1"/>
  <c r="AA140" i="1"/>
  <c r="W140" i="1"/>
  <c r="H140" i="1"/>
  <c r="L140" i="1"/>
  <c r="AB140" i="1"/>
  <c r="Z140" i="1"/>
  <c r="V140" i="1"/>
  <c r="M140" i="1"/>
  <c r="J140" i="1"/>
  <c r="K140" i="1"/>
  <c r="U140" i="1"/>
  <c r="P140" i="1"/>
  <c r="O140" i="1"/>
  <c r="I140" i="1"/>
  <c r="AE140" i="1"/>
  <c r="N140" i="1"/>
  <c r="AG140" i="1"/>
  <c r="AH140" i="1"/>
  <c r="Q49" i="1"/>
  <c r="E49" i="1"/>
  <c r="AA49" i="1"/>
  <c r="G49" i="1"/>
  <c r="T49" i="1"/>
  <c r="U49" i="1"/>
  <c r="AH49" i="1"/>
  <c r="Y49" i="1"/>
  <c r="AB49" i="1"/>
  <c r="H49" i="1"/>
  <c r="Z49" i="1"/>
  <c r="N49" i="1"/>
  <c r="F49" i="1"/>
  <c r="X49" i="1"/>
  <c r="P49" i="1"/>
  <c r="S49" i="1"/>
  <c r="K49" i="1"/>
  <c r="AD49" i="1"/>
  <c r="J49" i="1"/>
  <c r="O49" i="1"/>
  <c r="AG49" i="1"/>
  <c r="M49" i="1"/>
  <c r="AC49" i="1"/>
  <c r="I49" i="1"/>
  <c r="V49" i="1"/>
  <c r="AF49" i="1"/>
  <c r="R49" i="1"/>
  <c r="AJ53" i="1"/>
  <c r="L49" i="1"/>
  <c r="AE49" i="1"/>
  <c r="W49" i="1"/>
  <c r="AJ5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D33" i="1"/>
  <c r="D34" i="1"/>
  <c r="D35" i="1"/>
  <c r="D36" i="1"/>
  <c r="D37" i="1"/>
  <c r="D38" i="1"/>
  <c r="D39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F85" i="1" l="1"/>
  <c r="F97" i="1" s="1"/>
  <c r="E162" i="1"/>
  <c r="E97" i="1"/>
  <c r="D167" i="1"/>
  <c r="D190" i="1" s="1"/>
  <c r="D168" i="1"/>
  <c r="D191" i="1" s="1"/>
  <c r="D169" i="1"/>
  <c r="D192" i="1" s="1"/>
  <c r="D170" i="1"/>
  <c r="D193" i="1" s="1"/>
  <c r="D171" i="1"/>
  <c r="D194" i="1" s="1"/>
  <c r="D172" i="1"/>
  <c r="D195" i="1" s="1"/>
  <c r="D173" i="1"/>
  <c r="D196" i="1" s="1"/>
  <c r="D166" i="1"/>
  <c r="D189" i="1" s="1"/>
  <c r="Q95" i="1"/>
  <c r="R86" i="1"/>
  <c r="R95" i="1" s="1"/>
  <c r="X42" i="1"/>
  <c r="Z42" i="1"/>
  <c r="AA42" i="1"/>
  <c r="Y42" i="1"/>
  <c r="E42" i="1"/>
  <c r="K42" i="1"/>
  <c r="F42" i="1"/>
  <c r="AH42" i="1"/>
  <c r="W42" i="1"/>
  <c r="L42" i="1"/>
  <c r="U42" i="1"/>
  <c r="T42" i="1"/>
  <c r="AD42" i="1"/>
  <c r="J42" i="1"/>
  <c r="AE42" i="1"/>
  <c r="S42" i="1"/>
  <c r="AC42" i="1"/>
  <c r="I42" i="1"/>
  <c r="P42" i="1"/>
  <c r="O42" i="1"/>
  <c r="N42" i="1"/>
  <c r="M42" i="1"/>
  <c r="AF42" i="1"/>
  <c r="R42" i="1"/>
  <c r="AB42" i="1"/>
  <c r="H42" i="1"/>
  <c r="AG42" i="1"/>
  <c r="V42" i="1"/>
  <c r="Q42" i="1"/>
  <c r="G42" i="1"/>
  <c r="D42" i="1"/>
  <c r="E166" i="1" l="1"/>
  <c r="E189" i="1" s="1"/>
  <c r="E168" i="1"/>
  <c r="E191" i="1" s="1"/>
  <c r="E170" i="1"/>
  <c r="E193" i="1" s="1"/>
  <c r="E172" i="1"/>
  <c r="E195" i="1" s="1"/>
  <c r="E167" i="1"/>
  <c r="E190" i="1" s="1"/>
  <c r="E173" i="1"/>
  <c r="E196" i="1" s="1"/>
  <c r="E169" i="1"/>
  <c r="E192" i="1" s="1"/>
  <c r="E171" i="1"/>
  <c r="E194" i="1" s="1"/>
  <c r="G85" i="1"/>
  <c r="G97" i="1" s="1"/>
  <c r="F162" i="1"/>
  <c r="D175" i="1"/>
  <c r="D177" i="1" s="1"/>
  <c r="S86" i="1"/>
  <c r="Z44" i="1"/>
  <c r="AD44" i="1"/>
  <c r="AA44" i="1"/>
  <c r="X44" i="1"/>
  <c r="AG44" i="1"/>
  <c r="AF44" i="1"/>
  <c r="E44" i="1"/>
  <c r="H44" i="1"/>
  <c r="AB44" i="1"/>
  <c r="R44" i="1"/>
  <c r="F44" i="1"/>
  <c r="K44" i="1"/>
  <c r="P44" i="1"/>
  <c r="V44" i="1"/>
  <c r="I44" i="1"/>
  <c r="AC44" i="1"/>
  <c r="S44" i="1"/>
  <c r="T44" i="1"/>
  <c r="U44" i="1"/>
  <c r="G44" i="1"/>
  <c r="J44" i="1"/>
  <c r="D44" i="1"/>
  <c r="Q44" i="1"/>
  <c r="AE44" i="1"/>
  <c r="L44" i="1"/>
  <c r="Y44" i="1"/>
  <c r="M44" i="1"/>
  <c r="W44" i="1"/>
  <c r="N44" i="1"/>
  <c r="O44" i="1"/>
  <c r="AD43" i="1"/>
  <c r="AE43" i="1"/>
  <c r="AH43" i="1"/>
  <c r="G43" i="1"/>
  <c r="I43" i="1"/>
  <c r="E43" i="1"/>
  <c r="Z43" i="1"/>
  <c r="X43" i="1"/>
  <c r="L43" i="1"/>
  <c r="Y43" i="1"/>
  <c r="AA43" i="1"/>
  <c r="M43" i="1"/>
  <c r="W43" i="1"/>
  <c r="AB43" i="1"/>
  <c r="P43" i="1"/>
  <c r="T43" i="1"/>
  <c r="F43" i="1"/>
  <c r="R43" i="1"/>
  <c r="AF43" i="1"/>
  <c r="N43" i="1"/>
  <c r="O43" i="1"/>
  <c r="AC43" i="1"/>
  <c r="S43" i="1"/>
  <c r="J43" i="1"/>
  <c r="U43" i="1"/>
  <c r="V43" i="1"/>
  <c r="Q43" i="1"/>
  <c r="AG43" i="1"/>
  <c r="H43" i="1"/>
  <c r="K43" i="1"/>
  <c r="E175" i="1" l="1"/>
  <c r="E177" i="1" s="1"/>
  <c r="E182" i="1" s="1"/>
  <c r="F166" i="1"/>
  <c r="F168" i="1"/>
  <c r="F191" i="1" s="1"/>
  <c r="F170" i="1"/>
  <c r="F193" i="1" s="1"/>
  <c r="F172" i="1"/>
  <c r="F195" i="1" s="1"/>
  <c r="F169" i="1"/>
  <c r="F192" i="1" s="1"/>
  <c r="F167" i="1"/>
  <c r="F190" i="1" s="1"/>
  <c r="F173" i="1"/>
  <c r="F196" i="1" s="1"/>
  <c r="F171" i="1"/>
  <c r="F194" i="1" s="1"/>
  <c r="H85" i="1"/>
  <c r="G162" i="1"/>
  <c r="T86" i="1"/>
  <c r="S95" i="1"/>
  <c r="F175" i="1" l="1"/>
  <c r="F177" i="1" s="1"/>
  <c r="F182" i="1" s="1"/>
  <c r="F189" i="1"/>
  <c r="T95" i="1"/>
  <c r="G166" i="1"/>
  <c r="G189" i="1" s="1"/>
  <c r="G168" i="1"/>
  <c r="G191" i="1" s="1"/>
  <c r="G170" i="1"/>
  <c r="G193" i="1" s="1"/>
  <c r="G172" i="1"/>
  <c r="G195" i="1" s="1"/>
  <c r="G167" i="1"/>
  <c r="G190" i="1" s="1"/>
  <c r="G173" i="1"/>
  <c r="G196" i="1" s="1"/>
  <c r="G169" i="1"/>
  <c r="G192" i="1" s="1"/>
  <c r="G171" i="1"/>
  <c r="G194" i="1" s="1"/>
  <c r="I85" i="1"/>
  <c r="H162" i="1"/>
  <c r="H97" i="1"/>
  <c r="U86" i="1"/>
  <c r="I97" i="1"/>
  <c r="U95" i="1" l="1"/>
  <c r="H166" i="1"/>
  <c r="H189" i="1" s="1"/>
  <c r="H168" i="1"/>
  <c r="H191" i="1" s="1"/>
  <c r="H170" i="1"/>
  <c r="H193" i="1" s="1"/>
  <c r="H172" i="1"/>
  <c r="H195" i="1" s="1"/>
  <c r="H167" i="1"/>
  <c r="H190" i="1" s="1"/>
  <c r="H173" i="1"/>
  <c r="H196" i="1" s="1"/>
  <c r="H171" i="1"/>
  <c r="H194" i="1" s="1"/>
  <c r="H169" i="1"/>
  <c r="H192" i="1" s="1"/>
  <c r="I162" i="1"/>
  <c r="J85" i="1"/>
  <c r="J97" i="1" s="1"/>
  <c r="V86" i="1"/>
  <c r="G175" i="1"/>
  <c r="G177" i="1" s="1"/>
  <c r="G182" i="1" s="1"/>
  <c r="V95" i="1" l="1"/>
  <c r="K85" i="1"/>
  <c r="K97" i="1" s="1"/>
  <c r="J162" i="1"/>
  <c r="I166" i="1"/>
  <c r="I189" i="1" s="1"/>
  <c r="I168" i="1"/>
  <c r="I191" i="1" s="1"/>
  <c r="I167" i="1"/>
  <c r="I190" i="1" s="1"/>
  <c r="I173" i="1"/>
  <c r="I196" i="1" s="1"/>
  <c r="I169" i="1"/>
  <c r="I192" i="1" s="1"/>
  <c r="I172" i="1"/>
  <c r="I195" i="1" s="1"/>
  <c r="I171" i="1"/>
  <c r="I194" i="1" s="1"/>
  <c r="I170" i="1"/>
  <c r="I193" i="1" s="1"/>
  <c r="W86" i="1"/>
  <c r="H175" i="1"/>
  <c r="H177" i="1" s="1"/>
  <c r="H182" i="1" s="1"/>
  <c r="W95" i="1" l="1"/>
  <c r="J166" i="1"/>
  <c r="J189" i="1" s="1"/>
  <c r="J167" i="1"/>
  <c r="J190" i="1" s="1"/>
  <c r="J168" i="1"/>
  <c r="J191" i="1" s="1"/>
  <c r="J173" i="1"/>
  <c r="J196" i="1" s="1"/>
  <c r="J172" i="1"/>
  <c r="J195" i="1" s="1"/>
  <c r="J171" i="1"/>
  <c r="J194" i="1" s="1"/>
  <c r="J170" i="1"/>
  <c r="J193" i="1" s="1"/>
  <c r="J169" i="1"/>
  <c r="J192" i="1" s="1"/>
  <c r="L85" i="1"/>
  <c r="L97" i="1" s="1"/>
  <c r="K162" i="1"/>
  <c r="X86" i="1"/>
  <c r="I175" i="1"/>
  <c r="I177" i="1" s="1"/>
  <c r="I182" i="1" s="1"/>
  <c r="X95" i="1" l="1"/>
  <c r="K172" i="1"/>
  <c r="K195" i="1" s="1"/>
  <c r="K173" i="1"/>
  <c r="K196" i="1" s="1"/>
  <c r="K166" i="1"/>
  <c r="K189" i="1" s="1"/>
  <c r="K167" i="1"/>
  <c r="K190" i="1" s="1"/>
  <c r="K168" i="1"/>
  <c r="K191" i="1" s="1"/>
  <c r="K169" i="1"/>
  <c r="K192" i="1" s="1"/>
  <c r="K170" i="1"/>
  <c r="K193" i="1" s="1"/>
  <c r="K171" i="1"/>
  <c r="K194" i="1" s="1"/>
  <c r="M85" i="1"/>
  <c r="M97" i="1" s="1"/>
  <c r="L162" i="1"/>
  <c r="Y86" i="1"/>
  <c r="J175" i="1"/>
  <c r="J177" i="1" s="1"/>
  <c r="J182" i="1" s="1"/>
  <c r="Y95" i="1" l="1"/>
  <c r="Y162" i="1" s="1"/>
  <c r="L172" i="1"/>
  <c r="L195" i="1" s="1"/>
  <c r="L166" i="1"/>
  <c r="L189" i="1" s="1"/>
  <c r="L168" i="1"/>
  <c r="L191" i="1" s="1"/>
  <c r="L173" i="1"/>
  <c r="L196" i="1" s="1"/>
  <c r="L167" i="1"/>
  <c r="L190" i="1" s="1"/>
  <c r="L169" i="1"/>
  <c r="L192" i="1" s="1"/>
  <c r="L171" i="1"/>
  <c r="L194" i="1" s="1"/>
  <c r="L170" i="1"/>
  <c r="L193" i="1" s="1"/>
  <c r="M162" i="1"/>
  <c r="N85" i="1"/>
  <c r="N97" i="1" s="1"/>
  <c r="Z86" i="1"/>
  <c r="Z95" i="1" s="1"/>
  <c r="K175" i="1"/>
  <c r="K177" i="1" s="1"/>
  <c r="K182" i="1" s="1"/>
  <c r="Z162" i="1" l="1"/>
  <c r="O85" i="1"/>
  <c r="N162" i="1"/>
  <c r="M171" i="1"/>
  <c r="M194" i="1" s="1"/>
  <c r="M172" i="1"/>
  <c r="M195" i="1" s="1"/>
  <c r="M166" i="1"/>
  <c r="M189" i="1" s="1"/>
  <c r="M167" i="1"/>
  <c r="M190" i="1" s="1"/>
  <c r="M170" i="1"/>
  <c r="M193" i="1" s="1"/>
  <c r="M169" i="1"/>
  <c r="M192" i="1" s="1"/>
  <c r="M168" i="1"/>
  <c r="M191" i="1" s="1"/>
  <c r="M173" i="1"/>
  <c r="M196" i="1" s="1"/>
  <c r="Y166" i="1"/>
  <c r="Y189" i="1" s="1"/>
  <c r="Y168" i="1"/>
  <c r="Y191" i="1" s="1"/>
  <c r="Y170" i="1"/>
  <c r="Y193" i="1" s="1"/>
  <c r="Y172" i="1"/>
  <c r="Y195" i="1" s="1"/>
  <c r="Y169" i="1"/>
  <c r="Y192" i="1" s="1"/>
  <c r="Y167" i="1"/>
  <c r="Y190" i="1" s="1"/>
  <c r="Y171" i="1"/>
  <c r="Y194" i="1" s="1"/>
  <c r="Y173" i="1"/>
  <c r="Y196" i="1" s="1"/>
  <c r="AA86" i="1"/>
  <c r="AA95" i="1" s="1"/>
  <c r="L175" i="1"/>
  <c r="L177" i="1" s="1"/>
  <c r="L182" i="1" s="1"/>
  <c r="N171" i="1" l="1"/>
  <c r="N194" i="1" s="1"/>
  <c r="N172" i="1"/>
  <c r="N195" i="1" s="1"/>
  <c r="N166" i="1"/>
  <c r="N189" i="1" s="1"/>
  <c r="N169" i="1"/>
  <c r="N192" i="1" s="1"/>
  <c r="N168" i="1"/>
  <c r="N191" i="1" s="1"/>
  <c r="N167" i="1"/>
  <c r="N190" i="1" s="1"/>
  <c r="N170" i="1"/>
  <c r="N193" i="1" s="1"/>
  <c r="N173" i="1"/>
  <c r="N196" i="1" s="1"/>
  <c r="O162" i="1"/>
  <c r="P85" i="1"/>
  <c r="O97" i="1"/>
  <c r="Z166" i="1"/>
  <c r="Z189" i="1" s="1"/>
  <c r="Z168" i="1"/>
  <c r="Z191" i="1" s="1"/>
  <c r="Z170" i="1"/>
  <c r="Z193" i="1" s="1"/>
  <c r="Z172" i="1"/>
  <c r="Z195" i="1" s="1"/>
  <c r="Z169" i="1"/>
  <c r="Z192" i="1" s="1"/>
  <c r="Z167" i="1"/>
  <c r="Z190" i="1" s="1"/>
  <c r="Z173" i="1"/>
  <c r="Z196" i="1" s="1"/>
  <c r="Z171" i="1"/>
  <c r="Z194" i="1" s="1"/>
  <c r="AA162" i="1"/>
  <c r="AB86" i="1"/>
  <c r="AB95" i="1" s="1"/>
  <c r="M175" i="1"/>
  <c r="M177" i="1" s="1"/>
  <c r="M182" i="1" s="1"/>
  <c r="AA166" i="1" l="1"/>
  <c r="AA189" i="1" s="1"/>
  <c r="AA168" i="1"/>
  <c r="AA191" i="1" s="1"/>
  <c r="AA170" i="1"/>
  <c r="AA193" i="1" s="1"/>
  <c r="AA172" i="1"/>
  <c r="AA195" i="1" s="1"/>
  <c r="AA169" i="1"/>
  <c r="AA192" i="1" s="1"/>
  <c r="AA171" i="1"/>
  <c r="AA194" i="1" s="1"/>
  <c r="AA167" i="1"/>
  <c r="AA190" i="1" s="1"/>
  <c r="AA173" i="1"/>
  <c r="AA196" i="1" s="1"/>
  <c r="P162" i="1"/>
  <c r="Q85" i="1"/>
  <c r="O167" i="1"/>
  <c r="O190" i="1" s="1"/>
  <c r="O169" i="1"/>
  <c r="O192" i="1" s="1"/>
  <c r="O171" i="1"/>
  <c r="O194" i="1" s="1"/>
  <c r="O173" i="1"/>
  <c r="O196" i="1" s="1"/>
  <c r="O172" i="1"/>
  <c r="O195" i="1" s="1"/>
  <c r="O166" i="1"/>
  <c r="O189" i="1" s="1"/>
  <c r="O168" i="1"/>
  <c r="O191" i="1" s="1"/>
  <c r="O170" i="1"/>
  <c r="O193" i="1" s="1"/>
  <c r="P97" i="1"/>
  <c r="AB162" i="1"/>
  <c r="AC86" i="1"/>
  <c r="AC95" i="1" s="1"/>
  <c r="N175" i="1"/>
  <c r="N177" i="1" s="1"/>
  <c r="N182" i="1" s="1"/>
  <c r="AB166" i="1" l="1"/>
  <c r="AB189" i="1" s="1"/>
  <c r="AB168" i="1"/>
  <c r="AB191" i="1" s="1"/>
  <c r="AB170" i="1"/>
  <c r="AB193" i="1" s="1"/>
  <c r="AB172" i="1"/>
  <c r="AB195" i="1" s="1"/>
  <c r="AB169" i="1"/>
  <c r="AB192" i="1" s="1"/>
  <c r="AB167" i="1"/>
  <c r="AB190" i="1" s="1"/>
  <c r="AB173" i="1"/>
  <c r="AB196" i="1" s="1"/>
  <c r="AB171" i="1"/>
  <c r="AB194" i="1" s="1"/>
  <c r="Q162" i="1"/>
  <c r="R85" i="1"/>
  <c r="P167" i="1"/>
  <c r="P190" i="1" s="1"/>
  <c r="P169" i="1"/>
  <c r="P192" i="1" s="1"/>
  <c r="P171" i="1"/>
  <c r="P194" i="1" s="1"/>
  <c r="P173" i="1"/>
  <c r="P196" i="1" s="1"/>
  <c r="P166" i="1"/>
  <c r="P189" i="1" s="1"/>
  <c r="P172" i="1"/>
  <c r="P195" i="1" s="1"/>
  <c r="P168" i="1"/>
  <c r="P191" i="1" s="1"/>
  <c r="P170" i="1"/>
  <c r="P193" i="1" s="1"/>
  <c r="Q97" i="1"/>
  <c r="AC162" i="1"/>
  <c r="AD86" i="1"/>
  <c r="AD95" i="1" s="1"/>
  <c r="O175" i="1"/>
  <c r="O177" i="1" s="1"/>
  <c r="O182" i="1" s="1"/>
  <c r="AC166" i="1" l="1"/>
  <c r="AC189" i="1" s="1"/>
  <c r="AC168" i="1"/>
  <c r="AC191" i="1" s="1"/>
  <c r="AC173" i="1"/>
  <c r="AC196" i="1" s="1"/>
  <c r="AC169" i="1"/>
  <c r="AC192" i="1" s="1"/>
  <c r="AC170" i="1"/>
  <c r="AC193" i="1" s="1"/>
  <c r="AC167" i="1"/>
  <c r="AC190" i="1" s="1"/>
  <c r="AC172" i="1"/>
  <c r="AC195" i="1" s="1"/>
  <c r="AC171" i="1"/>
  <c r="AC194" i="1" s="1"/>
  <c r="R162" i="1"/>
  <c r="S85" i="1"/>
  <c r="Q167" i="1"/>
  <c r="Q190" i="1" s="1"/>
  <c r="Q169" i="1"/>
  <c r="Q192" i="1" s="1"/>
  <c r="Q171" i="1"/>
  <c r="Q194" i="1" s="1"/>
  <c r="Q173" i="1"/>
  <c r="Q196" i="1" s="1"/>
  <c r="Q172" i="1"/>
  <c r="Q195" i="1" s="1"/>
  <c r="Q166" i="1"/>
  <c r="Q189" i="1" s="1"/>
  <c r="Q170" i="1"/>
  <c r="Q193" i="1" s="1"/>
  <c r="Q168" i="1"/>
  <c r="Q191" i="1" s="1"/>
  <c r="R97" i="1"/>
  <c r="AD162" i="1"/>
  <c r="AE86" i="1"/>
  <c r="AE95" i="1" s="1"/>
  <c r="P175" i="1"/>
  <c r="P177" i="1" s="1"/>
  <c r="P182" i="1" s="1"/>
  <c r="AD167" i="1" l="1"/>
  <c r="AD190" i="1" s="1"/>
  <c r="AD168" i="1"/>
  <c r="AD191" i="1" s="1"/>
  <c r="AD173" i="1"/>
  <c r="AD196" i="1" s="1"/>
  <c r="AD169" i="1"/>
  <c r="AD192" i="1" s="1"/>
  <c r="AD170" i="1"/>
  <c r="AD193" i="1" s="1"/>
  <c r="AD172" i="1"/>
  <c r="AD195" i="1" s="1"/>
  <c r="AD166" i="1"/>
  <c r="AD189" i="1" s="1"/>
  <c r="AD171" i="1"/>
  <c r="AD194" i="1" s="1"/>
  <c r="S162" i="1"/>
  <c r="T85" i="1"/>
  <c r="S97" i="1"/>
  <c r="R167" i="1"/>
  <c r="R190" i="1" s="1"/>
  <c r="R169" i="1"/>
  <c r="R192" i="1" s="1"/>
  <c r="R171" i="1"/>
  <c r="R194" i="1" s="1"/>
  <c r="R173" i="1"/>
  <c r="R196" i="1" s="1"/>
  <c r="R172" i="1"/>
  <c r="R195" i="1" s="1"/>
  <c r="R166" i="1"/>
  <c r="R189" i="1" s="1"/>
  <c r="R170" i="1"/>
  <c r="R193" i="1" s="1"/>
  <c r="R168" i="1"/>
  <c r="R191" i="1" s="1"/>
  <c r="AE162" i="1"/>
  <c r="AF86" i="1"/>
  <c r="AF95" i="1" s="1"/>
  <c r="Q175" i="1"/>
  <c r="Q177" i="1" s="1"/>
  <c r="Q182" i="1" s="1"/>
  <c r="AE167" i="1" l="1"/>
  <c r="AE190" i="1" s="1"/>
  <c r="AE168" i="1"/>
  <c r="AE191" i="1" s="1"/>
  <c r="AE173" i="1"/>
  <c r="AE196" i="1" s="1"/>
  <c r="AE169" i="1"/>
  <c r="AE192" i="1" s="1"/>
  <c r="AE172" i="1"/>
  <c r="AE195" i="1" s="1"/>
  <c r="AE171" i="1"/>
  <c r="AE194" i="1" s="1"/>
  <c r="AE170" i="1"/>
  <c r="AE193" i="1" s="1"/>
  <c r="AE166" i="1"/>
  <c r="AE189" i="1" s="1"/>
  <c r="T162" i="1"/>
  <c r="U85" i="1"/>
  <c r="T97" i="1"/>
  <c r="S167" i="1"/>
  <c r="S190" i="1" s="1"/>
  <c r="S169" i="1"/>
  <c r="S192" i="1" s="1"/>
  <c r="S170" i="1"/>
  <c r="S193" i="1" s="1"/>
  <c r="S171" i="1"/>
  <c r="S194" i="1" s="1"/>
  <c r="S173" i="1"/>
  <c r="S196" i="1" s="1"/>
  <c r="S166" i="1"/>
  <c r="S189" i="1" s="1"/>
  <c r="S172" i="1"/>
  <c r="S195" i="1" s="1"/>
  <c r="S168" i="1"/>
  <c r="S191" i="1" s="1"/>
  <c r="AF162" i="1"/>
  <c r="AG86" i="1"/>
  <c r="AG95" i="1" s="1"/>
  <c r="R175" i="1"/>
  <c r="R177" i="1" s="1"/>
  <c r="R182" i="1" s="1"/>
  <c r="AF173" i="1" l="1"/>
  <c r="AF196" i="1" s="1"/>
  <c r="AF167" i="1"/>
  <c r="AF190" i="1" s="1"/>
  <c r="AF168" i="1"/>
  <c r="AF191" i="1" s="1"/>
  <c r="AF169" i="1"/>
  <c r="AF192" i="1" s="1"/>
  <c r="AF171" i="1"/>
  <c r="AF194" i="1" s="1"/>
  <c r="AF170" i="1"/>
  <c r="AF193" i="1" s="1"/>
  <c r="AF166" i="1"/>
  <c r="AF189" i="1" s="1"/>
  <c r="AF172" i="1"/>
  <c r="AF195" i="1" s="1"/>
  <c r="U162" i="1"/>
  <c r="V85" i="1"/>
  <c r="U97" i="1"/>
  <c r="T170" i="1"/>
  <c r="T193" i="1" s="1"/>
  <c r="T171" i="1"/>
  <c r="T194" i="1" s="1"/>
  <c r="T173" i="1"/>
  <c r="T196" i="1" s="1"/>
  <c r="T167" i="1"/>
  <c r="T190" i="1" s="1"/>
  <c r="T166" i="1"/>
  <c r="T189" i="1" s="1"/>
  <c r="T169" i="1"/>
  <c r="T192" i="1" s="1"/>
  <c r="T172" i="1"/>
  <c r="T195" i="1" s="1"/>
  <c r="T168" i="1"/>
  <c r="T191" i="1" s="1"/>
  <c r="AH86" i="1"/>
  <c r="AH95" i="1" s="1"/>
  <c r="AG162" i="1"/>
  <c r="S175" i="1"/>
  <c r="S177" i="1" s="1"/>
  <c r="S182" i="1" s="1"/>
  <c r="AH162" i="1" l="1"/>
  <c r="V162" i="1"/>
  <c r="W85" i="1"/>
  <c r="X85" i="1" s="1"/>
  <c r="X162" i="1" s="1"/>
  <c r="V97" i="1"/>
  <c r="U170" i="1"/>
  <c r="U193" i="1" s="1"/>
  <c r="U171" i="1"/>
  <c r="U194" i="1" s="1"/>
  <c r="U173" i="1"/>
  <c r="U196" i="1" s="1"/>
  <c r="U166" i="1"/>
  <c r="U189" i="1" s="1"/>
  <c r="U169" i="1"/>
  <c r="U192" i="1" s="1"/>
  <c r="U172" i="1"/>
  <c r="U195" i="1" s="1"/>
  <c r="U168" i="1"/>
  <c r="U191" i="1" s="1"/>
  <c r="U167" i="1"/>
  <c r="U190" i="1" s="1"/>
  <c r="AG167" i="1"/>
  <c r="AG190" i="1" s="1"/>
  <c r="AG168" i="1"/>
  <c r="AG191" i="1" s="1"/>
  <c r="AG173" i="1"/>
  <c r="AG196" i="1" s="1"/>
  <c r="AG166" i="1"/>
  <c r="AG189" i="1" s="1"/>
  <c r="AG172" i="1"/>
  <c r="AG195" i="1" s="1"/>
  <c r="AG171" i="1"/>
  <c r="AG194" i="1" s="1"/>
  <c r="AG170" i="1"/>
  <c r="AG193" i="1" s="1"/>
  <c r="AG169" i="1"/>
  <c r="AG192" i="1" s="1"/>
  <c r="T175" i="1"/>
  <c r="T177" i="1" s="1"/>
  <c r="T182" i="1" s="1"/>
  <c r="X166" i="1" l="1"/>
  <c r="AH97" i="1"/>
  <c r="W162" i="1"/>
  <c r="W97" i="1"/>
  <c r="V170" i="1"/>
  <c r="V193" i="1" s="1"/>
  <c r="V171" i="1"/>
  <c r="V194" i="1" s="1"/>
  <c r="V168" i="1"/>
  <c r="V191" i="1" s="1"/>
  <c r="V167" i="1"/>
  <c r="V190" i="1" s="1"/>
  <c r="V173" i="1"/>
  <c r="V196" i="1" s="1"/>
  <c r="V166" i="1"/>
  <c r="V189" i="1" s="1"/>
  <c r="V169" i="1"/>
  <c r="V192" i="1" s="1"/>
  <c r="V172" i="1"/>
  <c r="V195" i="1" s="1"/>
  <c r="AH167" i="1"/>
  <c r="AH190" i="1" s="1"/>
  <c r="AH168" i="1"/>
  <c r="AH191" i="1" s="1"/>
  <c r="AH173" i="1"/>
  <c r="AH196" i="1" s="1"/>
  <c r="AH171" i="1"/>
  <c r="AH194" i="1" s="1"/>
  <c r="AH170" i="1"/>
  <c r="AH193" i="1" s="1"/>
  <c r="AH169" i="1"/>
  <c r="AH192" i="1" s="1"/>
  <c r="AH166" i="1"/>
  <c r="AH189" i="1" s="1"/>
  <c r="AH172" i="1"/>
  <c r="AH195" i="1" s="1"/>
  <c r="U175" i="1"/>
  <c r="U177" i="1" s="1"/>
  <c r="U182" i="1" s="1"/>
  <c r="X97" i="1" l="1"/>
  <c r="X170" i="1"/>
  <c r="X193" i="1" s="1"/>
  <c r="X171" i="1"/>
  <c r="X194" i="1" s="1"/>
  <c r="X168" i="1"/>
  <c r="X191" i="1" s="1"/>
  <c r="X167" i="1"/>
  <c r="X173" i="1"/>
  <c r="X196" i="1" s="1"/>
  <c r="X189" i="1"/>
  <c r="X169" i="1"/>
  <c r="X192" i="1" s="1"/>
  <c r="X172" i="1"/>
  <c r="X195" i="1" s="1"/>
  <c r="W171" i="1"/>
  <c r="W194" i="1" s="1"/>
  <c r="W170" i="1"/>
  <c r="W193" i="1" s="1"/>
  <c r="W173" i="1"/>
  <c r="W196" i="1" s="1"/>
  <c r="W166" i="1"/>
  <c r="W189" i="1" s="1"/>
  <c r="W169" i="1"/>
  <c r="W192" i="1" s="1"/>
  <c r="W172" i="1"/>
  <c r="W195" i="1" s="1"/>
  <c r="W168" i="1"/>
  <c r="W191" i="1" s="1"/>
  <c r="W167" i="1"/>
  <c r="W190" i="1" s="1"/>
  <c r="Y97" i="1"/>
  <c r="V175" i="1"/>
  <c r="V177" i="1" s="1"/>
  <c r="V182" i="1" s="1"/>
  <c r="X190" i="1" l="1"/>
  <c r="X175" i="1"/>
  <c r="X177" i="1" s="1"/>
  <c r="X182" i="1" s="1"/>
  <c r="Z97" i="1"/>
  <c r="W175" i="1"/>
  <c r="W177" i="1" s="1"/>
  <c r="W182" i="1" s="1"/>
  <c r="AA97" i="1" l="1"/>
  <c r="AB97" i="1" l="1"/>
  <c r="Y175" i="1"/>
  <c r="Y177" i="1" s="1"/>
  <c r="Y182" i="1" s="1"/>
  <c r="AC97" i="1" l="1"/>
  <c r="Z175" i="1"/>
  <c r="Z177" i="1" s="1"/>
  <c r="Z182" i="1" s="1"/>
  <c r="AD97" i="1" l="1"/>
  <c r="AA175" i="1"/>
  <c r="AA177" i="1" s="1"/>
  <c r="AA182" i="1" s="1"/>
  <c r="AE97" i="1" l="1"/>
  <c r="AB175" i="1"/>
  <c r="AB177" i="1" s="1"/>
  <c r="AB182" i="1" s="1"/>
  <c r="AF97" i="1" l="1"/>
  <c r="AC175" i="1"/>
  <c r="AC177" i="1" s="1"/>
  <c r="AC182" i="1" s="1"/>
  <c r="AG97" i="1" l="1"/>
  <c r="AD175" i="1"/>
  <c r="AD177" i="1" s="1"/>
  <c r="AD182" i="1" s="1"/>
  <c r="AE175" i="1" l="1"/>
  <c r="AE177" i="1" s="1"/>
  <c r="AE182" i="1" s="1"/>
  <c r="AF175" i="1" l="1"/>
  <c r="AF177" i="1" s="1"/>
  <c r="AF182" i="1" s="1"/>
  <c r="AH175" i="1"/>
  <c r="AH177" i="1" s="1"/>
  <c r="AH182" i="1" l="1"/>
  <c r="AG175" i="1"/>
  <c r="AG177" i="1" s="1"/>
  <c r="AG182" i="1" s="1"/>
  <c r="D185" i="1" s="1"/>
  <c r="I185" i="1" l="1"/>
  <c r="N185" i="1"/>
  <c r="D184" i="1"/>
  <c r="N184" i="1" l="1"/>
  <c r="I1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Hasya Patel</author>
  </authors>
  <commentList>
    <comment ref="C72" authorId="0" shapeId="0" xr:uid="{BC927F1E-50C0-4C49-993A-039D3E91F4D6}">
      <text>
        <r>
          <rPr>
            <b/>
            <sz val="9"/>
            <color indexed="81"/>
            <rFont val="Tahoma"/>
            <family val="2"/>
          </rPr>
          <t>considering the land is leased and not owned</t>
        </r>
      </text>
    </comment>
    <comment ref="D72" authorId="0" shapeId="0" xr:uid="{EAD06774-D8B0-4D36-AD5C-680D6543695E}">
      <text>
        <r>
          <rPr>
            <b/>
            <sz val="9"/>
            <color indexed="81"/>
            <rFont val="Tahoma"/>
            <family val="2"/>
          </rPr>
          <t>Area of 2250 square yards.</t>
        </r>
      </text>
    </comment>
    <comment ref="B82" authorId="0" shapeId="0" xr:uid="{42E9C9B9-F464-4BAE-A2F7-F0F7CAE05E4D}">
      <text>
        <r>
          <rPr>
            <b/>
            <sz val="9"/>
            <color indexed="81"/>
            <rFont val="Tahoma"/>
            <family val="2"/>
          </rPr>
          <t>Resale value per ton for MW is done.</t>
        </r>
      </text>
    </comment>
    <comment ref="A95" authorId="0" shapeId="0" xr:uid="{3039CB1F-6C30-431E-A9C1-3975648D351A}">
      <text>
        <r>
          <rPr>
            <b/>
            <sz val="9"/>
            <color indexed="81"/>
            <rFont val="Tahoma"/>
            <family val="2"/>
          </rPr>
          <t>Hasya Patel:</t>
        </r>
        <r>
          <rPr>
            <sz val="9"/>
            <color indexed="81"/>
            <rFont val="Tahoma"/>
            <family val="2"/>
          </rPr>
          <t xml:space="preserve">
Because of An exponential Increase in deployment of Solar Panel Recycling Factories we are seeing a reduction in the cost of Logistics.
</t>
        </r>
      </text>
    </comment>
    <comment ref="B104" authorId="0" shapeId="0" xr:uid="{3F255387-E934-4696-8DC2-F2BF7F789E95}">
      <text>
        <r>
          <rPr>
            <b/>
            <sz val="9"/>
            <color indexed="81"/>
            <rFont val="Tahoma"/>
            <family val="2"/>
          </rPr>
          <t>Plant and capacity wise state is decided with year of commencement.</t>
        </r>
      </text>
    </comment>
    <comment ref="C127" authorId="0" shapeId="0" xr:uid="{E5F6B372-63EB-426A-897D-23D7DC4F7CC1}">
      <text>
        <r>
          <rPr>
            <b/>
            <sz val="9"/>
            <color indexed="81"/>
            <rFont val="Tahoma"/>
            <family val="2"/>
          </rPr>
          <t>Lifetime of plant</t>
        </r>
      </text>
    </comment>
  </commentList>
</comments>
</file>

<file path=xl/sharedStrings.xml><?xml version="1.0" encoding="utf-8"?>
<sst xmlns="http://schemas.openxmlformats.org/spreadsheetml/2006/main" count="215" uniqueCount="115">
  <si>
    <t>SrNo</t>
  </si>
  <si>
    <t>States/year</t>
  </si>
  <si>
    <t>Rajasthan</t>
  </si>
  <si>
    <t>Gujarat</t>
  </si>
  <si>
    <t>Karnataka</t>
  </si>
  <si>
    <t>Tamil Nadu</t>
  </si>
  <si>
    <t>Maharashtra</t>
  </si>
  <si>
    <t>Telangana</t>
  </si>
  <si>
    <t>Andhra Pradesh</t>
  </si>
  <si>
    <t>Madhya Pradesh</t>
  </si>
  <si>
    <t>Considering a 60% of total capacity utilization in a Single Run</t>
  </si>
  <si>
    <t>Capacity Utilization</t>
  </si>
  <si>
    <t xml:space="preserve">Efficiency of Plant </t>
  </si>
  <si>
    <t>Required Capacity/Day</t>
  </si>
  <si>
    <t>Working Days</t>
  </si>
  <si>
    <t>Total Waste (Top 15 States)</t>
  </si>
  <si>
    <t>Total Waste (Top 8 States)</t>
  </si>
  <si>
    <t>YOY Increase in Capacity Top (8 States)</t>
  </si>
  <si>
    <t>Contribution of Top 8/ Top 15</t>
  </si>
  <si>
    <t>Contribution of Top 8/ All States</t>
  </si>
  <si>
    <t>Explained in Detail in the Report</t>
  </si>
  <si>
    <t>General Industry Standards</t>
  </si>
  <si>
    <t>Average</t>
  </si>
  <si>
    <t xml:space="preserve">Based on our analysis, strategic resource utilization and supply chain optimization it is best to target Top 8 States of India for further feasibilty analysis </t>
  </si>
  <si>
    <t>Rationale &amp; Outcome</t>
  </si>
  <si>
    <t>Heating Furnance</t>
  </si>
  <si>
    <t>Cooling Tank</t>
  </si>
  <si>
    <t>Cutter Machine</t>
  </si>
  <si>
    <t>Crusher</t>
  </si>
  <si>
    <t>Plasm Reactor</t>
  </si>
  <si>
    <t>Total Capacity/Day (Top 8 States)</t>
  </si>
  <si>
    <t>Total Capacity/Day (Top 15 States)</t>
  </si>
  <si>
    <t>Condensation Tank</t>
  </si>
  <si>
    <t>Turbine &amp; System</t>
  </si>
  <si>
    <t>Sub-Critical Tank</t>
  </si>
  <si>
    <t>Plasm Electrode (10 Day Life)</t>
  </si>
  <si>
    <t>Cost(Cr)</t>
  </si>
  <si>
    <t xml:space="preserve">Units </t>
  </si>
  <si>
    <t>Combustion Chamber</t>
  </si>
  <si>
    <t>Plant Equipment</t>
  </si>
  <si>
    <t>Cost (Cr.)</t>
  </si>
  <si>
    <t>Year Wise Weight of End of Life Solar Panels (Tons) (At 80% Discard Rate)</t>
  </si>
  <si>
    <t>Land &amp; Construction</t>
  </si>
  <si>
    <r>
      <t xml:space="preserve">The Operational Expenditure which is required to for complete process </t>
    </r>
    <r>
      <rPr>
        <b/>
        <sz val="11"/>
        <color theme="1"/>
        <rFont val="Aptos Narrow"/>
        <family val="2"/>
        <scheme val="minor"/>
      </rPr>
      <t>(from sourcing the solar panels to finally recycling and disposing off in a safe manner)</t>
    </r>
  </si>
  <si>
    <t>Weight/Power Ratio (Tons/MW)</t>
  </si>
  <si>
    <t>Resale value of panel for 1  MW (In Cr.)</t>
  </si>
  <si>
    <t>Plant Operating Cost</t>
  </si>
  <si>
    <t>Manpower</t>
  </si>
  <si>
    <t>Maintainence</t>
  </si>
  <si>
    <t>Leasing of Factory Land</t>
  </si>
  <si>
    <t>Resale Value Solar Panels</t>
  </si>
  <si>
    <t>Logistics/100 Km</t>
  </si>
  <si>
    <t>Plasm Electrode</t>
  </si>
  <si>
    <t>Energy Demand</t>
  </si>
  <si>
    <t>Preprocessing</t>
  </si>
  <si>
    <t>Auxiliary Systems &amp; Misc.</t>
  </si>
  <si>
    <t>Regulatory Compliance</t>
  </si>
  <si>
    <t>Capital Expenditure</t>
  </si>
  <si>
    <t>Operating Expenditure</t>
  </si>
  <si>
    <t>Detailed Plant Calculation for various capacity Requirements for setting up the infrastructure of Recycling</t>
  </si>
  <si>
    <t>Cost/Tons (In Rs.)</t>
  </si>
  <si>
    <t>Total Expenditure</t>
  </si>
  <si>
    <t>Total Cost/Tons</t>
  </si>
  <si>
    <t>Total Capacity of Power Plant Required Per Day (Tons)</t>
  </si>
  <si>
    <t>Deficit  (Requirement Year on Year)</t>
  </si>
  <si>
    <t>Year of Commencing Plant/ Location</t>
  </si>
  <si>
    <t>Capacity of Plant/Day(Tons) -&gt;&gt;&gt;</t>
  </si>
  <si>
    <t>Location of Each Plant for Each Year to Statewise to Optimize Supply Chain and Reduce Cost</t>
  </si>
  <si>
    <t>Cost Incurred (CapEx) for Commencing the Plant (In Cr.)</t>
  </si>
  <si>
    <t>250 Tons</t>
  </si>
  <si>
    <t>100 Tons</t>
  </si>
  <si>
    <t>1000 Tons</t>
  </si>
  <si>
    <t xml:space="preserve"> 1000 Tons</t>
  </si>
  <si>
    <t>500 Tons</t>
  </si>
  <si>
    <t xml:space="preserve"> Deprieciated Cost Incurred (CapEx) for Commencing the Plant (In Cr.) ( At 20 Years)</t>
  </si>
  <si>
    <t>Depreciation Time (Years)</t>
  </si>
  <si>
    <t>Total Strategic Expenditure Required to Target the Top 8 States Maximumising Our Profits and Reducing Inefficeincies</t>
  </si>
  <si>
    <t>Total Depreciated Cost (In Cr.)</t>
  </si>
  <si>
    <t>Total Waste (Top 8 States)(Tons)</t>
  </si>
  <si>
    <t>Total COGS</t>
  </si>
  <si>
    <t>Final Profit/Loss</t>
  </si>
  <si>
    <t>Final Calculation to Calculate the feasabiliy of The Venture and Financials Over Time</t>
  </si>
  <si>
    <t>Total Profit from Whole Cycle and COGS</t>
  </si>
  <si>
    <t>Total Cost Incurred from Complete Process (Procurring, Logistics, Recycling Etc)</t>
  </si>
  <si>
    <t>Statewise Total Cost Incurred</t>
  </si>
  <si>
    <t>Forecast Rate</t>
  </si>
  <si>
    <t>Total Cost (Cr.)</t>
  </si>
  <si>
    <t>Cost/Ton(Cr.)</t>
  </si>
  <si>
    <t>Average Logistics Premium</t>
  </si>
  <si>
    <t>Total Cost/Tons (Lacs.)</t>
  </si>
  <si>
    <t>Plants/State</t>
  </si>
  <si>
    <t>Total Costs (In Cr.)</t>
  </si>
  <si>
    <t>Total Profit/Loss (In Cr.)</t>
  </si>
  <si>
    <t>Total Capacity</t>
  </si>
  <si>
    <t>5000 Tons</t>
  </si>
  <si>
    <t>Revenue/Tons(Lacs)</t>
  </si>
  <si>
    <t>Discount Rate</t>
  </si>
  <si>
    <t>Base Year</t>
  </si>
  <si>
    <t>Grand Total (2035-2065) (In Cr.)</t>
  </si>
  <si>
    <t>Total NPV (In Cr.)</t>
  </si>
  <si>
    <t>Grand Total NPV (In Cr.)</t>
  </si>
  <si>
    <t>Top 8 States</t>
  </si>
  <si>
    <t>Top 15 States</t>
  </si>
  <si>
    <t>Whole India</t>
  </si>
  <si>
    <t>README</t>
  </si>
  <si>
    <t>Insights</t>
  </si>
  <si>
    <t>Brief Overview</t>
  </si>
  <si>
    <t>This Excel Sheet Focuses Analysing the Business during the whole Value Chain. Further, Supply Chain Optimization is considering long term goals. In the End Profitability and Feasibility is also analysed.</t>
  </si>
  <si>
    <t>Statewise calculation of solar waste generation per day is done.</t>
  </si>
  <si>
    <t>Contribution of top 15 , top 8 states is done, exact location and time of commencement of plant is also done.</t>
  </si>
  <si>
    <t>Detailed calculation of various plant capacities is done to get the most optimal size of plant.</t>
  </si>
  <si>
    <t>CapEx and OpEx are calculated for per ton cost. This is further used to get the final revenue, cost and PBT.</t>
  </si>
  <si>
    <t>Analysis of statewise and time wise profit is done plan finances and resources.</t>
  </si>
  <si>
    <t>Detailed explantion and calculation is given in report</t>
  </si>
  <si>
    <t>Statewise Profit and Loss Over Time &amp; Heat-Map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</si>
</sst>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theme="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</cellStyleXfs>
  <cellXfs count="147">
    <xf numFmtId="0" fontId="0" fillId="0" borderId="0" xfId="0"/>
    <xf numFmtId="164" fontId="0" fillId="4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0" fontId="2" fillId="3" borderId="1" xfId="1" applyFont="1" applyFill="1" applyAlignment="1">
      <alignment horizontal="center"/>
    </xf>
    <xf numFmtId="10" fontId="2" fillId="3" borderId="1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" fillId="8" borderId="1" xfId="3" applyFont="1" applyBorder="1" applyAlignment="1">
      <alignment horizontal="center"/>
    </xf>
    <xf numFmtId="165" fontId="2" fillId="3" borderId="1" xfId="1" applyNumberFormat="1" applyFont="1" applyFill="1" applyAlignment="1">
      <alignment horizontal="center"/>
    </xf>
    <xf numFmtId="2" fontId="2" fillId="8" borderId="1" xfId="1" applyNumberFormat="1" applyFont="1" applyFill="1" applyAlignment="1">
      <alignment horizontal="center"/>
    </xf>
    <xf numFmtId="166" fontId="2" fillId="8" borderId="1" xfId="1" applyNumberFormat="1" applyFont="1" applyFill="1"/>
    <xf numFmtId="0" fontId="1" fillId="3" borderId="1" xfId="1" applyFill="1" applyAlignment="1">
      <alignment horizontal="center"/>
    </xf>
    <xf numFmtId="0" fontId="0" fillId="9" borderId="2" xfId="0" applyFill="1" applyBorder="1"/>
    <xf numFmtId="166" fontId="2" fillId="8" borderId="1" xfId="3" applyNumberFormat="1" applyFont="1" applyBorder="1" applyAlignment="1">
      <alignment horizontal="center"/>
    </xf>
    <xf numFmtId="0" fontId="2" fillId="8" borderId="1" xfId="3" applyFont="1" applyBorder="1" applyAlignment="1">
      <alignment horizontal="center"/>
    </xf>
    <xf numFmtId="1" fontId="1" fillId="3" borderId="1" xfId="1" applyNumberFormat="1" applyFill="1" applyAlignment="1">
      <alignment horizontal="center"/>
    </xf>
    <xf numFmtId="165" fontId="2" fillId="3" borderId="1" xfId="2" applyNumberFormat="1" applyFont="1" applyBorder="1" applyAlignment="1">
      <alignment horizontal="center"/>
    </xf>
    <xf numFmtId="0" fontId="1" fillId="3" borderId="32" xfId="1" applyFill="1" applyBorder="1" applyAlignment="1">
      <alignment horizontal="center"/>
    </xf>
    <xf numFmtId="1" fontId="1" fillId="3" borderId="33" xfId="1" applyNumberFormat="1" applyFill="1" applyBorder="1" applyAlignment="1">
      <alignment horizontal="center"/>
    </xf>
    <xf numFmtId="166" fontId="2" fillId="0" borderId="0" xfId="3" applyNumberFormat="1" applyFont="1" applyFill="1" applyBorder="1" applyAlignment="1">
      <alignment horizontal="center"/>
    </xf>
    <xf numFmtId="9" fontId="2" fillId="7" borderId="39" xfId="0" applyNumberFormat="1" applyFont="1" applyFill="1" applyBorder="1" applyAlignment="1">
      <alignment horizontal="center"/>
    </xf>
    <xf numFmtId="0" fontId="2" fillId="7" borderId="37" xfId="0" applyFont="1" applyFill="1" applyBorder="1" applyAlignment="1">
      <alignment horizontal="center"/>
    </xf>
    <xf numFmtId="164" fontId="2" fillId="8" borderId="42" xfId="3" applyNumberFormat="1" applyFont="1" applyBorder="1" applyAlignment="1">
      <alignment horizontal="center"/>
    </xf>
    <xf numFmtId="164" fontId="2" fillId="8" borderId="45" xfId="3" applyNumberFormat="1" applyFont="1" applyBorder="1" applyAlignment="1">
      <alignment horizontal="center"/>
    </xf>
    <xf numFmtId="164" fontId="2" fillId="8" borderId="32" xfId="3" applyNumberFormat="1" applyFont="1" applyBorder="1" applyAlignment="1">
      <alignment horizontal="center"/>
    </xf>
    <xf numFmtId="164" fontId="2" fillId="8" borderId="33" xfId="3" applyNumberFormat="1" applyFont="1" applyBorder="1" applyAlignment="1">
      <alignment horizontal="center"/>
    </xf>
    <xf numFmtId="166" fontId="2" fillId="9" borderId="34" xfId="3" applyNumberFormat="1" applyFont="1" applyFill="1" applyBorder="1" applyAlignment="1">
      <alignment horizontal="center"/>
    </xf>
    <xf numFmtId="166" fontId="2" fillId="9" borderId="35" xfId="3" applyNumberFormat="1" applyFont="1" applyFill="1" applyBorder="1" applyAlignment="1">
      <alignment horizontal="center"/>
    </xf>
    <xf numFmtId="0" fontId="0" fillId="9" borderId="36" xfId="0" applyFill="1" applyBorder="1"/>
    <xf numFmtId="0" fontId="0" fillId="9" borderId="37" xfId="0" applyFill="1" applyBorder="1"/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7" fillId="11" borderId="7" xfId="0" applyFont="1" applyFill="1" applyBorder="1" applyAlignment="1">
      <alignment horizontal="center"/>
    </xf>
    <xf numFmtId="0" fontId="8" fillId="11" borderId="34" xfId="0" applyFont="1" applyFill="1" applyBorder="1" applyAlignment="1">
      <alignment horizontal="center"/>
    </xf>
    <xf numFmtId="0" fontId="9" fillId="11" borderId="38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0" fillId="10" borderId="52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10" borderId="5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1" fontId="1" fillId="3" borderId="23" xfId="1" applyNumberFormat="1" applyFill="1" applyBorder="1" applyAlignment="1">
      <alignment horizontal="center"/>
    </xf>
    <xf numFmtId="1" fontId="1" fillId="3" borderId="7" xfId="1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10" fontId="0" fillId="10" borderId="24" xfId="0" applyNumberFormat="1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164" fontId="0" fillId="10" borderId="27" xfId="0" applyNumberFormat="1" applyFill="1" applyBorder="1" applyAlignment="1">
      <alignment horizontal="center"/>
    </xf>
    <xf numFmtId="164" fontId="0" fillId="10" borderId="19" xfId="0" applyNumberFormat="1" applyFill="1" applyBorder="1" applyAlignment="1">
      <alignment horizontal="center"/>
    </xf>
    <xf numFmtId="10" fontId="0" fillId="10" borderId="2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10" fontId="0" fillId="10" borderId="29" xfId="0" applyNumberForma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29" xfId="0" applyFill="1" applyBorder="1"/>
    <xf numFmtId="2" fontId="0" fillId="10" borderId="30" xfId="0" applyNumberFormat="1" applyFill="1" applyBorder="1" applyAlignment="1">
      <alignment horizontal="center"/>
    </xf>
    <xf numFmtId="2" fontId="0" fillId="10" borderId="31" xfId="0" applyNumberFormat="1" applyFill="1" applyBorder="1" applyAlignment="1">
      <alignment horizontal="center"/>
    </xf>
    <xf numFmtId="10" fontId="0" fillId="10" borderId="26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2" fontId="0" fillId="10" borderId="28" xfId="0" applyNumberFormat="1" applyFill="1" applyBorder="1" applyAlignment="1">
      <alignment horizontal="center"/>
    </xf>
    <xf numFmtId="2" fontId="0" fillId="10" borderId="20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10" borderId="2" xfId="0" applyNumberFormat="1" applyFill="1" applyBorder="1" applyAlignment="1">
      <alignment horizontal="center"/>
    </xf>
    <xf numFmtId="0" fontId="7" fillId="11" borderId="3" xfId="0" applyFont="1" applyFill="1" applyBorder="1" applyAlignment="1">
      <alignment horizontal="left"/>
    </xf>
    <xf numFmtId="0" fontId="7" fillId="11" borderId="9" xfId="0" applyFont="1" applyFill="1" applyBorder="1" applyAlignment="1">
      <alignment horizontal="left"/>
    </xf>
    <xf numFmtId="0" fontId="7" fillId="11" borderId="4" xfId="0" applyFont="1" applyFill="1" applyBorder="1" applyAlignment="1">
      <alignment horizontal="left"/>
    </xf>
    <xf numFmtId="164" fontId="2" fillId="3" borderId="1" xfId="1" applyNumberFormat="1" applyFont="1" applyFill="1" applyAlignment="1">
      <alignment horizontal="center"/>
    </xf>
    <xf numFmtId="164" fontId="2" fillId="2" borderId="1" xfId="1" applyNumberFormat="1" applyFont="1" applyFill="1" applyAlignment="1">
      <alignment horizontal="center"/>
    </xf>
    <xf numFmtId="10" fontId="2" fillId="2" borderId="1" xfId="1" applyNumberFormat="1" applyFont="1" applyFill="1" applyAlignment="1">
      <alignment horizontal="center"/>
    </xf>
    <xf numFmtId="166" fontId="2" fillId="2" borderId="1" xfId="1" applyNumberFormat="1" applyFont="1" applyFill="1" applyAlignment="1">
      <alignment horizontal="center"/>
    </xf>
    <xf numFmtId="0" fontId="2" fillId="2" borderId="1" xfId="1" applyNumberFormat="1" applyFont="1" applyFill="1" applyAlignment="1">
      <alignment horizontal="center"/>
    </xf>
    <xf numFmtId="2" fontId="2" fillId="3" borderId="1" xfId="1" applyNumberFormat="1" applyFont="1" applyFill="1" applyAlignment="1">
      <alignment horizontal="center"/>
    </xf>
    <xf numFmtId="10" fontId="2" fillId="3" borderId="1" xfId="1" applyNumberFormat="1" applyFont="1" applyFill="1"/>
    <xf numFmtId="164" fontId="2" fillId="3" borderId="1" xfId="2" applyNumberFormat="1" applyFont="1" applyBorder="1" applyAlignment="1">
      <alignment horizontal="center"/>
    </xf>
    <xf numFmtId="0" fontId="8" fillId="11" borderId="12" xfId="0" applyFont="1" applyFill="1" applyBorder="1" applyAlignment="1">
      <alignment horizontal="center"/>
    </xf>
    <xf numFmtId="0" fontId="8" fillId="11" borderId="13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/>
    </xf>
    <xf numFmtId="0" fontId="9" fillId="11" borderId="54" xfId="0" applyFont="1" applyFill="1" applyBorder="1" applyAlignment="1">
      <alignment horizontal="left"/>
    </xf>
    <xf numFmtId="0" fontId="9" fillId="11" borderId="6" xfId="0" applyFont="1" applyFill="1" applyBorder="1" applyAlignment="1">
      <alignment horizontal="left"/>
    </xf>
    <xf numFmtId="0" fontId="9" fillId="11" borderId="55" xfId="0" applyFont="1" applyFill="1" applyBorder="1" applyAlignment="1">
      <alignment horizontal="left"/>
    </xf>
    <xf numFmtId="0" fontId="9" fillId="11" borderId="49" xfId="0" applyFont="1" applyFill="1" applyBorder="1" applyAlignment="1">
      <alignment horizontal="left"/>
    </xf>
    <xf numFmtId="0" fontId="9" fillId="11" borderId="2" xfId="0" applyFont="1" applyFill="1" applyBorder="1" applyAlignment="1">
      <alignment horizontal="left"/>
    </xf>
    <xf numFmtId="0" fontId="9" fillId="11" borderId="50" xfId="0" applyFont="1" applyFill="1" applyBorder="1" applyAlignment="1">
      <alignment horizontal="left"/>
    </xf>
    <xf numFmtId="0" fontId="9" fillId="11" borderId="52" xfId="0" applyFont="1" applyFill="1" applyBorder="1" applyAlignment="1">
      <alignment horizontal="left"/>
    </xf>
    <xf numFmtId="0" fontId="9" fillId="11" borderId="20" xfId="0" applyFont="1" applyFill="1" applyBorder="1" applyAlignment="1">
      <alignment horizontal="left"/>
    </xf>
    <xf numFmtId="0" fontId="9" fillId="11" borderId="53" xfId="0" applyFont="1" applyFill="1" applyBorder="1" applyAlignment="1">
      <alignment horizontal="left"/>
    </xf>
    <xf numFmtId="166" fontId="2" fillId="7" borderId="34" xfId="3" applyNumberFormat="1" applyFont="1" applyFill="1" applyBorder="1" applyAlignment="1">
      <alignment horizontal="center" vertical="center"/>
    </xf>
    <xf numFmtId="166" fontId="2" fillId="7" borderId="35" xfId="3" applyNumberFormat="1" applyFont="1" applyFill="1" applyBorder="1" applyAlignment="1">
      <alignment horizontal="center" vertical="center"/>
    </xf>
    <xf numFmtId="166" fontId="2" fillId="7" borderId="36" xfId="3" applyNumberFormat="1" applyFont="1" applyFill="1" applyBorder="1" applyAlignment="1">
      <alignment horizontal="center" vertical="center"/>
    </xf>
    <xf numFmtId="166" fontId="2" fillId="7" borderId="37" xfId="3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2" borderId="21" xfId="1" applyFill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3" borderId="1" xfId="1" applyFill="1" applyAlignment="1">
      <alignment horizontal="center"/>
    </xf>
    <xf numFmtId="0" fontId="1" fillId="2" borderId="1" xfId="1" applyFill="1" applyAlignment="1">
      <alignment horizontal="center"/>
    </xf>
    <xf numFmtId="0" fontId="1" fillId="2" borderId="8" xfId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2" borderId="1" xfId="1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8" borderId="1" xfId="3" applyFont="1" applyBorder="1" applyAlignment="1">
      <alignment horizontal="center"/>
    </xf>
    <xf numFmtId="0" fontId="1" fillId="8" borderId="1" xfId="1" applyFill="1" applyAlignment="1">
      <alignment horizontal="center"/>
    </xf>
    <xf numFmtId="0" fontId="2" fillId="9" borderId="2" xfId="0" applyFont="1" applyFill="1" applyBorder="1" applyAlignment="1">
      <alignment horizontal="center"/>
    </xf>
    <xf numFmtId="165" fontId="1" fillId="3" borderId="1" xfId="1" applyNumberFormat="1" applyFill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7" borderId="39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1" fillId="8" borderId="40" xfId="3" applyFont="1" applyBorder="1" applyAlignment="1">
      <alignment horizontal="center"/>
    </xf>
    <xf numFmtId="0" fontId="1" fillId="8" borderId="41" xfId="3" applyFont="1" applyBorder="1" applyAlignment="1">
      <alignment horizontal="center"/>
    </xf>
    <xf numFmtId="0" fontId="1" fillId="8" borderId="43" xfId="3" applyFont="1" applyBorder="1" applyAlignment="1">
      <alignment horizontal="center"/>
    </xf>
    <xf numFmtId="0" fontId="1" fillId="8" borderId="44" xfId="3" applyFont="1" applyBorder="1" applyAlignment="1">
      <alignment horizontal="center"/>
    </xf>
  </cellXfs>
  <cellStyles count="4">
    <cellStyle name="20% - Accent3" xfId="3" builtinId="38"/>
    <cellStyle name="20% - Accent4" xfId="2" builtinId="42"/>
    <cellStyle name="Normal" xfId="0" builtinId="0"/>
    <cellStyle name="Total" xfId="1" builtinId="25"/>
  </cellStyles>
  <dxfs count="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31CD-3183-45F9-BF42-34B86B0D6CF2}">
  <dimension ref="A1:AN196"/>
  <sheetViews>
    <sheetView showGridLines="0" tabSelected="1" topLeftCell="A155" zoomScale="67" zoomScaleNormal="76" zoomScaleSheetLayoutView="67" workbookViewId="0">
      <pane xSplit="3" topLeftCell="D1" activePane="topRight" state="frozen"/>
      <selection pane="topRight" activeCell="F132" sqref="F132"/>
    </sheetView>
  </sheetViews>
  <sheetFormatPr defaultRowHeight="14.5" x14ac:dyDescent="0.35"/>
  <cols>
    <col min="1" max="1" width="11.6328125" bestFit="1" customWidth="1"/>
    <col min="3" max="3" width="24.453125" customWidth="1"/>
    <col min="4" max="34" width="11.6328125" customWidth="1"/>
    <col min="36" max="36" width="12.6328125" bestFit="1" customWidth="1"/>
    <col min="39" max="39" width="21.36328125" bestFit="1" customWidth="1"/>
    <col min="40" max="40" width="15.08984375" bestFit="1" customWidth="1"/>
  </cols>
  <sheetData>
    <row r="1" spans="2:40" ht="15" thickBot="1" x14ac:dyDescent="0.4"/>
    <row r="2" spans="2:40" ht="19" thickBot="1" x14ac:dyDescent="0.5">
      <c r="C2" s="39" t="s">
        <v>104</v>
      </c>
      <c r="D2" s="88" t="s">
        <v>107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90"/>
    </row>
    <row r="3" spans="2:40" ht="15" thickBot="1" x14ac:dyDescent="0.4"/>
    <row r="4" spans="2:40" ht="16.5" thickBot="1" x14ac:dyDescent="0.45">
      <c r="C4" s="40" t="s">
        <v>105</v>
      </c>
      <c r="D4" s="99" t="s">
        <v>106</v>
      </c>
      <c r="E4" s="100"/>
      <c r="F4" s="100"/>
      <c r="G4" s="100"/>
      <c r="H4" s="100"/>
      <c r="I4" s="100"/>
      <c r="J4" s="100"/>
      <c r="K4" s="100"/>
      <c r="L4" s="101"/>
    </row>
    <row r="5" spans="2:40" ht="16" x14ac:dyDescent="0.4">
      <c r="C5" s="41">
        <v>1</v>
      </c>
      <c r="D5" s="102" t="s">
        <v>108</v>
      </c>
      <c r="E5" s="103"/>
      <c r="F5" s="103"/>
      <c r="G5" s="103"/>
      <c r="H5" s="103"/>
      <c r="I5" s="103"/>
      <c r="J5" s="103"/>
      <c r="K5" s="103"/>
      <c r="L5" s="104"/>
    </row>
    <row r="6" spans="2:40" ht="16.5" thickBot="1" x14ac:dyDescent="0.45">
      <c r="C6" s="42">
        <v>2</v>
      </c>
      <c r="D6" s="105" t="s">
        <v>109</v>
      </c>
      <c r="E6" s="106"/>
      <c r="F6" s="106"/>
      <c r="G6" s="106"/>
      <c r="H6" s="106"/>
      <c r="I6" s="106"/>
      <c r="J6" s="106"/>
      <c r="K6" s="106"/>
      <c r="L6" s="107"/>
    </row>
    <row r="7" spans="2:40" ht="16.5" thickBot="1" x14ac:dyDescent="0.45">
      <c r="C7" s="42">
        <v>3</v>
      </c>
      <c r="D7" s="105" t="s">
        <v>110</v>
      </c>
      <c r="E7" s="106"/>
      <c r="F7" s="106"/>
      <c r="G7" s="106"/>
      <c r="H7" s="106"/>
      <c r="I7" s="106"/>
      <c r="J7" s="106"/>
      <c r="K7" s="106"/>
      <c r="L7" s="107"/>
      <c r="P7" s="115" t="s">
        <v>113</v>
      </c>
      <c r="Q7" s="116"/>
      <c r="R7" s="116"/>
      <c r="S7" s="116"/>
      <c r="T7" s="116"/>
      <c r="U7" s="117"/>
    </row>
    <row r="8" spans="2:40" ht="16" x14ac:dyDescent="0.4">
      <c r="C8" s="42">
        <v>4</v>
      </c>
      <c r="D8" s="105" t="s">
        <v>111</v>
      </c>
      <c r="E8" s="106"/>
      <c r="F8" s="106"/>
      <c r="G8" s="106"/>
      <c r="H8" s="106"/>
      <c r="I8" s="106"/>
      <c r="J8" s="106"/>
      <c r="K8" s="106"/>
      <c r="L8" s="107"/>
    </row>
    <row r="9" spans="2:40" ht="16.5" thickBot="1" x14ac:dyDescent="0.45">
      <c r="C9" s="43">
        <v>5</v>
      </c>
      <c r="D9" s="108" t="s">
        <v>112</v>
      </c>
      <c r="E9" s="109"/>
      <c r="F9" s="109"/>
      <c r="G9" s="109"/>
      <c r="H9" s="109"/>
      <c r="I9" s="109"/>
      <c r="J9" s="109"/>
      <c r="K9" s="109"/>
      <c r="L9" s="110"/>
    </row>
    <row r="12" spans="2:40" x14ac:dyDescent="0.35">
      <c r="B12" s="38"/>
      <c r="C12" s="38"/>
      <c r="D12" s="127" t="s">
        <v>41</v>
      </c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9"/>
    </row>
    <row r="13" spans="2:40" x14ac:dyDescent="0.35">
      <c r="B13" s="37" t="s">
        <v>0</v>
      </c>
      <c r="C13" s="37" t="s">
        <v>1</v>
      </c>
      <c r="D13" s="37">
        <v>2035</v>
      </c>
      <c r="E13" s="37">
        <v>2036</v>
      </c>
      <c r="F13" s="37">
        <v>2037</v>
      </c>
      <c r="G13" s="37">
        <v>2038</v>
      </c>
      <c r="H13" s="37">
        <v>2039</v>
      </c>
      <c r="I13" s="37">
        <v>2040</v>
      </c>
      <c r="J13" s="37">
        <v>2041</v>
      </c>
      <c r="K13" s="37">
        <v>2042</v>
      </c>
      <c r="L13" s="37">
        <v>2043</v>
      </c>
      <c r="M13" s="37">
        <v>2044</v>
      </c>
      <c r="N13" s="37">
        <v>2045</v>
      </c>
      <c r="O13" s="37">
        <v>2046</v>
      </c>
      <c r="P13" s="37">
        <v>2047</v>
      </c>
      <c r="Q13" s="37">
        <v>2048</v>
      </c>
      <c r="R13" s="37">
        <v>2049</v>
      </c>
      <c r="S13" s="37">
        <v>2050</v>
      </c>
      <c r="T13" s="37">
        <v>2051</v>
      </c>
      <c r="U13" s="37">
        <v>2052</v>
      </c>
      <c r="V13" s="37">
        <v>2053</v>
      </c>
      <c r="W13" s="37">
        <v>2054</v>
      </c>
      <c r="X13" s="37">
        <v>2055</v>
      </c>
      <c r="Y13" s="37">
        <v>2056</v>
      </c>
      <c r="Z13" s="37">
        <v>2057</v>
      </c>
      <c r="AA13" s="37">
        <v>2058</v>
      </c>
      <c r="AB13" s="37">
        <v>2059</v>
      </c>
      <c r="AC13" s="37">
        <v>2060</v>
      </c>
      <c r="AD13" s="37">
        <v>2061</v>
      </c>
      <c r="AE13" s="37">
        <v>2062</v>
      </c>
      <c r="AF13" s="37">
        <v>2063</v>
      </c>
      <c r="AG13" s="37">
        <v>2064</v>
      </c>
      <c r="AH13" s="37">
        <v>2065</v>
      </c>
      <c r="AL13" s="4"/>
      <c r="AM13" s="4"/>
      <c r="AN13" s="4"/>
    </row>
    <row r="14" spans="2:40" x14ac:dyDescent="0.35">
      <c r="B14" s="37">
        <v>1</v>
      </c>
      <c r="C14" s="37" t="s">
        <v>2</v>
      </c>
      <c r="D14" s="1">
        <v>2593.4333333333302</v>
      </c>
      <c r="E14" s="1">
        <v>5098.1333333333341</v>
      </c>
      <c r="F14" s="1">
        <v>7514.1</v>
      </c>
      <c r="G14" s="1">
        <v>9841.3333333333339</v>
      </c>
      <c r="H14" s="1">
        <v>12221.000000000002</v>
      </c>
      <c r="I14" s="1">
        <v>11574.411200000002</v>
      </c>
      <c r="J14" s="1">
        <v>16186.247999999996</v>
      </c>
      <c r="K14" s="1">
        <v>25757.496000000003</v>
      </c>
      <c r="L14" s="1">
        <v>23586.096799999992</v>
      </c>
      <c r="M14" s="1">
        <v>41098.86960000002</v>
      </c>
      <c r="N14" s="1">
        <v>83024.265600000013</v>
      </c>
      <c r="O14" s="1">
        <v>27678.0448</v>
      </c>
      <c r="P14" s="1">
        <v>277787.05680000002</v>
      </c>
      <c r="Q14" s="1">
        <v>186818.52800000002</v>
      </c>
      <c r="R14" s="1">
        <v>177855.50720000005</v>
      </c>
      <c r="S14" s="2">
        <v>211610.43839999975</v>
      </c>
      <c r="T14" s="2">
        <v>247661.38800000001</v>
      </c>
      <c r="U14" s="2">
        <v>272673.73999999982</v>
      </c>
      <c r="V14" s="2">
        <v>297480.23600000032</v>
      </c>
      <c r="W14" s="2">
        <v>322080.87599999993</v>
      </c>
      <c r="X14" s="2">
        <v>346475.65999999968</v>
      </c>
      <c r="Y14" s="3">
        <v>144937.67027501279</v>
      </c>
      <c r="Z14" s="3">
        <v>152640.3189563737</v>
      </c>
      <c r="AA14" s="3">
        <v>160749.69725107789</v>
      </c>
      <c r="AB14" s="3">
        <v>169287.11936196728</v>
      </c>
      <c r="AC14" s="3">
        <v>178275.00628716924</v>
      </c>
      <c r="AD14" s="3">
        <v>187736.94265508882</v>
      </c>
      <c r="AE14" s="3">
        <v>197697.73643743078</v>
      </c>
      <c r="AF14" s="3">
        <v>208183.48168340328</v>
      </c>
      <c r="AG14" s="3">
        <v>219221.62442518893</v>
      </c>
      <c r="AH14" s="3">
        <v>230841.03191204672</v>
      </c>
      <c r="AL14" s="4"/>
      <c r="AM14" s="4"/>
      <c r="AN14" s="5"/>
    </row>
    <row r="15" spans="2:40" x14ac:dyDescent="0.35">
      <c r="B15" s="37">
        <v>2</v>
      </c>
      <c r="C15" s="37" t="s">
        <v>3</v>
      </c>
      <c r="D15" s="1">
        <v>3178.1346666666668</v>
      </c>
      <c r="E15" s="1">
        <v>6247.5306666666675</v>
      </c>
      <c r="F15" s="1">
        <v>9208.1880000000001</v>
      </c>
      <c r="G15" s="1">
        <v>12060.106666666667</v>
      </c>
      <c r="H15" s="1">
        <v>14976.280000000002</v>
      </c>
      <c r="I15" s="1">
        <v>4029.5536000000025</v>
      </c>
      <c r="J15" s="1">
        <v>5902.8839999999946</v>
      </c>
      <c r="K15" s="1">
        <v>6434.5608000000057</v>
      </c>
      <c r="L15" s="1">
        <v>15673.919999999998</v>
      </c>
      <c r="M15" s="1">
        <v>37561.890400000004</v>
      </c>
      <c r="N15" s="1">
        <v>22087.067999999992</v>
      </c>
      <c r="O15" s="1">
        <v>63120.736000000004</v>
      </c>
      <c r="P15" s="1">
        <v>113393.0944</v>
      </c>
      <c r="Q15" s="1">
        <v>86300.447999999989</v>
      </c>
      <c r="R15" s="1">
        <v>177790.86079999999</v>
      </c>
      <c r="S15" s="2">
        <v>98397.43680000017</v>
      </c>
      <c r="T15" s="2">
        <v>149165.48399999991</v>
      </c>
      <c r="U15" s="2">
        <v>164545.56399999987</v>
      </c>
      <c r="V15" s="2">
        <v>179799.16080000007</v>
      </c>
      <c r="W15" s="2">
        <v>194926.27440000017</v>
      </c>
      <c r="X15" s="2">
        <v>209926.90480000011</v>
      </c>
      <c r="Y15" s="3">
        <v>94444.468940423394</v>
      </c>
      <c r="Z15" s="3">
        <v>99897.949810925711</v>
      </c>
      <c r="AA15" s="3">
        <v>105664.60453173169</v>
      </c>
      <c r="AB15" s="3">
        <v>111762.30265866607</v>
      </c>
      <c r="AC15" s="3">
        <v>118209.92568126401</v>
      </c>
      <c r="AD15" s="3">
        <v>125027.42380882027</v>
      </c>
      <c r="AE15" s="3">
        <v>132235.87590783628</v>
      </c>
      <c r="AF15" s="3">
        <v>139857.55276334996</v>
      </c>
      <c r="AG15" s="3">
        <v>147915.9838458843</v>
      </c>
      <c r="AH15" s="3">
        <v>156436.02777553137</v>
      </c>
      <c r="AL15" s="4"/>
      <c r="AM15" s="4"/>
      <c r="AN15" s="5"/>
    </row>
    <row r="16" spans="2:40" x14ac:dyDescent="0.35">
      <c r="B16" s="37">
        <v>3</v>
      </c>
      <c r="C16" s="37" t="s">
        <v>4</v>
      </c>
      <c r="D16" s="1">
        <v>126.40522666666666</v>
      </c>
      <c r="E16" s="1">
        <v>248.48554666666666</v>
      </c>
      <c r="F16" s="1">
        <v>366.24096000000003</v>
      </c>
      <c r="G16" s="1">
        <v>479.67146666666667</v>
      </c>
      <c r="H16" s="1">
        <v>595.6576</v>
      </c>
      <c r="I16" s="1">
        <v>2233.9495999999999</v>
      </c>
      <c r="J16" s="1">
        <v>3484.7280000000001</v>
      </c>
      <c r="K16" s="1">
        <v>125917.43760000002</v>
      </c>
      <c r="L16" s="1">
        <v>49541.747999999992</v>
      </c>
      <c r="M16" s="1">
        <v>93251.680800000016</v>
      </c>
      <c r="N16" s="1">
        <v>33684.244800000008</v>
      </c>
      <c r="O16" s="1">
        <v>20756.511999999995</v>
      </c>
      <c r="P16" s="1">
        <v>8657.9512000000122</v>
      </c>
      <c r="Q16" s="1">
        <v>27064.543999999973</v>
      </c>
      <c r="R16" s="1">
        <v>12567.923200000027</v>
      </c>
      <c r="S16" s="2">
        <v>188045.77440000002</v>
      </c>
      <c r="T16" s="2">
        <v>40304.471999999958</v>
      </c>
      <c r="U16" s="2">
        <v>40145.480000000032</v>
      </c>
      <c r="V16" s="2">
        <v>39986.487999999954</v>
      </c>
      <c r="W16" s="2">
        <v>39827.496000000036</v>
      </c>
      <c r="X16" s="2">
        <v>39668.50400000003</v>
      </c>
      <c r="Y16" s="3">
        <v>26478.948574054644</v>
      </c>
      <c r="Z16" s="3">
        <v>27341.066813751939</v>
      </c>
      <c r="AA16" s="3">
        <v>28230.793569200814</v>
      </c>
      <c r="AB16" s="3">
        <v>29148.99387964842</v>
      </c>
      <c r="AC16" s="3">
        <v>30096.559083498345</v>
      </c>
      <c r="AD16" s="3">
        <v>31074.407583222841</v>
      </c>
      <c r="AE16" s="3">
        <v>32083.485630983912</v>
      </c>
      <c r="AF16" s="3">
        <v>33124.768135454542</v>
      </c>
      <c r="AG16" s="3">
        <v>34199.25949033707</v>
      </c>
      <c r="AH16" s="3">
        <v>35307.994425083416</v>
      </c>
      <c r="AL16" s="4"/>
      <c r="AM16" s="4"/>
      <c r="AN16" s="5"/>
    </row>
    <row r="17" spans="2:40" x14ac:dyDescent="0.35">
      <c r="B17" s="37">
        <v>4</v>
      </c>
      <c r="C17" s="37" t="s">
        <v>5</v>
      </c>
      <c r="D17" s="1">
        <v>372.08266666666668</v>
      </c>
      <c r="E17" s="1">
        <v>731.43466666666677</v>
      </c>
      <c r="F17" s="1">
        <v>1078.056</v>
      </c>
      <c r="G17" s="1">
        <v>1411.9466666666667</v>
      </c>
      <c r="H17" s="1">
        <v>1753.36</v>
      </c>
      <c r="I17" s="1">
        <v>2292.7752000000005</v>
      </c>
      <c r="J17" s="1">
        <v>43699.031999999999</v>
      </c>
      <c r="K17" s="1">
        <v>29243.628000000004</v>
      </c>
      <c r="L17" s="1">
        <v>10014.193599999997</v>
      </c>
      <c r="M17" s="1">
        <v>29438.828000000009</v>
      </c>
      <c r="N17" s="1">
        <v>58333.403999999995</v>
      </c>
      <c r="O17" s="1">
        <v>24085.129600000015</v>
      </c>
      <c r="P17" s="1">
        <v>22581.466400000001</v>
      </c>
      <c r="Q17" s="1">
        <v>69440.800000000003</v>
      </c>
      <c r="R17" s="1">
        <v>61106.180799999987</v>
      </c>
      <c r="S17" s="2">
        <v>391180.94745599991</v>
      </c>
      <c r="T17" s="2">
        <v>105734.66342400014</v>
      </c>
      <c r="U17" s="2">
        <v>117153.34207999991</v>
      </c>
      <c r="V17" s="2">
        <v>129584.453504</v>
      </c>
      <c r="W17" s="2">
        <v>143014.802688</v>
      </c>
      <c r="X17" s="2">
        <v>157431.19462399988</v>
      </c>
      <c r="Y17" s="3">
        <v>58282.803815138002</v>
      </c>
      <c r="Z17" s="3">
        <v>60546.787976701948</v>
      </c>
      <c r="AA17" s="3">
        <v>62897.689348992943</v>
      </c>
      <c r="AB17" s="3">
        <v>65338.795821633343</v>
      </c>
      <c r="AC17" s="3">
        <v>67873.517294771867</v>
      </c>
      <c r="AD17" s="3">
        <v>70505.390091041976</v>
      </c>
      <c r="AE17" s="3">
        <v>73238.08152128027</v>
      </c>
      <c r="AF17" s="3">
        <v>76075.394609068215</v>
      </c>
      <c r="AG17" s="3">
        <v>79021.272979311543</v>
      </c>
      <c r="AH17" s="3">
        <v>82079.805916222147</v>
      </c>
      <c r="AL17" s="4"/>
      <c r="AM17" s="4"/>
      <c r="AN17" s="5"/>
    </row>
    <row r="18" spans="2:40" x14ac:dyDescent="0.35">
      <c r="B18" s="37">
        <v>5</v>
      </c>
      <c r="C18" s="37" t="s">
        <v>6</v>
      </c>
      <c r="D18" s="1">
        <v>861.86005333333333</v>
      </c>
      <c r="E18" s="1">
        <v>1694.2318933333333</v>
      </c>
      <c r="F18" s="1">
        <v>2497.1155200000003</v>
      </c>
      <c r="G18" s="1">
        <v>3270.510933333333</v>
      </c>
      <c r="H18" s="1">
        <v>4061.3312000000001</v>
      </c>
      <c r="I18" s="1">
        <v>5334.6279999999997</v>
      </c>
      <c r="J18" s="1">
        <v>1268.7480000000007</v>
      </c>
      <c r="K18" s="1">
        <v>3200.0904</v>
      </c>
      <c r="L18" s="1">
        <v>35613.578399999999</v>
      </c>
      <c r="M18" s="1">
        <v>17502.4048</v>
      </c>
      <c r="N18" s="1">
        <v>8130.2303999999931</v>
      </c>
      <c r="O18" s="1">
        <v>20776.515200000005</v>
      </c>
      <c r="P18" s="1">
        <v>12854.503200000001</v>
      </c>
      <c r="Q18" s="1">
        <v>87009.728000000017</v>
      </c>
      <c r="R18" s="1">
        <v>63281.780799999986</v>
      </c>
      <c r="S18" s="2">
        <v>77199.011999999973</v>
      </c>
      <c r="T18" s="2">
        <v>105399.2160000002</v>
      </c>
      <c r="U18" s="2">
        <v>128375.0399999998</v>
      </c>
      <c r="V18" s="2">
        <v>153652.41599999997</v>
      </c>
      <c r="W18" s="2">
        <v>181201.68000000002</v>
      </c>
      <c r="X18" s="2">
        <v>210993.16800000006</v>
      </c>
      <c r="Y18" s="3">
        <v>63590.216111102636</v>
      </c>
      <c r="Z18" s="3">
        <v>67011.511769843404</v>
      </c>
      <c r="AA18" s="3">
        <v>70615.727965629296</v>
      </c>
      <c r="AB18" s="3">
        <v>74412.572367451838</v>
      </c>
      <c r="AC18" s="3">
        <v>78412.263280316169</v>
      </c>
      <c r="AD18" s="3">
        <v>82625.556216094905</v>
      </c>
      <c r="AE18" s="3">
        <v>87063.7718284523</v>
      </c>
      <c r="AF18" s="3">
        <v>91738.825280667937</v>
      </c>
      <c r="AG18" s="3">
        <v>96663.257118579524</v>
      </c>
      <c r="AH18" s="3">
        <v>101850.26572442109</v>
      </c>
      <c r="AL18" s="4"/>
      <c r="AM18" s="4"/>
      <c r="AN18" s="5"/>
    </row>
    <row r="19" spans="2:40" x14ac:dyDescent="0.35">
      <c r="B19" s="37">
        <v>6</v>
      </c>
      <c r="C19" s="37" t="s">
        <v>7</v>
      </c>
      <c r="D19" s="1">
        <v>11.694026666666666</v>
      </c>
      <c r="E19" s="1">
        <v>22.987946666666669</v>
      </c>
      <c r="F19" s="1">
        <v>33.881760000000007</v>
      </c>
      <c r="G19" s="1">
        <v>44.375466666666668</v>
      </c>
      <c r="H19" s="1">
        <v>55.10560000000001</v>
      </c>
      <c r="I19" s="1">
        <v>2830.7448000000004</v>
      </c>
      <c r="J19" s="1">
        <v>21944.520000000004</v>
      </c>
      <c r="K19" s="1">
        <v>34891.116000000002</v>
      </c>
      <c r="L19" s="1">
        <v>90353.392799999987</v>
      </c>
      <c r="M19" s="1">
        <v>13276.014400000015</v>
      </c>
      <c r="N19" s="1">
        <v>1247.5967999999912</v>
      </c>
      <c r="O19" s="1">
        <v>14148.646400000005</v>
      </c>
      <c r="P19" s="1">
        <v>23386.049599999984</v>
      </c>
      <c r="Q19" s="1">
        <v>6054.8800000000083</v>
      </c>
      <c r="R19" s="1">
        <v>3811.2368000000106</v>
      </c>
      <c r="S19" s="2">
        <v>51229.832000000017</v>
      </c>
      <c r="T19" s="2">
        <v>22052.471999999994</v>
      </c>
      <c r="U19" s="2">
        <v>21965.480000000029</v>
      </c>
      <c r="V19" s="2">
        <v>21878.487999999994</v>
      </c>
      <c r="W19" s="2">
        <v>21791.495999999996</v>
      </c>
      <c r="X19" s="2">
        <v>21704.504000000066</v>
      </c>
      <c r="Y19" s="3">
        <v>10178.441208208704</v>
      </c>
      <c r="Z19" s="3">
        <v>10434.594893913594</v>
      </c>
      <c r="AA19" s="3">
        <v>10697.020389371526</v>
      </c>
      <c r="AB19" s="3">
        <v>10965.865296554663</v>
      </c>
      <c r="AC19" s="3">
        <v>11241.28048201817</v>
      </c>
      <c r="AD19" s="3">
        <v>11523.420141471805</v>
      </c>
      <c r="AE19" s="3">
        <v>11812.44186533291</v>
      </c>
      <c r="AF19" s="3">
        <v>12108.506705261741</v>
      </c>
      <c r="AG19" s="3">
        <v>12411.779241681415</v>
      </c>
      <c r="AH19" s="3">
        <v>12722.427652281678</v>
      </c>
      <c r="AL19" s="4"/>
      <c r="AM19" s="4"/>
      <c r="AN19" s="5"/>
    </row>
    <row r="20" spans="2:40" x14ac:dyDescent="0.35">
      <c r="B20" s="37">
        <v>7</v>
      </c>
      <c r="C20" s="37" t="s">
        <v>8</v>
      </c>
      <c r="D20" s="1">
        <v>466.28645333333327</v>
      </c>
      <c r="E20" s="1">
        <v>916.61909333333335</v>
      </c>
      <c r="F20" s="1">
        <v>1350.99792</v>
      </c>
      <c r="G20" s="1">
        <v>1769.4229333333333</v>
      </c>
      <c r="H20" s="1">
        <v>2197.2752000000005</v>
      </c>
      <c r="I20" s="1">
        <v>5332.2560000000003</v>
      </c>
      <c r="J20" s="1">
        <v>15933.996000000003</v>
      </c>
      <c r="K20" s="1">
        <v>59735.937599999997</v>
      </c>
      <c r="L20" s="1">
        <v>16482.387999999992</v>
      </c>
      <c r="M20" s="1">
        <v>40374.635200000004</v>
      </c>
      <c r="N20" s="1">
        <v>22782.108000000011</v>
      </c>
      <c r="O20" s="1">
        <v>25238.931200000003</v>
      </c>
      <c r="P20" s="1">
        <v>3992.3728000000033</v>
      </c>
      <c r="Q20" s="1">
        <v>6133.0879999999743</v>
      </c>
      <c r="R20" s="1">
        <v>2104.7375999999981</v>
      </c>
      <c r="S20" s="2">
        <v>-15116.078400000011</v>
      </c>
      <c r="T20" s="2">
        <v>15197.832000000548</v>
      </c>
      <c r="U20" s="2">
        <v>36267.079999999587</v>
      </c>
      <c r="V20" s="2">
        <v>68376.612799999828</v>
      </c>
      <c r="W20" s="2">
        <v>113201.15039999934</v>
      </c>
      <c r="X20" s="2">
        <v>172386.53599999985</v>
      </c>
      <c r="Y20" s="3">
        <v>26426.078278578952</v>
      </c>
      <c r="Z20" s="3">
        <v>27540.636989282604</v>
      </c>
      <c r="AA20" s="3">
        <v>28701.735292960831</v>
      </c>
      <c r="AB20" s="3">
        <v>29911.292594968691</v>
      </c>
      <c r="AC20" s="3">
        <v>31171.306229692796</v>
      </c>
      <c r="AD20" s="3">
        <v>32483.854560245323</v>
      </c>
      <c r="AE20" s="3">
        <v>33851.100198044143</v>
      </c>
      <c r="AF20" s="3">
        <v>35275.29334673375</v>
      </c>
      <c r="AG20" s="3">
        <v>36758.775275050277</v>
      </c>
      <c r="AH20" s="3">
        <v>38303.981923404259</v>
      </c>
      <c r="AL20" s="4"/>
      <c r="AM20" s="4"/>
      <c r="AN20" s="5"/>
    </row>
    <row r="21" spans="2:40" x14ac:dyDescent="0.35">
      <c r="B21" s="37">
        <v>8</v>
      </c>
      <c r="C21" s="37" t="s">
        <v>9</v>
      </c>
      <c r="D21" s="1">
        <v>1200.0952</v>
      </c>
      <c r="E21" s="1">
        <v>2359.1295999999998</v>
      </c>
      <c r="F21" s="1">
        <v>3477.1032</v>
      </c>
      <c r="G21" s="1">
        <v>4554.0159999999996</v>
      </c>
      <c r="H21" s="1">
        <v>5655.1920000000009</v>
      </c>
      <c r="I21" s="1">
        <v>10054.907999999999</v>
      </c>
      <c r="J21" s="1">
        <v>10347.480000000003</v>
      </c>
      <c r="K21" s="1">
        <v>3906.026400000002</v>
      </c>
      <c r="L21" s="1">
        <v>20465.725599999994</v>
      </c>
      <c r="M21" s="1">
        <v>25051.986400000009</v>
      </c>
      <c r="N21" s="1">
        <v>18173.558399999994</v>
      </c>
      <c r="O21" s="1">
        <v>10019.475200000004</v>
      </c>
      <c r="P21" s="1">
        <v>7248.3615999999911</v>
      </c>
      <c r="Q21" s="1">
        <v>3502.3040000000024</v>
      </c>
      <c r="R21" s="1">
        <v>49449.937599999997</v>
      </c>
      <c r="S21" s="2">
        <v>1441.8952000000127</v>
      </c>
      <c r="T21" s="2">
        <v>20533.905600000013</v>
      </c>
      <c r="U21" s="2">
        <v>21689.952000000005</v>
      </c>
      <c r="V21" s="2">
        <v>22882.073599999974</v>
      </c>
      <c r="W21" s="2">
        <v>24109.723200000037</v>
      </c>
      <c r="X21" s="2">
        <v>25372.353599999962</v>
      </c>
      <c r="Y21" s="3">
        <v>13727.739662414147</v>
      </c>
      <c r="Z21" s="3">
        <v>14358.662116655643</v>
      </c>
      <c r="AA21" s="3">
        <v>15018.336385570743</v>
      </c>
      <c r="AB21" s="3">
        <v>15708.059284492812</v>
      </c>
      <c r="AC21" s="3">
        <v>16429.185377454629</v>
      </c>
      <c r="AD21" s="3">
        <v>17183.129507339978</v>
      </c>
      <c r="AE21" s="3">
        <v>17971.369434544173</v>
      </c>
      <c r="AF21" s="3">
        <v>18795.448588662366</v>
      </c>
      <c r="AG21" s="3">
        <v>19656.97893790303</v>
      </c>
      <c r="AH21" s="3">
        <v>20557.643981115201</v>
      </c>
      <c r="AL21" s="4"/>
      <c r="AM21" s="4"/>
      <c r="AN21" s="5"/>
    </row>
    <row r="22" spans="2:40" x14ac:dyDescent="0.35">
      <c r="B22" s="4"/>
      <c r="C22" s="4"/>
      <c r="D22" s="5"/>
      <c r="AL22" s="4"/>
      <c r="AM22" s="4"/>
      <c r="AN22" s="5"/>
    </row>
    <row r="23" spans="2:40" ht="15" thickBot="1" x14ac:dyDescent="0.4">
      <c r="B23" s="133" t="s">
        <v>78</v>
      </c>
      <c r="C23" s="133"/>
      <c r="D23" s="91">
        <f>SUM(D14:D21)</f>
        <v>8809.9916266666642</v>
      </c>
      <c r="E23" s="91">
        <f t="shared" ref="E23:AG23" si="0">SUM(E14:E21)</f>
        <v>17318.552746666664</v>
      </c>
      <c r="F23" s="91">
        <f t="shared" si="0"/>
        <v>25525.683360000003</v>
      </c>
      <c r="G23" s="91">
        <f t="shared" si="0"/>
        <v>33431.383466666666</v>
      </c>
      <c r="H23" s="91">
        <f t="shared" si="0"/>
        <v>41515.201600000015</v>
      </c>
      <c r="I23" s="91">
        <f t="shared" si="0"/>
        <v>43683.2264</v>
      </c>
      <c r="J23" s="91">
        <f t="shared" si="0"/>
        <v>118767.636</v>
      </c>
      <c r="K23" s="91">
        <f t="shared" si="0"/>
        <v>289086.2928</v>
      </c>
      <c r="L23" s="91">
        <f t="shared" si="0"/>
        <v>261731.04319999996</v>
      </c>
      <c r="M23" s="91">
        <f t="shared" si="0"/>
        <v>297556.30960000004</v>
      </c>
      <c r="N23" s="91">
        <f t="shared" si="0"/>
        <v>247462.47600000002</v>
      </c>
      <c r="O23" s="91">
        <f t="shared" si="0"/>
        <v>205823.99040000001</v>
      </c>
      <c r="P23" s="91">
        <f t="shared" si="0"/>
        <v>469900.85599999997</v>
      </c>
      <c r="Q23" s="91">
        <f t="shared" si="0"/>
        <v>472324.32</v>
      </c>
      <c r="R23" s="91">
        <f t="shared" si="0"/>
        <v>547968.16480000003</v>
      </c>
      <c r="S23" s="91">
        <f t="shared" si="0"/>
        <v>1003989.2578559999</v>
      </c>
      <c r="T23" s="91">
        <f t="shared" si="0"/>
        <v>706049.43302400073</v>
      </c>
      <c r="U23" s="91">
        <f t="shared" si="0"/>
        <v>802815.67807999905</v>
      </c>
      <c r="V23" s="91">
        <f t="shared" si="0"/>
        <v>913639.92870400008</v>
      </c>
      <c r="W23" s="91">
        <f t="shared" si="0"/>
        <v>1040153.4986879996</v>
      </c>
      <c r="X23" s="91">
        <f t="shared" si="0"/>
        <v>1183958.8250239999</v>
      </c>
      <c r="Y23" s="91">
        <f t="shared" si="0"/>
        <v>438066.36686493322</v>
      </c>
      <c r="Z23" s="91">
        <f t="shared" si="0"/>
        <v>459771.52932744857</v>
      </c>
      <c r="AA23" s="91">
        <f t="shared" si="0"/>
        <v>482575.60473453574</v>
      </c>
      <c r="AB23" s="91">
        <f t="shared" si="0"/>
        <v>506535.00126538309</v>
      </c>
      <c r="AC23" s="91">
        <f t="shared" si="0"/>
        <v>531709.04371618526</v>
      </c>
      <c r="AD23" s="91">
        <f t="shared" si="0"/>
        <v>558160.12456332589</v>
      </c>
      <c r="AE23" s="91">
        <f t="shared" si="0"/>
        <v>585953.86282390472</v>
      </c>
      <c r="AF23" s="91">
        <f t="shared" si="0"/>
        <v>615159.27111260185</v>
      </c>
      <c r="AG23" s="91">
        <f t="shared" si="0"/>
        <v>645848.93131393613</v>
      </c>
      <c r="AH23" s="91">
        <f>SUM(AH14:AH21)</f>
        <v>678099.17931010597</v>
      </c>
      <c r="AL23" s="4"/>
      <c r="AM23" s="4"/>
      <c r="AN23" s="5"/>
    </row>
    <row r="24" spans="2:40" ht="15" thickTop="1" x14ac:dyDescent="0.35">
      <c r="AL24" s="4"/>
      <c r="AM24" s="4"/>
      <c r="AN24" s="5"/>
    </row>
    <row r="25" spans="2:40" x14ac:dyDescent="0.35">
      <c r="AL25" s="4"/>
    </row>
    <row r="26" spans="2:40" x14ac:dyDescent="0.35">
      <c r="C26" s="6" t="s">
        <v>11</v>
      </c>
      <c r="D26" s="7">
        <v>0.6</v>
      </c>
      <c r="E26" s="132" t="s">
        <v>10</v>
      </c>
      <c r="F26" s="132"/>
      <c r="G26" s="132"/>
      <c r="H26" s="132"/>
      <c r="I26" s="132"/>
      <c r="J26" s="132"/>
      <c r="AL26" s="4"/>
    </row>
    <row r="27" spans="2:40" x14ac:dyDescent="0.35">
      <c r="C27" s="6" t="s">
        <v>12</v>
      </c>
      <c r="D27" s="7">
        <v>0.95</v>
      </c>
      <c r="E27" s="132" t="s">
        <v>20</v>
      </c>
      <c r="F27" s="132"/>
      <c r="G27" s="132"/>
      <c r="H27" s="132"/>
      <c r="I27" s="132"/>
      <c r="J27" s="132"/>
    </row>
    <row r="28" spans="2:40" x14ac:dyDescent="0.35">
      <c r="C28" s="6" t="s">
        <v>14</v>
      </c>
      <c r="D28" s="6">
        <v>300</v>
      </c>
      <c r="E28" s="132" t="s">
        <v>21</v>
      </c>
      <c r="F28" s="132"/>
      <c r="G28" s="132"/>
      <c r="H28" s="132"/>
      <c r="I28" s="132"/>
      <c r="J28" s="132"/>
    </row>
    <row r="29" spans="2:40" x14ac:dyDescent="0.35">
      <c r="C29" s="4"/>
      <c r="D29" s="4"/>
      <c r="E29" s="4"/>
      <c r="F29" s="4"/>
      <c r="G29" s="4"/>
      <c r="H29" s="4"/>
      <c r="I29" s="4"/>
      <c r="J29" s="4"/>
    </row>
    <row r="30" spans="2:40" x14ac:dyDescent="0.35">
      <c r="B30" s="38"/>
      <c r="C30" s="38"/>
      <c r="D30" s="123" t="s">
        <v>63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</row>
    <row r="31" spans="2:40" x14ac:dyDescent="0.35">
      <c r="B31" s="38" t="s">
        <v>0</v>
      </c>
      <c r="C31" s="38" t="s">
        <v>13</v>
      </c>
      <c r="D31" s="46">
        <v>2035</v>
      </c>
      <c r="E31" s="46">
        <v>2036</v>
      </c>
      <c r="F31" s="46">
        <v>2037</v>
      </c>
      <c r="G31" s="46">
        <v>2038</v>
      </c>
      <c r="H31" s="46">
        <v>2039</v>
      </c>
      <c r="I31" s="46">
        <v>2040</v>
      </c>
      <c r="J31" s="46">
        <v>2041</v>
      </c>
      <c r="K31" s="46">
        <v>2042</v>
      </c>
      <c r="L31" s="46">
        <v>2043</v>
      </c>
      <c r="M31" s="46">
        <v>2044</v>
      </c>
      <c r="N31" s="46">
        <v>2045</v>
      </c>
      <c r="O31" s="46">
        <v>2046</v>
      </c>
      <c r="P31" s="46">
        <v>2047</v>
      </c>
      <c r="Q31" s="46">
        <v>2048</v>
      </c>
      <c r="R31" s="46">
        <v>2049</v>
      </c>
      <c r="S31" s="46">
        <v>2050</v>
      </c>
      <c r="T31" s="46">
        <v>2051</v>
      </c>
      <c r="U31" s="46">
        <v>2052</v>
      </c>
      <c r="V31" s="46">
        <v>2053</v>
      </c>
      <c r="W31" s="46">
        <v>2054</v>
      </c>
      <c r="X31" s="46">
        <v>2055</v>
      </c>
      <c r="Y31" s="46">
        <v>2056</v>
      </c>
      <c r="Z31" s="46">
        <v>2057</v>
      </c>
      <c r="AA31" s="46">
        <v>2058</v>
      </c>
      <c r="AB31" s="46">
        <v>2059</v>
      </c>
      <c r="AC31" s="46">
        <v>2060</v>
      </c>
      <c r="AD31" s="46">
        <v>2061</v>
      </c>
      <c r="AE31" s="46">
        <v>2062</v>
      </c>
      <c r="AF31" s="46">
        <v>2063</v>
      </c>
      <c r="AG31" s="46">
        <v>2064</v>
      </c>
      <c r="AH31" s="46">
        <v>2065</v>
      </c>
    </row>
    <row r="32" spans="2:40" x14ac:dyDescent="0.35">
      <c r="B32" s="37">
        <v>1</v>
      </c>
      <c r="C32" s="37" t="s">
        <v>2</v>
      </c>
      <c r="D32" s="1">
        <f t="shared" ref="D32:AH32" si="1">D14/($D$26*$D$28*$D$27)</f>
        <v>15.16627680311889</v>
      </c>
      <c r="E32" s="1">
        <f t="shared" si="1"/>
        <v>29.813645224171545</v>
      </c>
      <c r="F32" s="1">
        <f t="shared" si="1"/>
        <v>43.942105263157899</v>
      </c>
      <c r="G32" s="1">
        <f t="shared" si="1"/>
        <v>57.551656920077974</v>
      </c>
      <c r="H32" s="1">
        <f t="shared" si="1"/>
        <v>71.467836257309955</v>
      </c>
      <c r="I32" s="1">
        <f t="shared" si="1"/>
        <v>67.686615204678375</v>
      </c>
      <c r="J32" s="1">
        <f t="shared" si="1"/>
        <v>94.656421052631558</v>
      </c>
      <c r="K32" s="1">
        <f t="shared" si="1"/>
        <v>150.62863157894739</v>
      </c>
      <c r="L32" s="1">
        <f t="shared" si="1"/>
        <v>137.93039064327482</v>
      </c>
      <c r="M32" s="1">
        <f t="shared" si="1"/>
        <v>240.34426666666678</v>
      </c>
      <c r="N32" s="1">
        <f t="shared" si="1"/>
        <v>485.52202105263166</v>
      </c>
      <c r="O32" s="1">
        <f t="shared" si="1"/>
        <v>161.8599111111111</v>
      </c>
      <c r="P32" s="1">
        <f t="shared" si="1"/>
        <v>1624.4857122807018</v>
      </c>
      <c r="Q32" s="1">
        <f t="shared" si="1"/>
        <v>1092.5060116959066</v>
      </c>
      <c r="R32" s="1">
        <f t="shared" si="1"/>
        <v>1040.0906853801173</v>
      </c>
      <c r="S32" s="2">
        <f t="shared" si="1"/>
        <v>1237.4879438596477</v>
      </c>
      <c r="T32" s="2">
        <f t="shared" si="1"/>
        <v>1448.3122105263158</v>
      </c>
      <c r="U32" s="2">
        <f t="shared" si="1"/>
        <v>1594.5832748538</v>
      </c>
      <c r="V32" s="2">
        <f t="shared" si="1"/>
        <v>1739.6505029239786</v>
      </c>
      <c r="W32" s="2">
        <f t="shared" si="1"/>
        <v>1883.5138947368416</v>
      </c>
      <c r="X32" s="2">
        <f t="shared" si="1"/>
        <v>2026.1734502923957</v>
      </c>
      <c r="Y32" s="3">
        <f t="shared" si="1"/>
        <v>847.58871505855427</v>
      </c>
      <c r="Z32" s="3">
        <f t="shared" si="1"/>
        <v>892.6334441893199</v>
      </c>
      <c r="AA32" s="3">
        <f t="shared" si="1"/>
        <v>940.05670907063097</v>
      </c>
      <c r="AB32" s="3">
        <f t="shared" si="1"/>
        <v>989.98315416355138</v>
      </c>
      <c r="AC32" s="3">
        <f t="shared" si="1"/>
        <v>1042.5438964161945</v>
      </c>
      <c r="AD32" s="3">
        <f t="shared" si="1"/>
        <v>1097.8768576320983</v>
      </c>
      <c r="AE32" s="3">
        <f t="shared" si="1"/>
        <v>1156.1271136691857</v>
      </c>
      <c r="AF32" s="3">
        <f t="shared" si="1"/>
        <v>1217.447261306452</v>
      </c>
      <c r="AG32" s="3">
        <f t="shared" si="1"/>
        <v>1281.9978036560756</v>
      </c>
      <c r="AH32" s="3">
        <f t="shared" si="1"/>
        <v>1349.9475550412089</v>
      </c>
    </row>
    <row r="33" spans="2:34" x14ac:dyDescent="0.35">
      <c r="B33" s="37">
        <v>2</v>
      </c>
      <c r="C33" s="37" t="s">
        <v>3</v>
      </c>
      <c r="D33" s="1">
        <f t="shared" ref="D33:AH33" si="2">D15/($D$26*$D$28*$D$27)</f>
        <v>18.585582846003899</v>
      </c>
      <c r="E33" s="1">
        <f t="shared" si="2"/>
        <v>36.535267056530216</v>
      </c>
      <c r="F33" s="1">
        <f t="shared" si="2"/>
        <v>53.84905263157895</v>
      </c>
      <c r="G33" s="1">
        <f t="shared" si="2"/>
        <v>70.526939571150095</v>
      </c>
      <c r="H33" s="1">
        <f t="shared" si="2"/>
        <v>87.580584795321656</v>
      </c>
      <c r="I33" s="1">
        <f t="shared" si="2"/>
        <v>23.564640935672529</v>
      </c>
      <c r="J33" s="1">
        <f t="shared" si="2"/>
        <v>34.519789473684177</v>
      </c>
      <c r="K33" s="1">
        <f t="shared" si="2"/>
        <v>37.629010526315824</v>
      </c>
      <c r="L33" s="1">
        <f t="shared" si="2"/>
        <v>91.660350877192968</v>
      </c>
      <c r="M33" s="1">
        <f t="shared" si="2"/>
        <v>219.66017777777779</v>
      </c>
      <c r="N33" s="1">
        <f t="shared" si="2"/>
        <v>129.16414035087715</v>
      </c>
      <c r="O33" s="1">
        <f t="shared" si="2"/>
        <v>369.12711111111116</v>
      </c>
      <c r="P33" s="1">
        <f t="shared" si="2"/>
        <v>663.11751111111107</v>
      </c>
      <c r="Q33" s="1">
        <f t="shared" si="2"/>
        <v>504.68098245614027</v>
      </c>
      <c r="R33" s="1">
        <f t="shared" si="2"/>
        <v>1039.7126362573099</v>
      </c>
      <c r="S33" s="2">
        <f t="shared" si="2"/>
        <v>575.4236070175449</v>
      </c>
      <c r="T33" s="2">
        <f t="shared" si="2"/>
        <v>872.31277192982407</v>
      </c>
      <c r="U33" s="2">
        <f t="shared" si="2"/>
        <v>962.25476023391741</v>
      </c>
      <c r="V33" s="2">
        <f t="shared" si="2"/>
        <v>1051.4570807017549</v>
      </c>
      <c r="W33" s="2">
        <f t="shared" si="2"/>
        <v>1139.9197333333343</v>
      </c>
      <c r="X33" s="2">
        <f t="shared" si="2"/>
        <v>1227.6427181286556</v>
      </c>
      <c r="Y33" s="3">
        <f t="shared" si="2"/>
        <v>552.30683590890874</v>
      </c>
      <c r="Z33" s="3">
        <f t="shared" si="2"/>
        <v>584.19853690599837</v>
      </c>
      <c r="AA33" s="3">
        <f t="shared" si="2"/>
        <v>617.9216639282555</v>
      </c>
      <c r="AB33" s="3">
        <f t="shared" si="2"/>
        <v>653.58071730214078</v>
      </c>
      <c r="AC33" s="3">
        <f t="shared" si="2"/>
        <v>691.2861150951112</v>
      </c>
      <c r="AD33" s="3">
        <f t="shared" si="2"/>
        <v>731.15452519777932</v>
      </c>
      <c r="AE33" s="3">
        <f t="shared" si="2"/>
        <v>773.30921583529982</v>
      </c>
      <c r="AF33" s="3">
        <f t="shared" si="2"/>
        <v>817.88042551666638</v>
      </c>
      <c r="AG33" s="3">
        <f t="shared" si="2"/>
        <v>865.00575348470352</v>
      </c>
      <c r="AH33" s="3">
        <f t="shared" si="2"/>
        <v>914.83057178673323</v>
      </c>
    </row>
    <row r="34" spans="2:34" x14ac:dyDescent="0.35">
      <c r="B34" s="37">
        <v>3</v>
      </c>
      <c r="C34" s="37" t="s">
        <v>4</v>
      </c>
      <c r="D34" s="1">
        <f t="shared" ref="D34:AH34" si="3">D16/($D$26*$D$28*$D$27)</f>
        <v>0.73921185185185179</v>
      </c>
      <c r="E34" s="1">
        <f t="shared" si="3"/>
        <v>1.4531318518518519</v>
      </c>
      <c r="F34" s="1">
        <f t="shared" si="3"/>
        <v>2.1417600000000001</v>
      </c>
      <c r="G34" s="1">
        <f t="shared" si="3"/>
        <v>2.8050962962962962</v>
      </c>
      <c r="H34" s="1">
        <f t="shared" si="3"/>
        <v>3.4833777777777777</v>
      </c>
      <c r="I34" s="1">
        <f t="shared" si="3"/>
        <v>13.064032748538011</v>
      </c>
      <c r="J34" s="1">
        <f t="shared" si="3"/>
        <v>20.378526315789475</v>
      </c>
      <c r="K34" s="1">
        <f t="shared" si="3"/>
        <v>736.35928421052643</v>
      </c>
      <c r="L34" s="1">
        <f t="shared" si="3"/>
        <v>289.71782456140346</v>
      </c>
      <c r="M34" s="1">
        <f t="shared" si="3"/>
        <v>545.33146666666676</v>
      </c>
      <c r="N34" s="1">
        <f t="shared" si="3"/>
        <v>196.98388771929828</v>
      </c>
      <c r="O34" s="1">
        <f t="shared" si="3"/>
        <v>121.38311111111108</v>
      </c>
      <c r="P34" s="1">
        <f t="shared" si="3"/>
        <v>50.631293567251532</v>
      </c>
      <c r="Q34" s="1">
        <f t="shared" si="3"/>
        <v>158.27218713450276</v>
      </c>
      <c r="R34" s="1">
        <f t="shared" si="3"/>
        <v>73.496626900584957</v>
      </c>
      <c r="S34" s="2">
        <f t="shared" si="3"/>
        <v>1099.6828912280703</v>
      </c>
      <c r="T34" s="2">
        <f t="shared" si="3"/>
        <v>235.69866666666641</v>
      </c>
      <c r="U34" s="2">
        <f t="shared" si="3"/>
        <v>234.76888888888908</v>
      </c>
      <c r="V34" s="2">
        <f t="shared" si="3"/>
        <v>233.83911111111084</v>
      </c>
      <c r="W34" s="2">
        <f t="shared" si="3"/>
        <v>232.90933333333354</v>
      </c>
      <c r="X34" s="2">
        <f t="shared" si="3"/>
        <v>231.97955555555572</v>
      </c>
      <c r="Y34" s="3">
        <f t="shared" si="3"/>
        <v>154.84765247985172</v>
      </c>
      <c r="Z34" s="3">
        <f t="shared" si="3"/>
        <v>159.88927961258443</v>
      </c>
      <c r="AA34" s="3">
        <f t="shared" si="3"/>
        <v>165.09236005380592</v>
      </c>
      <c r="AB34" s="3">
        <f t="shared" si="3"/>
        <v>170.46195251256387</v>
      </c>
      <c r="AC34" s="3">
        <f t="shared" si="3"/>
        <v>176.00326949414236</v>
      </c>
      <c r="AD34" s="3">
        <f t="shared" si="3"/>
        <v>181.721681773233</v>
      </c>
      <c r="AE34" s="3">
        <f t="shared" si="3"/>
        <v>187.62272298821</v>
      </c>
      <c r="AF34" s="3">
        <f t="shared" si="3"/>
        <v>193.71209435938329</v>
      </c>
      <c r="AG34" s="3">
        <f t="shared" si="3"/>
        <v>199.99566953413492</v>
      </c>
      <c r="AH34" s="3">
        <f t="shared" si="3"/>
        <v>206.47949956189132</v>
      </c>
    </row>
    <row r="35" spans="2:34" x14ac:dyDescent="0.35">
      <c r="B35" s="37">
        <v>4</v>
      </c>
      <c r="C35" s="37" t="s">
        <v>5</v>
      </c>
      <c r="D35" s="1">
        <f t="shared" ref="D35:AH35" si="4">D17/($D$26*$D$28*$D$27)</f>
        <v>2.1759220272904485</v>
      </c>
      <c r="E35" s="1">
        <f t="shared" si="4"/>
        <v>4.2773957115009749</v>
      </c>
      <c r="F35" s="1">
        <f t="shared" si="4"/>
        <v>6.3044210526315796</v>
      </c>
      <c r="G35" s="1">
        <f t="shared" si="4"/>
        <v>8.2569980506822613</v>
      </c>
      <c r="H35" s="1">
        <f t="shared" si="4"/>
        <v>10.253567251461988</v>
      </c>
      <c r="I35" s="1">
        <f t="shared" si="4"/>
        <v>13.40804210526316</v>
      </c>
      <c r="J35" s="1">
        <f t="shared" si="4"/>
        <v>255.54989473684211</v>
      </c>
      <c r="K35" s="1">
        <f t="shared" si="4"/>
        <v>171.01536842105267</v>
      </c>
      <c r="L35" s="1">
        <f t="shared" si="4"/>
        <v>58.562535672514599</v>
      </c>
      <c r="M35" s="1">
        <f t="shared" si="4"/>
        <v>172.15688888888894</v>
      </c>
      <c r="N35" s="1">
        <f t="shared" si="4"/>
        <v>341.13101754385963</v>
      </c>
      <c r="O35" s="1">
        <f t="shared" si="4"/>
        <v>140.84871111111119</v>
      </c>
      <c r="P35" s="1">
        <f t="shared" si="4"/>
        <v>132.05535906432749</v>
      </c>
      <c r="Q35" s="1">
        <f t="shared" si="4"/>
        <v>406.08654970760233</v>
      </c>
      <c r="R35" s="1">
        <f t="shared" si="4"/>
        <v>357.34608654970754</v>
      </c>
      <c r="S35" s="2">
        <f t="shared" si="4"/>
        <v>2287.6078798596486</v>
      </c>
      <c r="T35" s="2">
        <f t="shared" si="4"/>
        <v>618.33136505263246</v>
      </c>
      <c r="U35" s="2">
        <f t="shared" si="4"/>
        <v>685.10726362573052</v>
      </c>
      <c r="V35" s="2">
        <f t="shared" si="4"/>
        <v>757.8038216608187</v>
      </c>
      <c r="W35" s="2">
        <f t="shared" si="4"/>
        <v>836.34387536842098</v>
      </c>
      <c r="X35" s="2">
        <f t="shared" si="4"/>
        <v>920.65026095906364</v>
      </c>
      <c r="Y35" s="3">
        <f t="shared" si="4"/>
        <v>340.83511003004679</v>
      </c>
      <c r="Z35" s="3">
        <f t="shared" si="4"/>
        <v>354.07478348948507</v>
      </c>
      <c r="AA35" s="3">
        <f t="shared" si="4"/>
        <v>367.82274473095288</v>
      </c>
      <c r="AB35" s="3">
        <f t="shared" si="4"/>
        <v>382.09822117914234</v>
      </c>
      <c r="AC35" s="3">
        <f t="shared" si="4"/>
        <v>396.92115377059571</v>
      </c>
      <c r="AD35" s="3">
        <f t="shared" si="4"/>
        <v>412.31222275463142</v>
      </c>
      <c r="AE35" s="3">
        <f t="shared" si="4"/>
        <v>428.29287439345188</v>
      </c>
      <c r="AF35" s="3">
        <f t="shared" si="4"/>
        <v>444.8853485910422</v>
      </c>
      <c r="AG35" s="3">
        <f t="shared" si="4"/>
        <v>462.11270748135405</v>
      </c>
      <c r="AH35" s="3">
        <f t="shared" si="4"/>
        <v>479.99886500714706</v>
      </c>
    </row>
    <row r="36" spans="2:34" x14ac:dyDescent="0.35">
      <c r="B36" s="37">
        <v>5</v>
      </c>
      <c r="C36" s="37" t="s">
        <v>6</v>
      </c>
      <c r="D36" s="1">
        <f t="shared" ref="D36:AH36" si="5">D18/($D$26*$D$28*$D$27)</f>
        <v>5.0401172709551654</v>
      </c>
      <c r="E36" s="1">
        <f t="shared" si="5"/>
        <v>9.9077888499025342</v>
      </c>
      <c r="F36" s="1">
        <f t="shared" si="5"/>
        <v>14.603014736842107</v>
      </c>
      <c r="G36" s="1">
        <f t="shared" si="5"/>
        <v>19.125794931773878</v>
      </c>
      <c r="H36" s="1">
        <f t="shared" si="5"/>
        <v>23.750474853801169</v>
      </c>
      <c r="I36" s="1">
        <f t="shared" si="5"/>
        <v>31.196654970760232</v>
      </c>
      <c r="J36" s="1">
        <f t="shared" si="5"/>
        <v>7.419578947368425</v>
      </c>
      <c r="K36" s="1">
        <f t="shared" si="5"/>
        <v>18.713978947368421</v>
      </c>
      <c r="L36" s="1">
        <f t="shared" si="5"/>
        <v>208.26654035087719</v>
      </c>
      <c r="M36" s="1">
        <f t="shared" si="5"/>
        <v>102.35324444444444</v>
      </c>
      <c r="N36" s="1">
        <f t="shared" si="5"/>
        <v>47.545207017543817</v>
      </c>
      <c r="O36" s="1">
        <f t="shared" si="5"/>
        <v>121.50008888888892</v>
      </c>
      <c r="P36" s="1">
        <f t="shared" si="5"/>
        <v>75.172533333333334</v>
      </c>
      <c r="Q36" s="1">
        <f t="shared" si="5"/>
        <v>508.8288187134504</v>
      </c>
      <c r="R36" s="1">
        <f t="shared" si="5"/>
        <v>370.06889356725139</v>
      </c>
      <c r="S36" s="2">
        <f t="shared" si="5"/>
        <v>451.45621052631566</v>
      </c>
      <c r="T36" s="2">
        <f t="shared" si="5"/>
        <v>616.36968421052745</v>
      </c>
      <c r="U36" s="2">
        <f t="shared" si="5"/>
        <v>750.73122807017432</v>
      </c>
      <c r="V36" s="2">
        <f t="shared" si="5"/>
        <v>898.55214035087704</v>
      </c>
      <c r="W36" s="2">
        <f t="shared" si="5"/>
        <v>1059.6589473684212</v>
      </c>
      <c r="X36" s="2">
        <f t="shared" si="5"/>
        <v>1233.8781754385968</v>
      </c>
      <c r="Y36" s="3">
        <f t="shared" si="5"/>
        <v>371.87260883685752</v>
      </c>
      <c r="Z36" s="3">
        <f t="shared" si="5"/>
        <v>391.88018578855792</v>
      </c>
      <c r="AA36" s="3">
        <f t="shared" si="5"/>
        <v>412.95747348321225</v>
      </c>
      <c r="AB36" s="3">
        <f t="shared" si="5"/>
        <v>435.16124191492304</v>
      </c>
      <c r="AC36" s="3">
        <f t="shared" si="5"/>
        <v>458.55124725331092</v>
      </c>
      <c r="AD36" s="3">
        <f t="shared" si="5"/>
        <v>483.19038722862518</v>
      </c>
      <c r="AE36" s="3">
        <f t="shared" si="5"/>
        <v>509.14486449387311</v>
      </c>
      <c r="AF36" s="3">
        <f t="shared" si="5"/>
        <v>536.48435836647911</v>
      </c>
      <c r="AG36" s="3">
        <f t="shared" si="5"/>
        <v>565.28220537181005</v>
      </c>
      <c r="AH36" s="3">
        <f t="shared" si="5"/>
        <v>595.61558903170226</v>
      </c>
    </row>
    <row r="37" spans="2:34" x14ac:dyDescent="0.35">
      <c r="B37" s="37">
        <v>6</v>
      </c>
      <c r="C37" s="37" t="s">
        <v>7</v>
      </c>
      <c r="D37" s="1">
        <f t="shared" ref="D37:AH37" si="6">D19/($D$26*$D$28*$D$27)</f>
        <v>6.8386120857699795E-2</v>
      </c>
      <c r="E37" s="1">
        <f t="shared" si="6"/>
        <v>0.1344324366471735</v>
      </c>
      <c r="F37" s="1">
        <f t="shared" si="6"/>
        <v>0.19813894736842108</v>
      </c>
      <c r="G37" s="1">
        <f t="shared" si="6"/>
        <v>0.25950565302144252</v>
      </c>
      <c r="H37" s="1">
        <f t="shared" si="6"/>
        <v>0.32225497076023396</v>
      </c>
      <c r="I37" s="1">
        <f t="shared" si="6"/>
        <v>16.554063157894738</v>
      </c>
      <c r="J37" s="1">
        <f t="shared" si="6"/>
        <v>128.33052631578948</v>
      </c>
      <c r="K37" s="1">
        <f t="shared" si="6"/>
        <v>204.04161403508772</v>
      </c>
      <c r="L37" s="1">
        <f t="shared" si="6"/>
        <v>528.38241403508766</v>
      </c>
      <c r="M37" s="1">
        <f t="shared" si="6"/>
        <v>77.637511111111195</v>
      </c>
      <c r="N37" s="1">
        <f t="shared" si="6"/>
        <v>7.2958877192981939</v>
      </c>
      <c r="O37" s="1">
        <f t="shared" si="6"/>
        <v>82.740622222222257</v>
      </c>
      <c r="P37" s="1">
        <f t="shared" si="6"/>
        <v>136.76052397660808</v>
      </c>
      <c r="Q37" s="1">
        <f t="shared" si="6"/>
        <v>35.408654970760281</v>
      </c>
      <c r="R37" s="1">
        <f t="shared" si="6"/>
        <v>22.287934502924038</v>
      </c>
      <c r="S37" s="2">
        <f t="shared" si="6"/>
        <v>299.58966081871353</v>
      </c>
      <c r="T37" s="2">
        <f t="shared" si="6"/>
        <v>128.96182456140349</v>
      </c>
      <c r="U37" s="2">
        <f t="shared" si="6"/>
        <v>128.45309941520483</v>
      </c>
      <c r="V37" s="2">
        <f t="shared" si="6"/>
        <v>127.94437426900581</v>
      </c>
      <c r="W37" s="2">
        <f t="shared" si="6"/>
        <v>127.43564912280699</v>
      </c>
      <c r="X37" s="2">
        <f t="shared" si="6"/>
        <v>126.92692397660858</v>
      </c>
      <c r="Y37" s="3">
        <f t="shared" si="6"/>
        <v>59.523048001220488</v>
      </c>
      <c r="Z37" s="3">
        <f t="shared" si="6"/>
        <v>61.021022771424526</v>
      </c>
      <c r="AA37" s="3">
        <f t="shared" si="6"/>
        <v>62.555674791646354</v>
      </c>
      <c r="AB37" s="3">
        <f t="shared" si="6"/>
        <v>64.127867231313815</v>
      </c>
      <c r="AC37" s="3">
        <f t="shared" si="6"/>
        <v>65.738482350983446</v>
      </c>
      <c r="AD37" s="3">
        <f t="shared" si="6"/>
        <v>67.388421879952077</v>
      </c>
      <c r="AE37" s="3">
        <f t="shared" si="6"/>
        <v>69.078607399607662</v>
      </c>
      <c r="AF37" s="3">
        <f t="shared" si="6"/>
        <v>70.809980732524807</v>
      </c>
      <c r="AG37" s="3">
        <f t="shared" si="6"/>
        <v>72.583504337318217</v>
      </c>
      <c r="AH37" s="3">
        <f t="shared" si="6"/>
        <v>74.400161709249574</v>
      </c>
    </row>
    <row r="38" spans="2:34" x14ac:dyDescent="0.35">
      <c r="B38" s="37">
        <v>7</v>
      </c>
      <c r="C38" s="37" t="s">
        <v>8</v>
      </c>
      <c r="D38" s="1">
        <f t="shared" ref="D38:AH38" si="7">D20/($D$26*$D$28*$D$27)</f>
        <v>2.7268213645224169</v>
      </c>
      <c r="E38" s="1">
        <f t="shared" si="7"/>
        <v>5.3603455750487328</v>
      </c>
      <c r="F38" s="1">
        <f t="shared" si="7"/>
        <v>7.9005726315789477</v>
      </c>
      <c r="G38" s="1">
        <f t="shared" si="7"/>
        <v>10.34750253411306</v>
      </c>
      <c r="H38" s="1">
        <f t="shared" si="7"/>
        <v>12.849562573099417</v>
      </c>
      <c r="I38" s="1">
        <f t="shared" si="7"/>
        <v>31.182783625730995</v>
      </c>
      <c r="J38" s="1">
        <f t="shared" si="7"/>
        <v>93.181263157894747</v>
      </c>
      <c r="K38" s="1">
        <f t="shared" si="7"/>
        <v>349.33296842105261</v>
      </c>
      <c r="L38" s="1">
        <f t="shared" si="7"/>
        <v>96.388233918128606</v>
      </c>
      <c r="M38" s="1">
        <f t="shared" si="7"/>
        <v>236.1089777777778</v>
      </c>
      <c r="N38" s="1">
        <f t="shared" si="7"/>
        <v>133.22870175438604</v>
      </c>
      <c r="O38" s="1">
        <f t="shared" si="7"/>
        <v>147.59608888888891</v>
      </c>
      <c r="P38" s="1">
        <f t="shared" si="7"/>
        <v>23.347209356725166</v>
      </c>
      <c r="Q38" s="1">
        <f t="shared" si="7"/>
        <v>35.86601169590628</v>
      </c>
      <c r="R38" s="1">
        <f t="shared" si="7"/>
        <v>12.308407017543848</v>
      </c>
      <c r="S38" s="2">
        <f>S20/($D$26*$D$28*$D$27)</f>
        <v>-88.398119298245675</v>
      </c>
      <c r="T38" s="2">
        <f t="shared" si="7"/>
        <v>88.876210526318999</v>
      </c>
      <c r="U38" s="2">
        <f t="shared" si="7"/>
        <v>212.08818713450052</v>
      </c>
      <c r="V38" s="2">
        <f t="shared" si="7"/>
        <v>399.86323274853703</v>
      </c>
      <c r="W38" s="2">
        <f t="shared" si="7"/>
        <v>661.99503157894355</v>
      </c>
      <c r="X38" s="2">
        <f t="shared" si="7"/>
        <v>1008.1083976608178</v>
      </c>
      <c r="Y38" s="3">
        <f t="shared" si="7"/>
        <v>154.53846946537399</v>
      </c>
      <c r="Z38" s="3">
        <f t="shared" si="7"/>
        <v>161.05635666247136</v>
      </c>
      <c r="AA38" s="3">
        <f t="shared" si="7"/>
        <v>167.84640522199317</v>
      </c>
      <c r="AB38" s="3">
        <f t="shared" si="7"/>
        <v>174.91983973665901</v>
      </c>
      <c r="AC38" s="3">
        <f t="shared" si="7"/>
        <v>182.28834052451927</v>
      </c>
      <c r="AD38" s="3">
        <f t="shared" si="7"/>
        <v>189.96406175582061</v>
      </c>
      <c r="AE38" s="3">
        <f t="shared" si="7"/>
        <v>197.95965028095989</v>
      </c>
      <c r="AF38" s="3">
        <f t="shared" si="7"/>
        <v>206.28826518557747</v>
      </c>
      <c r="AG38" s="3">
        <f t="shared" si="7"/>
        <v>214.96359809970923</v>
      </c>
      <c r="AH38" s="3">
        <f t="shared" si="7"/>
        <v>223.99989428891379</v>
      </c>
    </row>
    <row r="39" spans="2:34" x14ac:dyDescent="0.35">
      <c r="B39" s="37">
        <v>8</v>
      </c>
      <c r="C39" s="37" t="s">
        <v>9</v>
      </c>
      <c r="D39" s="1">
        <f t="shared" ref="D39:AH39" si="8">D21/($D$26*$D$28*$D$27)</f>
        <v>7.0181005847953211</v>
      </c>
      <c r="E39" s="1">
        <f t="shared" si="8"/>
        <v>13.796079532163741</v>
      </c>
      <c r="F39" s="1">
        <f t="shared" si="8"/>
        <v>20.333936842105263</v>
      </c>
      <c r="G39" s="1">
        <f t="shared" si="8"/>
        <v>26.631672514619879</v>
      </c>
      <c r="H39" s="1">
        <f t="shared" si="8"/>
        <v>33.071298245614038</v>
      </c>
      <c r="I39" s="1">
        <f t="shared" si="8"/>
        <v>58.800631578947367</v>
      </c>
      <c r="J39" s="1">
        <f t="shared" si="8"/>
        <v>60.511578947368442</v>
      </c>
      <c r="K39" s="1">
        <f t="shared" si="8"/>
        <v>22.84225964912282</v>
      </c>
      <c r="L39" s="1">
        <f t="shared" si="8"/>
        <v>119.68260584795318</v>
      </c>
      <c r="M39" s="1">
        <f t="shared" si="8"/>
        <v>146.50284444444449</v>
      </c>
      <c r="N39" s="1">
        <f t="shared" si="8"/>
        <v>106.27811929824558</v>
      </c>
      <c r="O39" s="1">
        <f t="shared" si="8"/>
        <v>58.593422222222244</v>
      </c>
      <c r="P39" s="1">
        <f t="shared" si="8"/>
        <v>42.388079532163694</v>
      </c>
      <c r="Q39" s="1">
        <f t="shared" si="8"/>
        <v>20.481309941520482</v>
      </c>
      <c r="R39" s="1">
        <f t="shared" si="8"/>
        <v>289.18092163742688</v>
      </c>
      <c r="S39" s="2">
        <f t="shared" si="8"/>
        <v>8.4321356725146934</v>
      </c>
      <c r="T39" s="2">
        <f t="shared" si="8"/>
        <v>120.08131929824569</v>
      </c>
      <c r="U39" s="2">
        <f t="shared" si="8"/>
        <v>126.84182456140354</v>
      </c>
      <c r="V39" s="2">
        <f t="shared" si="8"/>
        <v>133.81329590643259</v>
      </c>
      <c r="W39" s="2">
        <f t="shared" si="8"/>
        <v>140.99253333333354</v>
      </c>
      <c r="X39" s="2">
        <f t="shared" si="8"/>
        <v>148.37633684210505</v>
      </c>
      <c r="Y39" s="3">
        <f t="shared" si="8"/>
        <v>80.279179312363439</v>
      </c>
      <c r="Z39" s="3">
        <f t="shared" si="8"/>
        <v>83.968784307927734</v>
      </c>
      <c r="AA39" s="3">
        <f t="shared" si="8"/>
        <v>87.826528570589147</v>
      </c>
      <c r="AB39" s="3">
        <f t="shared" si="8"/>
        <v>91.859995815747439</v>
      </c>
      <c r="AC39" s="3">
        <f t="shared" si="8"/>
        <v>96.077107470494909</v>
      </c>
      <c r="AD39" s="3">
        <f t="shared" si="8"/>
        <v>100.48613746982443</v>
      </c>
      <c r="AE39" s="3">
        <f t="shared" si="8"/>
        <v>105.09572768739282</v>
      </c>
      <c r="AF39" s="3">
        <f t="shared" si="8"/>
        <v>109.91490402726529</v>
      </c>
      <c r="AG39" s="3">
        <f t="shared" si="8"/>
        <v>114.95309320411128</v>
      </c>
      <c r="AH39" s="3">
        <f t="shared" si="8"/>
        <v>120.22014024043978</v>
      </c>
    </row>
    <row r="40" spans="2:34" x14ac:dyDescent="0.35">
      <c r="B40" s="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2:34" ht="15" thickBot="1" x14ac:dyDescent="0.4">
      <c r="B41" s="125" t="s">
        <v>16</v>
      </c>
      <c r="C41" s="125"/>
      <c r="D41" s="92">
        <v>8809.9916266666642</v>
      </c>
      <c r="E41" s="92">
        <v>17318.552746666664</v>
      </c>
      <c r="F41" s="92">
        <v>25525.683360000003</v>
      </c>
      <c r="G41" s="92">
        <v>33431.383466666666</v>
      </c>
      <c r="H41" s="92">
        <v>41515.201600000015</v>
      </c>
      <c r="I41" s="92">
        <v>43683.2264</v>
      </c>
      <c r="J41" s="92">
        <v>118767.636</v>
      </c>
      <c r="K41" s="92">
        <v>289086.2928</v>
      </c>
      <c r="L41" s="92">
        <v>261731.04319999996</v>
      </c>
      <c r="M41" s="92">
        <v>297556.30960000004</v>
      </c>
      <c r="N41" s="92">
        <v>247462.47600000002</v>
      </c>
      <c r="O41" s="92">
        <v>205823.99040000001</v>
      </c>
      <c r="P41" s="92">
        <v>469900.85599999997</v>
      </c>
      <c r="Q41" s="92">
        <v>472324.32</v>
      </c>
      <c r="R41" s="92">
        <v>547968.16480000003</v>
      </c>
      <c r="S41" s="92">
        <v>1003989.2578559999</v>
      </c>
      <c r="T41" s="92">
        <v>706049.43302400073</v>
      </c>
      <c r="U41" s="92">
        <v>802815.67807999905</v>
      </c>
      <c r="V41" s="92">
        <v>913639.92870400008</v>
      </c>
      <c r="W41" s="92">
        <v>1040153.4986879996</v>
      </c>
      <c r="X41" s="92">
        <v>1183958.8250239999</v>
      </c>
      <c r="Y41" s="92">
        <v>438066.36686493322</v>
      </c>
      <c r="Z41" s="92">
        <v>459771.52932744857</v>
      </c>
      <c r="AA41" s="92">
        <v>482575.60473453574</v>
      </c>
      <c r="AB41" s="92">
        <v>506535.00126538309</v>
      </c>
      <c r="AC41" s="92">
        <v>531709.04371618526</v>
      </c>
      <c r="AD41" s="92">
        <v>558160.12456332589</v>
      </c>
      <c r="AE41" s="92">
        <v>585953.86282390472</v>
      </c>
      <c r="AF41" s="92">
        <v>615159.27111260185</v>
      </c>
      <c r="AG41" s="92">
        <v>645848.93131393613</v>
      </c>
      <c r="AH41" s="92">
        <v>678099.17931010597</v>
      </c>
    </row>
    <row r="42" spans="2:34" ht="15.5" thickTop="1" thickBot="1" x14ac:dyDescent="0.4">
      <c r="B42" s="125" t="s">
        <v>30</v>
      </c>
      <c r="C42" s="125"/>
      <c r="D42" s="92">
        <f t="shared" ref="D42:AH42" si="9">SUM(D32:D39)</f>
        <v>51.520418869395691</v>
      </c>
      <c r="E42" s="92">
        <f t="shared" si="9"/>
        <v>101.27808623781677</v>
      </c>
      <c r="F42" s="92">
        <f t="shared" si="9"/>
        <v>149.27300210526317</v>
      </c>
      <c r="G42" s="92">
        <f t="shared" si="9"/>
        <v>195.50516647173487</v>
      </c>
      <c r="H42" s="92">
        <f t="shared" si="9"/>
        <v>242.77895672514623</v>
      </c>
      <c r="I42" s="92">
        <f t="shared" si="9"/>
        <v>255.45746432748541</v>
      </c>
      <c r="J42" s="92">
        <f t="shared" si="9"/>
        <v>694.54757894736838</v>
      </c>
      <c r="K42" s="92">
        <f t="shared" si="9"/>
        <v>1690.5631157894736</v>
      </c>
      <c r="L42" s="92">
        <f t="shared" si="9"/>
        <v>1530.5908959064327</v>
      </c>
      <c r="M42" s="92">
        <f t="shared" si="9"/>
        <v>1740.0953777777784</v>
      </c>
      <c r="N42" s="92">
        <f t="shared" si="9"/>
        <v>1447.1489824561404</v>
      </c>
      <c r="O42" s="92">
        <f t="shared" si="9"/>
        <v>1203.6490666666668</v>
      </c>
      <c r="P42" s="92">
        <f t="shared" si="9"/>
        <v>2747.9582222222225</v>
      </c>
      <c r="Q42" s="92">
        <f t="shared" si="9"/>
        <v>2762.1305263157897</v>
      </c>
      <c r="R42" s="92">
        <f t="shared" si="9"/>
        <v>3204.4921918128657</v>
      </c>
      <c r="S42" s="92">
        <f t="shared" si="9"/>
        <v>5871.2822096842092</v>
      </c>
      <c r="T42" s="92">
        <f t="shared" si="9"/>
        <v>4128.9440527719344</v>
      </c>
      <c r="U42" s="92">
        <f t="shared" si="9"/>
        <v>4694.8285267836209</v>
      </c>
      <c r="V42" s="92">
        <f t="shared" si="9"/>
        <v>5342.9235596725148</v>
      </c>
      <c r="W42" s="92">
        <f t="shared" si="9"/>
        <v>6082.7689981754356</v>
      </c>
      <c r="X42" s="92">
        <f t="shared" si="9"/>
        <v>6923.7358188538001</v>
      </c>
      <c r="Y42" s="92">
        <f t="shared" si="9"/>
        <v>2561.7916190931765</v>
      </c>
      <c r="Z42" s="92">
        <f t="shared" si="9"/>
        <v>2688.7223937277695</v>
      </c>
      <c r="AA42" s="92">
        <f t="shared" si="9"/>
        <v>2822.0795598510863</v>
      </c>
      <c r="AB42" s="92">
        <f t="shared" si="9"/>
        <v>2962.1929898560411</v>
      </c>
      <c r="AC42" s="92">
        <f t="shared" si="9"/>
        <v>3109.409612375352</v>
      </c>
      <c r="AD42" s="92">
        <f t="shared" si="9"/>
        <v>3264.0942956919644</v>
      </c>
      <c r="AE42" s="92">
        <f t="shared" si="9"/>
        <v>3426.6307767479811</v>
      </c>
      <c r="AF42" s="92">
        <f t="shared" si="9"/>
        <v>3597.4226380853906</v>
      </c>
      <c r="AG42" s="92">
        <f t="shared" si="9"/>
        <v>3776.894335169216</v>
      </c>
      <c r="AH42" s="92">
        <f t="shared" si="9"/>
        <v>3965.4922766672862</v>
      </c>
    </row>
    <row r="43" spans="2:34" ht="15.5" thickTop="1" thickBot="1" x14ac:dyDescent="0.4">
      <c r="B43" s="126" t="s">
        <v>17</v>
      </c>
      <c r="C43" s="126"/>
      <c r="D43" s="93">
        <v>0</v>
      </c>
      <c r="E43" s="93">
        <f>(E42-D42)/D42</f>
        <v>0.9657853810264394</v>
      </c>
      <c r="F43" s="93">
        <f>(F42-E42)/E42</f>
        <v>0.47389240506329128</v>
      </c>
      <c r="G43" s="93">
        <f t="shared" ref="G43:AG43" si="10">(G42-F42)/F42</f>
        <v>0.30971551261406305</v>
      </c>
      <c r="H43" s="93">
        <f t="shared" si="10"/>
        <v>0.24180327868852491</v>
      </c>
      <c r="I43" s="93">
        <f t="shared" si="10"/>
        <v>5.2222432180119766E-2</v>
      </c>
      <c r="J43" s="93">
        <f t="shared" si="10"/>
        <v>1.7188384601554976</v>
      </c>
      <c r="K43" s="93">
        <f t="shared" si="10"/>
        <v>1.4340493970933295</v>
      </c>
      <c r="L43" s="93">
        <f t="shared" si="10"/>
        <v>-9.4626588258632224E-2</v>
      </c>
      <c r="M43" s="93">
        <f t="shared" si="10"/>
        <v>0.13687817066707092</v>
      </c>
      <c r="N43" s="93">
        <f t="shared" si="10"/>
        <v>-0.16835076919504877</v>
      </c>
      <c r="O43" s="93">
        <f t="shared" si="10"/>
        <v>-0.16826181598538592</v>
      </c>
      <c r="P43" s="93">
        <f t="shared" si="10"/>
        <v>1.2830227666210867</v>
      </c>
      <c r="Q43" s="93">
        <f t="shared" si="10"/>
        <v>5.1573943078749886E-3</v>
      </c>
      <c r="R43" s="93">
        <f t="shared" si="10"/>
        <v>0.16015233939255977</v>
      </c>
      <c r="S43" s="93">
        <f t="shared" si="10"/>
        <v>0.83220362486284294</v>
      </c>
      <c r="T43" s="93">
        <f>(T42-S42)/S42</f>
        <v>-0.29675598867287079</v>
      </c>
      <c r="U43" s="93">
        <f t="shared" si="10"/>
        <v>0.13705307380752335</v>
      </c>
      <c r="V43" s="93">
        <f t="shared" si="10"/>
        <v>0.13804445235679294</v>
      </c>
      <c r="W43" s="93">
        <f t="shared" si="10"/>
        <v>0.13847202383488122</v>
      </c>
      <c r="X43" s="93">
        <f t="shared" si="10"/>
        <v>0.13825394666978438</v>
      </c>
      <c r="Y43" s="93">
        <f>(Y42-X42)/X42</f>
        <v>-0.6299986472451411</v>
      </c>
      <c r="Z43" s="93">
        <f t="shared" si="10"/>
        <v>4.9547657853422133E-2</v>
      </c>
      <c r="AA43" s="93">
        <f t="shared" si="10"/>
        <v>4.959871143053346E-2</v>
      </c>
      <c r="AB43" s="93">
        <f t="shared" si="10"/>
        <v>4.9649000686695109E-2</v>
      </c>
      <c r="AC43" s="93">
        <f t="shared" si="10"/>
        <v>4.9698525053381307E-2</v>
      </c>
      <c r="AD43" s="93">
        <f t="shared" si="10"/>
        <v>4.9747284082795711E-2</v>
      </c>
      <c r="AE43" s="93">
        <f t="shared" si="10"/>
        <v>4.9795277443588748E-2</v>
      </c>
      <c r="AF43" s="93">
        <f t="shared" si="10"/>
        <v>4.9842504916592811E-2</v>
      </c>
      <c r="AG43" s="93">
        <f t="shared" si="10"/>
        <v>4.9888966390488725E-2</v>
      </c>
      <c r="AH43" s="93">
        <f>(AH42-AG42)/AG42</f>
        <v>4.9934661857470385E-2</v>
      </c>
    </row>
    <row r="44" spans="2:34" ht="15.5" thickTop="1" thickBot="1" x14ac:dyDescent="0.4">
      <c r="B44" s="121" t="s">
        <v>64</v>
      </c>
      <c r="C44" s="121"/>
      <c r="D44" s="94">
        <f>E42-D42</f>
        <v>49.757667368421075</v>
      </c>
      <c r="E44" s="94">
        <f t="shared" ref="E44:AG44" si="11">F42-E42</f>
        <v>47.994915867446409</v>
      </c>
      <c r="F44" s="94">
        <f t="shared" si="11"/>
        <v>46.232164366471693</v>
      </c>
      <c r="G44" s="94">
        <f t="shared" si="11"/>
        <v>47.273790253411363</v>
      </c>
      <c r="H44" s="94">
        <f t="shared" si="11"/>
        <v>12.678507602339181</v>
      </c>
      <c r="I44" s="94">
        <f t="shared" si="11"/>
        <v>439.09011461988297</v>
      </c>
      <c r="J44" s="94">
        <f t="shared" si="11"/>
        <v>996.01553684210523</v>
      </c>
      <c r="K44" s="94">
        <f t="shared" si="11"/>
        <v>-159.97221988304091</v>
      </c>
      <c r="L44" s="94">
        <f t="shared" si="11"/>
        <v>209.50448187134566</v>
      </c>
      <c r="M44" s="94">
        <f t="shared" si="11"/>
        <v>-292.94639532163797</v>
      </c>
      <c r="N44" s="94">
        <f t="shared" si="11"/>
        <v>-243.49991578947356</v>
      </c>
      <c r="O44" s="94">
        <f t="shared" si="11"/>
        <v>1544.3091555555557</v>
      </c>
      <c r="P44" s="94">
        <f t="shared" si="11"/>
        <v>14.172304093567163</v>
      </c>
      <c r="Q44" s="94">
        <f t="shared" si="11"/>
        <v>442.36166549707605</v>
      </c>
      <c r="R44" s="94">
        <f t="shared" si="11"/>
        <v>2666.7900178713435</v>
      </c>
      <c r="S44" s="94">
        <f t="shared" si="11"/>
        <v>-1742.3381569122748</v>
      </c>
      <c r="T44" s="94">
        <f t="shared" si="11"/>
        <v>565.88447401168651</v>
      </c>
      <c r="U44" s="94">
        <f t="shared" si="11"/>
        <v>648.09503288889391</v>
      </c>
      <c r="V44" s="94">
        <f t="shared" si="11"/>
        <v>739.84543850292084</v>
      </c>
      <c r="W44" s="94">
        <f t="shared" si="11"/>
        <v>840.96682067836446</v>
      </c>
      <c r="X44" s="94">
        <f t="shared" si="11"/>
        <v>-4361.9441997606236</v>
      </c>
      <c r="Y44" s="94">
        <f t="shared" si="11"/>
        <v>126.93077463459304</v>
      </c>
      <c r="Z44" s="94">
        <f t="shared" si="11"/>
        <v>133.3571661233168</v>
      </c>
      <c r="AA44" s="94">
        <f t="shared" si="11"/>
        <v>140.11343000495481</v>
      </c>
      <c r="AB44" s="94">
        <f t="shared" si="11"/>
        <v>147.21662251931093</v>
      </c>
      <c r="AC44" s="94">
        <f t="shared" si="11"/>
        <v>154.68468331661234</v>
      </c>
      <c r="AD44" s="94">
        <f t="shared" si="11"/>
        <v>162.53648105601678</v>
      </c>
      <c r="AE44" s="94">
        <f t="shared" si="11"/>
        <v>170.7918613374095</v>
      </c>
      <c r="AF44" s="94">
        <f t="shared" si="11"/>
        <v>179.47169708382535</v>
      </c>
      <c r="AG44" s="94">
        <f t="shared" si="11"/>
        <v>188.59794149807021</v>
      </c>
      <c r="AH44" s="95"/>
    </row>
    <row r="45" spans="2:34" ht="15" thickTop="1" x14ac:dyDescent="0.35"/>
    <row r="47" spans="2:34" ht="15" thickBot="1" x14ac:dyDescent="0.4">
      <c r="B47" s="124" t="s">
        <v>15</v>
      </c>
      <c r="C47" s="124"/>
      <c r="D47" s="91">
        <v>9337.6288533333409</v>
      </c>
      <c r="E47" s="91">
        <v>18355.774293333328</v>
      </c>
      <c r="F47" s="91">
        <v>27054.436320000001</v>
      </c>
      <c r="G47" s="91">
        <v>35433.614933333338</v>
      </c>
      <c r="H47" s="91">
        <v>44001.579200000022</v>
      </c>
      <c r="I47" s="91">
        <v>54837.319200000013</v>
      </c>
      <c r="J47" s="91">
        <v>141780.6</v>
      </c>
      <c r="K47" s="91">
        <v>335148.61680000002</v>
      </c>
      <c r="L47" s="91">
        <v>300710.46079999994</v>
      </c>
      <c r="M47" s="91">
        <v>331322.47120000009</v>
      </c>
      <c r="N47" s="91">
        <v>258350.2776</v>
      </c>
      <c r="O47" s="91">
        <v>250573.27680000002</v>
      </c>
      <c r="P47" s="91">
        <v>526053.06480000005</v>
      </c>
      <c r="Q47" s="91">
        <v>525922.59199999995</v>
      </c>
      <c r="R47" s="91">
        <v>613337.27840000007</v>
      </c>
      <c r="S47" s="91">
        <v>1066043.0145503257</v>
      </c>
      <c r="T47" s="91">
        <v>778553.85949611547</v>
      </c>
      <c r="U47" s="91">
        <v>884689.70671219251</v>
      </c>
      <c r="V47" s="91">
        <v>1006834.3192320149</v>
      </c>
      <c r="W47" s="91">
        <v>1146923.074073425</v>
      </c>
      <c r="X47" s="91">
        <v>1306857.0667182824</v>
      </c>
      <c r="Y47" s="91">
        <v>478750.19982899283</v>
      </c>
      <c r="Z47" s="91">
        <v>502175.9507381763</v>
      </c>
      <c r="AA47" s="91">
        <v>526774.0615962809</v>
      </c>
      <c r="AB47" s="91">
        <v>552604.09213006578</v>
      </c>
      <c r="AC47" s="91">
        <v>579728.65409186832</v>
      </c>
      <c r="AD47" s="91">
        <v>608213.56812445889</v>
      </c>
      <c r="AE47" s="91">
        <v>638128.02866987151</v>
      </c>
      <c r="AF47" s="91">
        <v>669544.77733154106</v>
      </c>
      <c r="AG47" s="91">
        <v>702540.28511954716</v>
      </c>
      <c r="AH47" s="91">
        <v>737194.94403034926</v>
      </c>
    </row>
    <row r="48" spans="2:34" ht="15.5" thickTop="1" thickBot="1" x14ac:dyDescent="0.4">
      <c r="B48" s="124" t="s">
        <v>31</v>
      </c>
      <c r="C48" s="124"/>
      <c r="D48" s="96">
        <f>D47/PRODUCT($D$26:$D$28)</f>
        <v>54.606016686159897</v>
      </c>
      <c r="E48" s="96">
        <f t="shared" ref="E48:AH48" si="12">E47/PRODUCT($D$26:$D$28)</f>
        <v>107.34370931773879</v>
      </c>
      <c r="F48" s="96">
        <f t="shared" si="12"/>
        <v>158.21307789473687</v>
      </c>
      <c r="G48" s="96">
        <f t="shared" si="12"/>
        <v>207.21412241715404</v>
      </c>
      <c r="H48" s="96">
        <f t="shared" si="12"/>
        <v>257.31917660818732</v>
      </c>
      <c r="I48" s="96">
        <f t="shared" si="12"/>
        <v>320.68607719298257</v>
      </c>
      <c r="J48" s="96">
        <f t="shared" si="12"/>
        <v>829.12631578947389</v>
      </c>
      <c r="K48" s="96">
        <f t="shared" si="12"/>
        <v>1959.9334315789479</v>
      </c>
      <c r="L48" s="96">
        <f t="shared" si="12"/>
        <v>1758.5407064327485</v>
      </c>
      <c r="M48" s="96">
        <f t="shared" si="12"/>
        <v>1937.5583111111118</v>
      </c>
      <c r="N48" s="96">
        <f t="shared" si="12"/>
        <v>1510.8203368421055</v>
      </c>
      <c r="O48" s="96">
        <f t="shared" si="12"/>
        <v>1465.3408000000004</v>
      </c>
      <c r="P48" s="96">
        <f t="shared" si="12"/>
        <v>3076.3337122807025</v>
      </c>
      <c r="Q48" s="96">
        <f t="shared" si="12"/>
        <v>3075.5707134502927</v>
      </c>
      <c r="R48" s="96">
        <f t="shared" si="12"/>
        <v>3586.7677099415214</v>
      </c>
      <c r="S48" s="96">
        <f t="shared" si="12"/>
        <v>6234.1696757329</v>
      </c>
      <c r="T48" s="96">
        <f t="shared" si="12"/>
        <v>4552.9465467609098</v>
      </c>
      <c r="U48" s="96">
        <f t="shared" si="12"/>
        <v>5173.6240158607761</v>
      </c>
      <c r="V48" s="96">
        <f t="shared" si="12"/>
        <v>5887.9199955088607</v>
      </c>
      <c r="W48" s="96">
        <f t="shared" si="12"/>
        <v>6707.1524799615509</v>
      </c>
      <c r="X48" s="96">
        <f t="shared" si="12"/>
        <v>7642.4389866566235</v>
      </c>
      <c r="Y48" s="96">
        <f t="shared" si="12"/>
        <v>2799.708770929783</v>
      </c>
      <c r="Z48" s="96">
        <f t="shared" si="12"/>
        <v>2936.701466305125</v>
      </c>
      <c r="AA48" s="96">
        <f t="shared" si="12"/>
        <v>3080.5500678145086</v>
      </c>
      <c r="AB48" s="96">
        <f t="shared" si="12"/>
        <v>3231.6028779536014</v>
      </c>
      <c r="AC48" s="96">
        <f t="shared" si="12"/>
        <v>3390.226047320868</v>
      </c>
      <c r="AD48" s="96">
        <f t="shared" si="12"/>
        <v>3556.8044919559006</v>
      </c>
      <c r="AE48" s="96">
        <f t="shared" si="12"/>
        <v>3731.7428577185474</v>
      </c>
      <c r="AF48" s="96">
        <f t="shared" si="12"/>
        <v>3915.4665341025798</v>
      </c>
      <c r="AG48" s="96">
        <f t="shared" si="12"/>
        <v>4108.4227199973529</v>
      </c>
      <c r="AH48" s="96">
        <f t="shared" si="12"/>
        <v>4311.0815440371307</v>
      </c>
    </row>
    <row r="49" spans="2:36" ht="15.5" thickTop="1" thickBot="1" x14ac:dyDescent="0.4">
      <c r="B49" s="124" t="s">
        <v>17</v>
      </c>
      <c r="C49" s="124"/>
      <c r="D49" s="9">
        <v>0</v>
      </c>
      <c r="E49" s="9">
        <f>(E48-D48)/D48</f>
        <v>0.96578538102643652</v>
      </c>
      <c r="F49" s="9">
        <f t="shared" ref="F49:AH49" si="13">(F48-E48)/E48</f>
        <v>0.4738924050632915</v>
      </c>
      <c r="G49" s="9">
        <f t="shared" si="13"/>
        <v>0.30971551261406344</v>
      </c>
      <c r="H49" s="9">
        <f t="shared" si="13"/>
        <v>0.24180327868852519</v>
      </c>
      <c r="I49" s="9">
        <f t="shared" si="13"/>
        <v>0.24625797975905328</v>
      </c>
      <c r="J49" s="9">
        <f t="shared" si="13"/>
        <v>1.5854764979102038</v>
      </c>
      <c r="K49" s="9">
        <f t="shared" si="13"/>
        <v>1.3638538474234134</v>
      </c>
      <c r="L49" s="9">
        <f t="shared" si="13"/>
        <v>-0.10275488029404896</v>
      </c>
      <c r="M49" s="9">
        <f t="shared" si="13"/>
        <v>0.10179895411207501</v>
      </c>
      <c r="N49" s="9">
        <f t="shared" si="13"/>
        <v>-0.22024522917418124</v>
      </c>
      <c r="O49" s="9">
        <f t="shared" si="13"/>
        <v>-3.0102544778531196E-2</v>
      </c>
      <c r="P49" s="9">
        <f t="shared" si="13"/>
        <v>1.0993981142685043</v>
      </c>
      <c r="Q49" s="9">
        <f t="shared" si="13"/>
        <v>-2.4802212691160794E-4</v>
      </c>
      <c r="R49" s="9">
        <f t="shared" si="13"/>
        <v>0.16621207708072769</v>
      </c>
      <c r="S49" s="9">
        <f t="shared" si="13"/>
        <v>0.73810243090276451</v>
      </c>
      <c r="T49" s="9">
        <f t="shared" si="13"/>
        <v>-0.26967875698287641</v>
      </c>
      <c r="U49" s="9">
        <f t="shared" si="13"/>
        <v>0.13632434791957601</v>
      </c>
      <c r="V49" s="9">
        <f t="shared" si="13"/>
        <v>0.13806491879933055</v>
      </c>
      <c r="W49" s="9">
        <f t="shared" si="13"/>
        <v>0.13913784240913218</v>
      </c>
      <c r="X49" s="9">
        <f t="shared" si="13"/>
        <v>0.13944613746136783</v>
      </c>
      <c r="Y49" s="9">
        <f t="shared" si="13"/>
        <v>-0.63366292150739356</v>
      </c>
      <c r="Z49" s="9">
        <f t="shared" si="13"/>
        <v>4.8931051971468714E-2</v>
      </c>
      <c r="AA49" s="9">
        <f t="shared" si="13"/>
        <v>4.8983052298594662E-2</v>
      </c>
      <c r="AB49" s="9">
        <f t="shared" si="13"/>
        <v>4.9034362959163649E-2</v>
      </c>
      <c r="AC49" s="9">
        <f t="shared" si="13"/>
        <v>4.9084982084096326E-2</v>
      </c>
      <c r="AD49" s="9">
        <f t="shared" si="13"/>
        <v>4.9134907911722148E-2</v>
      </c>
      <c r="AE49" s="9">
        <f t="shared" si="13"/>
        <v>4.9184138784768419E-2</v>
      </c>
      <c r="AF49" s="9">
        <f t="shared" si="13"/>
        <v>4.923267314735464E-2</v>
      </c>
      <c r="AG49" s="9">
        <f t="shared" si="13"/>
        <v>4.9280509541884898E-2</v>
      </c>
      <c r="AH49" s="9">
        <f t="shared" si="13"/>
        <v>4.9327646605923828E-2</v>
      </c>
    </row>
    <row r="50" spans="2:36" ht="15" thickTop="1" x14ac:dyDescent="0.35"/>
    <row r="51" spans="2:36" ht="15" thickBot="1" x14ac:dyDescent="0.4">
      <c r="AJ51" s="8" t="s">
        <v>22</v>
      </c>
    </row>
    <row r="52" spans="2:36" ht="15.5" thickTop="1" thickBot="1" x14ac:dyDescent="0.4">
      <c r="B52" s="124" t="s">
        <v>18</v>
      </c>
      <c r="C52" s="124"/>
      <c r="D52" s="97">
        <f t="shared" ref="D52:AH52" si="14">D41/D47</f>
        <v>0.9434934462534007</v>
      </c>
      <c r="E52" s="97">
        <f t="shared" si="14"/>
        <v>0.94349344625340192</v>
      </c>
      <c r="F52" s="97">
        <f t="shared" si="14"/>
        <v>0.94349344625340181</v>
      </c>
      <c r="G52" s="97">
        <f t="shared" si="14"/>
        <v>0.94349344625340159</v>
      </c>
      <c r="H52" s="97">
        <f t="shared" si="14"/>
        <v>0.94349344625340159</v>
      </c>
      <c r="I52" s="97">
        <f t="shared" si="14"/>
        <v>0.79659667972974124</v>
      </c>
      <c r="J52" s="97">
        <f t="shared" si="14"/>
        <v>0.83768608681300538</v>
      </c>
      <c r="K52" s="97">
        <f t="shared" si="14"/>
        <v>0.86256149752368594</v>
      </c>
      <c r="L52" s="97">
        <f t="shared" si="14"/>
        <v>0.87037558488553923</v>
      </c>
      <c r="M52" s="97">
        <f t="shared" si="14"/>
        <v>0.89808671449991273</v>
      </c>
      <c r="N52" s="97">
        <f t="shared" si="14"/>
        <v>0.95785643545211352</v>
      </c>
      <c r="O52" s="97">
        <f t="shared" si="14"/>
        <v>0.82141237496878994</v>
      </c>
      <c r="P52" s="97">
        <f t="shared" si="14"/>
        <v>0.89325751990182101</v>
      </c>
      <c r="Q52" s="97">
        <f t="shared" si="14"/>
        <v>0.89808714663468969</v>
      </c>
      <c r="R52" s="97">
        <f t="shared" si="14"/>
        <v>0.89342060901543918</v>
      </c>
      <c r="S52" s="97">
        <f t="shared" si="14"/>
        <v>0.9417905695667439</v>
      </c>
      <c r="T52" s="97">
        <f t="shared" si="14"/>
        <v>0.90687294708289024</v>
      </c>
      <c r="U52" s="97">
        <f t="shared" si="14"/>
        <v>0.90745452556867068</v>
      </c>
      <c r="V52" s="97">
        <f t="shared" si="14"/>
        <v>0.9074382063186911</v>
      </c>
      <c r="W52" s="97">
        <f t="shared" si="14"/>
        <v>0.90690781465733228</v>
      </c>
      <c r="X52" s="97">
        <f t="shared" si="14"/>
        <v>0.90595892632474428</v>
      </c>
      <c r="Y52" s="97">
        <f t="shared" si="14"/>
        <v>0.91502074990550042</v>
      </c>
      <c r="Z52" s="97">
        <f t="shared" si="14"/>
        <v>0.91555863766794265</v>
      </c>
      <c r="AA52" s="97">
        <f t="shared" si="14"/>
        <v>0.91609598861452901</v>
      </c>
      <c r="AB52" s="97">
        <f t="shared" si="14"/>
        <v>0.91663273667209932</v>
      </c>
      <c r="AC52" s="97">
        <f t="shared" si="14"/>
        <v>0.91716881676151629</v>
      </c>
      <c r="AD52" s="97">
        <f t="shared" si="14"/>
        <v>0.91770416481256378</v>
      </c>
      <c r="AE52" s="97">
        <f t="shared" si="14"/>
        <v>0.91823871777781052</v>
      </c>
      <c r="AF52" s="97">
        <f t="shared" si="14"/>
        <v>0.91877241364544482</v>
      </c>
      <c r="AG52" s="97">
        <f t="shared" si="14"/>
        <v>0.91930519145110068</v>
      </c>
      <c r="AH52" s="97">
        <f t="shared" si="14"/>
        <v>0.91983699128868357</v>
      </c>
      <c r="AJ52" s="9">
        <f>AVERAGE(D52:AH52)</f>
        <v>0.9063730735099359</v>
      </c>
    </row>
    <row r="53" spans="2:36" ht="15.5" thickTop="1" thickBot="1" x14ac:dyDescent="0.4">
      <c r="B53" s="124" t="s">
        <v>19</v>
      </c>
      <c r="C53" s="124"/>
      <c r="D53" s="97">
        <f>D52*0.8</f>
        <v>0.75479475700272058</v>
      </c>
      <c r="E53" s="97">
        <f t="shared" ref="E53:AH53" si="15">E52*0.8</f>
        <v>0.75479475700272158</v>
      </c>
      <c r="F53" s="97">
        <f t="shared" si="15"/>
        <v>0.75479475700272147</v>
      </c>
      <c r="G53" s="97">
        <f t="shared" si="15"/>
        <v>0.75479475700272136</v>
      </c>
      <c r="H53" s="97">
        <f t="shared" si="15"/>
        <v>0.75479475700272136</v>
      </c>
      <c r="I53" s="97">
        <f t="shared" si="15"/>
        <v>0.63727734378379308</v>
      </c>
      <c r="J53" s="97">
        <f t="shared" si="15"/>
        <v>0.67014886945040431</v>
      </c>
      <c r="K53" s="97">
        <f t="shared" si="15"/>
        <v>0.69004919801894882</v>
      </c>
      <c r="L53" s="97">
        <f t="shared" si="15"/>
        <v>0.69630046790843148</v>
      </c>
      <c r="M53" s="97">
        <f t="shared" si="15"/>
        <v>0.71846937159993018</v>
      </c>
      <c r="N53" s="97">
        <f t="shared" si="15"/>
        <v>0.76628514836169082</v>
      </c>
      <c r="O53" s="97">
        <f t="shared" si="15"/>
        <v>0.65712989997503202</v>
      </c>
      <c r="P53" s="97">
        <f t="shared" si="15"/>
        <v>0.71460601592145689</v>
      </c>
      <c r="Q53" s="97">
        <f t="shared" si="15"/>
        <v>0.71846971730775178</v>
      </c>
      <c r="R53" s="97">
        <f t="shared" si="15"/>
        <v>0.71473648721235139</v>
      </c>
      <c r="S53" s="97">
        <f t="shared" si="15"/>
        <v>0.75343245565339512</v>
      </c>
      <c r="T53" s="97">
        <f t="shared" si="15"/>
        <v>0.72549835766631221</v>
      </c>
      <c r="U53" s="97">
        <f t="shared" si="15"/>
        <v>0.72596362045493656</v>
      </c>
      <c r="V53" s="97">
        <f t="shared" si="15"/>
        <v>0.72595056505495292</v>
      </c>
      <c r="W53" s="97">
        <f t="shared" si="15"/>
        <v>0.72552625172586582</v>
      </c>
      <c r="X53" s="97">
        <f t="shared" si="15"/>
        <v>0.72476714105979545</v>
      </c>
      <c r="Y53" s="97">
        <f t="shared" si="15"/>
        <v>0.73201659992440038</v>
      </c>
      <c r="Z53" s="97">
        <f t="shared" si="15"/>
        <v>0.73244691013435415</v>
      </c>
      <c r="AA53" s="97">
        <f t="shared" si="15"/>
        <v>0.73287679089162328</v>
      </c>
      <c r="AB53" s="97">
        <f t="shared" si="15"/>
        <v>0.73330618933767955</v>
      </c>
      <c r="AC53" s="97">
        <f t="shared" si="15"/>
        <v>0.73373505340921308</v>
      </c>
      <c r="AD53" s="97">
        <f t="shared" si="15"/>
        <v>0.73416333185005112</v>
      </c>
      <c r="AE53" s="97">
        <f t="shared" si="15"/>
        <v>0.73459097422224851</v>
      </c>
      <c r="AF53" s="97">
        <f t="shared" si="15"/>
        <v>0.73501793091635592</v>
      </c>
      <c r="AG53" s="97">
        <f t="shared" si="15"/>
        <v>0.73544415316088063</v>
      </c>
      <c r="AH53" s="97">
        <f t="shared" si="15"/>
        <v>0.7358695930309469</v>
      </c>
      <c r="AJ53" s="9">
        <f>AVERAGE(D53:AH53)</f>
        <v>0.72509845880794865</v>
      </c>
    </row>
    <row r="54" spans="2:36" ht="15.5" thickTop="1" thickBot="1" x14ac:dyDescent="0.4"/>
    <row r="55" spans="2:36" ht="15" thickBot="1" x14ac:dyDescent="0.4">
      <c r="B55" s="130" t="s">
        <v>24</v>
      </c>
      <c r="C55" s="131"/>
      <c r="D55" s="119" t="s">
        <v>23</v>
      </c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20"/>
    </row>
    <row r="56" spans="2:36" ht="15" thickBo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2:36" ht="15" thickBot="1" x14ac:dyDescent="0.4">
      <c r="B57" s="130" t="s">
        <v>57</v>
      </c>
      <c r="C57" s="131"/>
      <c r="D57" s="118" t="s">
        <v>59</v>
      </c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20"/>
    </row>
    <row r="58" spans="2:36" ht="15" thickBot="1" x14ac:dyDescent="0.4"/>
    <row r="59" spans="2:36" ht="15" thickBot="1" x14ac:dyDescent="0.4">
      <c r="B59" s="130" t="s">
        <v>66</v>
      </c>
      <c r="C59" s="131"/>
      <c r="D59" s="58"/>
      <c r="E59" s="47">
        <v>50</v>
      </c>
      <c r="F59" s="47">
        <v>75</v>
      </c>
      <c r="G59" s="47">
        <v>100</v>
      </c>
      <c r="H59" s="47">
        <v>250</v>
      </c>
      <c r="I59" s="47">
        <v>500</v>
      </c>
      <c r="J59" s="47">
        <v>750</v>
      </c>
      <c r="K59" s="47">
        <v>1000</v>
      </c>
      <c r="L59" s="47">
        <v>1500</v>
      </c>
      <c r="M59" s="47">
        <v>2000</v>
      </c>
      <c r="N59" s="47">
        <v>2500</v>
      </c>
      <c r="O59" s="47">
        <v>3000</v>
      </c>
      <c r="P59" s="47">
        <v>4000</v>
      </c>
      <c r="Q59" s="48">
        <v>5000</v>
      </c>
      <c r="T59" s="37">
        <v>50</v>
      </c>
      <c r="U59" s="37">
        <v>75</v>
      </c>
      <c r="V59" s="37">
        <v>100</v>
      </c>
      <c r="W59" s="37">
        <v>250</v>
      </c>
      <c r="X59" s="37">
        <v>500</v>
      </c>
      <c r="Y59" s="37">
        <v>750</v>
      </c>
      <c r="Z59" s="37">
        <v>1000</v>
      </c>
      <c r="AA59" s="37">
        <v>1500</v>
      </c>
      <c r="AB59" s="37">
        <v>2000</v>
      </c>
      <c r="AC59" s="37">
        <v>2500</v>
      </c>
      <c r="AD59" s="37">
        <v>3000</v>
      </c>
      <c r="AE59" s="37">
        <v>4000</v>
      </c>
      <c r="AF59" s="37">
        <v>5000</v>
      </c>
    </row>
    <row r="60" spans="2:36" ht="15" thickBot="1" x14ac:dyDescent="0.4">
      <c r="B60" s="45" t="s">
        <v>0</v>
      </c>
      <c r="C60" s="45" t="s">
        <v>39</v>
      </c>
      <c r="D60" s="52" t="s">
        <v>36</v>
      </c>
      <c r="E60" s="53" t="s">
        <v>37</v>
      </c>
      <c r="F60" s="53" t="s">
        <v>37</v>
      </c>
      <c r="G60" s="53" t="s">
        <v>37</v>
      </c>
      <c r="H60" s="53" t="s">
        <v>37</v>
      </c>
      <c r="I60" s="53" t="s">
        <v>37</v>
      </c>
      <c r="J60" s="53" t="s">
        <v>37</v>
      </c>
      <c r="K60" s="53" t="s">
        <v>37</v>
      </c>
      <c r="L60" s="53" t="s">
        <v>37</v>
      </c>
      <c r="M60" s="53" t="s">
        <v>37</v>
      </c>
      <c r="N60" s="53" t="s">
        <v>37</v>
      </c>
      <c r="O60" s="53" t="s">
        <v>37</v>
      </c>
      <c r="P60" s="53" t="s">
        <v>37</v>
      </c>
      <c r="Q60" s="54" t="s">
        <v>37</v>
      </c>
      <c r="T60" s="37" t="s">
        <v>40</v>
      </c>
      <c r="U60" s="37" t="s">
        <v>40</v>
      </c>
      <c r="V60" s="37" t="s">
        <v>40</v>
      </c>
      <c r="W60" s="37" t="s">
        <v>40</v>
      </c>
      <c r="X60" s="37" t="s">
        <v>40</v>
      </c>
      <c r="Y60" s="37" t="s">
        <v>40</v>
      </c>
      <c r="Z60" s="37" t="s">
        <v>40</v>
      </c>
      <c r="AA60" s="37" t="s">
        <v>40</v>
      </c>
      <c r="AB60" s="37" t="s">
        <v>40</v>
      </c>
      <c r="AC60" s="37" t="s">
        <v>40</v>
      </c>
      <c r="AD60" s="37" t="s">
        <v>40</v>
      </c>
      <c r="AE60" s="37" t="s">
        <v>40</v>
      </c>
      <c r="AF60" s="37" t="s">
        <v>40</v>
      </c>
    </row>
    <row r="61" spans="2:36" x14ac:dyDescent="0.35">
      <c r="B61" s="50">
        <v>1</v>
      </c>
      <c r="C61" s="56" t="s">
        <v>25</v>
      </c>
      <c r="D61" s="57">
        <v>0.55000000000000004</v>
      </c>
      <c r="E61" s="46">
        <v>2</v>
      </c>
      <c r="F61" s="46">
        <v>4</v>
      </c>
      <c r="G61" s="46">
        <v>5</v>
      </c>
      <c r="H61" s="46">
        <v>10</v>
      </c>
      <c r="I61" s="46">
        <v>20</v>
      </c>
      <c r="J61" s="46">
        <v>30</v>
      </c>
      <c r="K61" s="46">
        <v>40</v>
      </c>
      <c r="L61" s="46">
        <v>50</v>
      </c>
      <c r="M61" s="46">
        <v>60</v>
      </c>
      <c r="N61" s="46">
        <v>70</v>
      </c>
      <c r="O61" s="46">
        <v>80</v>
      </c>
      <c r="P61" s="46">
        <v>90</v>
      </c>
      <c r="Q61" s="56">
        <v>100</v>
      </c>
      <c r="T61" s="37">
        <f t="shared" ref="T61:T72" si="16">$D61*E61</f>
        <v>1.1000000000000001</v>
      </c>
      <c r="U61" s="37">
        <f t="shared" ref="U61:U72" si="17">$D61*F61</f>
        <v>2.2000000000000002</v>
      </c>
      <c r="V61" s="37">
        <f t="shared" ref="V61:V72" si="18">$D61*G61</f>
        <v>2.75</v>
      </c>
      <c r="W61" s="37">
        <f t="shared" ref="W61:W72" si="19">$D61*H61</f>
        <v>5.5</v>
      </c>
      <c r="X61" s="37">
        <f t="shared" ref="X61:X72" si="20">$D61*I61</f>
        <v>11</v>
      </c>
      <c r="Y61" s="37">
        <f t="shared" ref="Y61:Y72" si="21">$D61*J61</f>
        <v>16.5</v>
      </c>
      <c r="Z61" s="37">
        <f t="shared" ref="Z61:Z72" si="22">$D61*K61</f>
        <v>22</v>
      </c>
      <c r="AA61" s="37">
        <f t="shared" ref="AA61:AA72" si="23">$D61*L61</f>
        <v>27.500000000000004</v>
      </c>
      <c r="AB61" s="37">
        <f t="shared" ref="AB61:AB72" si="24">$D61*M61</f>
        <v>33</v>
      </c>
      <c r="AC61" s="37">
        <f t="shared" ref="AC61:AC72" si="25">$D61*N61</f>
        <v>38.5</v>
      </c>
      <c r="AD61" s="37">
        <f t="shared" ref="AD61:AD72" si="26">$D61*O61</f>
        <v>44</v>
      </c>
      <c r="AE61" s="37">
        <f t="shared" ref="AE61:AE72" si="27">$D61*P61</f>
        <v>49.500000000000007</v>
      </c>
      <c r="AF61" s="37">
        <f t="shared" ref="AF61:AF72" si="28">$D61*Q61</f>
        <v>55.000000000000007</v>
      </c>
    </row>
    <row r="62" spans="2:36" x14ac:dyDescent="0.35">
      <c r="B62" s="51">
        <v>2</v>
      </c>
      <c r="C62" s="49" t="s">
        <v>26</v>
      </c>
      <c r="D62" s="44">
        <v>0.55000000000000004</v>
      </c>
      <c r="E62" s="37">
        <v>2</v>
      </c>
      <c r="F62" s="37">
        <v>5</v>
      </c>
      <c r="G62" s="37">
        <v>6</v>
      </c>
      <c r="H62" s="37">
        <v>10</v>
      </c>
      <c r="I62" s="37">
        <v>30</v>
      </c>
      <c r="J62" s="37">
        <v>45</v>
      </c>
      <c r="K62" s="37">
        <v>60</v>
      </c>
      <c r="L62" s="37">
        <v>90</v>
      </c>
      <c r="M62" s="37">
        <v>120</v>
      </c>
      <c r="N62" s="37">
        <v>150</v>
      </c>
      <c r="O62" s="37">
        <v>180</v>
      </c>
      <c r="P62" s="37">
        <v>360</v>
      </c>
      <c r="Q62" s="49">
        <v>400</v>
      </c>
      <c r="T62" s="37">
        <f t="shared" si="16"/>
        <v>1.1000000000000001</v>
      </c>
      <c r="U62" s="37">
        <f t="shared" si="17"/>
        <v>2.75</v>
      </c>
      <c r="V62" s="37">
        <f t="shared" si="18"/>
        <v>3.3000000000000003</v>
      </c>
      <c r="W62" s="37">
        <f t="shared" si="19"/>
        <v>5.5</v>
      </c>
      <c r="X62" s="37">
        <f t="shared" si="20"/>
        <v>16.5</v>
      </c>
      <c r="Y62" s="37">
        <f t="shared" si="21"/>
        <v>24.750000000000004</v>
      </c>
      <c r="Z62" s="37">
        <f t="shared" si="22"/>
        <v>33</v>
      </c>
      <c r="AA62" s="37">
        <f t="shared" si="23"/>
        <v>49.500000000000007</v>
      </c>
      <c r="AB62" s="37">
        <f t="shared" si="24"/>
        <v>66</v>
      </c>
      <c r="AC62" s="37">
        <f t="shared" si="25"/>
        <v>82.5</v>
      </c>
      <c r="AD62" s="37">
        <f t="shared" si="26"/>
        <v>99.000000000000014</v>
      </c>
      <c r="AE62" s="37">
        <f t="shared" si="27"/>
        <v>198.00000000000003</v>
      </c>
      <c r="AF62" s="37">
        <f t="shared" si="28"/>
        <v>220.00000000000003</v>
      </c>
    </row>
    <row r="63" spans="2:36" x14ac:dyDescent="0.35">
      <c r="B63" s="51">
        <v>3</v>
      </c>
      <c r="C63" s="49" t="s">
        <v>27</v>
      </c>
      <c r="D63" s="44">
        <v>0.3</v>
      </c>
      <c r="E63" s="37">
        <v>3</v>
      </c>
      <c r="F63" s="37">
        <v>6</v>
      </c>
      <c r="G63" s="37">
        <v>8</v>
      </c>
      <c r="H63" s="37">
        <v>15</v>
      </c>
      <c r="I63" s="37">
        <v>30</v>
      </c>
      <c r="J63" s="37">
        <v>40</v>
      </c>
      <c r="K63" s="37">
        <v>50</v>
      </c>
      <c r="L63" s="37">
        <v>90</v>
      </c>
      <c r="M63" s="37">
        <v>120</v>
      </c>
      <c r="N63" s="37">
        <v>150</v>
      </c>
      <c r="O63" s="37">
        <v>180</v>
      </c>
      <c r="P63" s="37">
        <v>360</v>
      </c>
      <c r="Q63" s="49">
        <v>400</v>
      </c>
      <c r="T63" s="37">
        <f t="shared" si="16"/>
        <v>0.89999999999999991</v>
      </c>
      <c r="U63" s="37">
        <f t="shared" si="17"/>
        <v>1.7999999999999998</v>
      </c>
      <c r="V63" s="37">
        <f t="shared" si="18"/>
        <v>2.4</v>
      </c>
      <c r="W63" s="37">
        <f t="shared" si="19"/>
        <v>4.5</v>
      </c>
      <c r="X63" s="37">
        <f t="shared" si="20"/>
        <v>9</v>
      </c>
      <c r="Y63" s="37">
        <f t="shared" si="21"/>
        <v>12</v>
      </c>
      <c r="Z63" s="37">
        <f t="shared" si="22"/>
        <v>15</v>
      </c>
      <c r="AA63" s="37">
        <f t="shared" si="23"/>
        <v>27</v>
      </c>
      <c r="AB63" s="37">
        <f t="shared" si="24"/>
        <v>36</v>
      </c>
      <c r="AC63" s="37">
        <f t="shared" si="25"/>
        <v>45</v>
      </c>
      <c r="AD63" s="37">
        <f t="shared" si="26"/>
        <v>54</v>
      </c>
      <c r="AE63" s="37">
        <f t="shared" si="27"/>
        <v>108</v>
      </c>
      <c r="AF63" s="37">
        <f t="shared" si="28"/>
        <v>120</v>
      </c>
    </row>
    <row r="64" spans="2:36" x14ac:dyDescent="0.35">
      <c r="B64" s="51">
        <v>4</v>
      </c>
      <c r="C64" s="49" t="s">
        <v>28</v>
      </c>
      <c r="D64" s="44">
        <v>1</v>
      </c>
      <c r="E64" s="37">
        <v>5</v>
      </c>
      <c r="F64" s="37">
        <v>9</v>
      </c>
      <c r="G64" s="37">
        <v>11</v>
      </c>
      <c r="H64" s="37">
        <v>18</v>
      </c>
      <c r="I64" s="37">
        <v>23</v>
      </c>
      <c r="J64" s="37">
        <v>35</v>
      </c>
      <c r="K64" s="37">
        <v>42</v>
      </c>
      <c r="L64" s="37">
        <v>50</v>
      </c>
      <c r="M64" s="37">
        <v>60</v>
      </c>
      <c r="N64" s="37">
        <v>70</v>
      </c>
      <c r="O64" s="37">
        <v>80</v>
      </c>
      <c r="P64" s="37">
        <v>90</v>
      </c>
      <c r="Q64" s="49">
        <v>100</v>
      </c>
      <c r="T64" s="37">
        <f t="shared" si="16"/>
        <v>5</v>
      </c>
      <c r="U64" s="37">
        <f t="shared" si="17"/>
        <v>9</v>
      </c>
      <c r="V64" s="37">
        <f t="shared" si="18"/>
        <v>11</v>
      </c>
      <c r="W64" s="37">
        <f t="shared" si="19"/>
        <v>18</v>
      </c>
      <c r="X64" s="37">
        <f t="shared" si="20"/>
        <v>23</v>
      </c>
      <c r="Y64" s="37">
        <f t="shared" si="21"/>
        <v>35</v>
      </c>
      <c r="Z64" s="37">
        <f t="shared" si="22"/>
        <v>42</v>
      </c>
      <c r="AA64" s="37">
        <f t="shared" si="23"/>
        <v>50</v>
      </c>
      <c r="AB64" s="37">
        <f t="shared" si="24"/>
        <v>60</v>
      </c>
      <c r="AC64" s="37">
        <f t="shared" si="25"/>
        <v>70</v>
      </c>
      <c r="AD64" s="37">
        <f t="shared" si="26"/>
        <v>80</v>
      </c>
      <c r="AE64" s="37">
        <f t="shared" si="27"/>
        <v>90</v>
      </c>
      <c r="AF64" s="37">
        <f t="shared" si="28"/>
        <v>100</v>
      </c>
    </row>
    <row r="65" spans="2:34" x14ac:dyDescent="0.35">
      <c r="B65" s="51">
        <v>5</v>
      </c>
      <c r="C65" s="49" t="s">
        <v>29</v>
      </c>
      <c r="D65" s="44">
        <v>4.18</v>
      </c>
      <c r="E65" s="37">
        <v>1</v>
      </c>
      <c r="F65" s="37">
        <v>1</v>
      </c>
      <c r="G65" s="37">
        <v>1</v>
      </c>
      <c r="H65" s="37">
        <v>2</v>
      </c>
      <c r="I65" s="37">
        <v>3</v>
      </c>
      <c r="J65" s="37">
        <v>4</v>
      </c>
      <c r="K65" s="37">
        <v>5</v>
      </c>
      <c r="L65" s="37">
        <v>7</v>
      </c>
      <c r="M65" s="37">
        <v>9</v>
      </c>
      <c r="N65" s="37">
        <v>11</v>
      </c>
      <c r="O65" s="37">
        <v>13</v>
      </c>
      <c r="P65" s="37">
        <v>16</v>
      </c>
      <c r="Q65" s="49">
        <v>20</v>
      </c>
      <c r="T65" s="37">
        <f t="shared" si="16"/>
        <v>4.18</v>
      </c>
      <c r="U65" s="37">
        <f t="shared" si="17"/>
        <v>4.18</v>
      </c>
      <c r="V65" s="37">
        <f t="shared" si="18"/>
        <v>4.18</v>
      </c>
      <c r="W65" s="37">
        <f t="shared" si="19"/>
        <v>8.36</v>
      </c>
      <c r="X65" s="37">
        <f t="shared" si="20"/>
        <v>12.54</v>
      </c>
      <c r="Y65" s="37">
        <f t="shared" si="21"/>
        <v>16.72</v>
      </c>
      <c r="Z65" s="37">
        <f t="shared" si="22"/>
        <v>20.9</v>
      </c>
      <c r="AA65" s="37">
        <f t="shared" si="23"/>
        <v>29.259999999999998</v>
      </c>
      <c r="AB65" s="37">
        <f t="shared" si="24"/>
        <v>37.619999999999997</v>
      </c>
      <c r="AC65" s="37">
        <f t="shared" si="25"/>
        <v>45.98</v>
      </c>
      <c r="AD65" s="37">
        <f t="shared" si="26"/>
        <v>54.339999999999996</v>
      </c>
      <c r="AE65" s="37">
        <f t="shared" si="27"/>
        <v>66.88</v>
      </c>
      <c r="AF65" s="37">
        <f t="shared" si="28"/>
        <v>83.6</v>
      </c>
    </row>
    <row r="66" spans="2:34" x14ac:dyDescent="0.35">
      <c r="B66" s="51">
        <v>6</v>
      </c>
      <c r="C66" s="49" t="s">
        <v>32</v>
      </c>
      <c r="D66" s="44">
        <v>0.54</v>
      </c>
      <c r="E66" s="37">
        <v>2</v>
      </c>
      <c r="F66" s="37">
        <v>2</v>
      </c>
      <c r="G66" s="37">
        <v>2</v>
      </c>
      <c r="H66" s="37">
        <v>3</v>
      </c>
      <c r="I66" s="37">
        <v>4</v>
      </c>
      <c r="J66" s="37">
        <v>4</v>
      </c>
      <c r="K66" s="37">
        <v>4</v>
      </c>
      <c r="L66" s="37">
        <v>6</v>
      </c>
      <c r="M66" s="37">
        <v>6</v>
      </c>
      <c r="N66" s="37">
        <v>8</v>
      </c>
      <c r="O66" s="37">
        <v>8</v>
      </c>
      <c r="P66" s="37">
        <v>10</v>
      </c>
      <c r="Q66" s="49">
        <v>10</v>
      </c>
      <c r="T66" s="37">
        <f t="shared" si="16"/>
        <v>1.08</v>
      </c>
      <c r="U66" s="37">
        <f t="shared" si="17"/>
        <v>1.08</v>
      </c>
      <c r="V66" s="37">
        <f t="shared" si="18"/>
        <v>1.08</v>
      </c>
      <c r="W66" s="37">
        <f t="shared" si="19"/>
        <v>1.62</v>
      </c>
      <c r="X66" s="37">
        <f t="shared" si="20"/>
        <v>2.16</v>
      </c>
      <c r="Y66" s="37">
        <f t="shared" si="21"/>
        <v>2.16</v>
      </c>
      <c r="Z66" s="37">
        <f t="shared" si="22"/>
        <v>2.16</v>
      </c>
      <c r="AA66" s="37">
        <f t="shared" si="23"/>
        <v>3.24</v>
      </c>
      <c r="AB66" s="37">
        <f t="shared" si="24"/>
        <v>3.24</v>
      </c>
      <c r="AC66" s="37">
        <f t="shared" si="25"/>
        <v>4.32</v>
      </c>
      <c r="AD66" s="37">
        <f t="shared" si="26"/>
        <v>4.32</v>
      </c>
      <c r="AE66" s="37">
        <f t="shared" si="27"/>
        <v>5.4</v>
      </c>
      <c r="AF66" s="37">
        <f t="shared" si="28"/>
        <v>5.4</v>
      </c>
    </row>
    <row r="67" spans="2:34" x14ac:dyDescent="0.35">
      <c r="B67" s="51">
        <v>7</v>
      </c>
      <c r="C67" s="49" t="s">
        <v>33</v>
      </c>
      <c r="D67" s="44">
        <v>5</v>
      </c>
      <c r="E67" s="37">
        <v>1</v>
      </c>
      <c r="F67" s="37">
        <v>1</v>
      </c>
      <c r="G67" s="37">
        <v>1</v>
      </c>
      <c r="H67" s="37">
        <v>2</v>
      </c>
      <c r="I67" s="37">
        <v>2</v>
      </c>
      <c r="J67" s="37">
        <v>3</v>
      </c>
      <c r="K67" s="37">
        <v>4</v>
      </c>
      <c r="L67" s="37">
        <v>5</v>
      </c>
      <c r="M67" s="37">
        <v>6</v>
      </c>
      <c r="N67" s="37">
        <v>7</v>
      </c>
      <c r="O67" s="37">
        <v>8</v>
      </c>
      <c r="P67" s="37">
        <v>9</v>
      </c>
      <c r="Q67" s="49">
        <v>10</v>
      </c>
      <c r="T67" s="37">
        <f t="shared" si="16"/>
        <v>5</v>
      </c>
      <c r="U67" s="37">
        <f t="shared" si="17"/>
        <v>5</v>
      </c>
      <c r="V67" s="37">
        <f t="shared" si="18"/>
        <v>5</v>
      </c>
      <c r="W67" s="37">
        <f t="shared" si="19"/>
        <v>10</v>
      </c>
      <c r="X67" s="37">
        <f t="shared" si="20"/>
        <v>10</v>
      </c>
      <c r="Y67" s="37">
        <f t="shared" si="21"/>
        <v>15</v>
      </c>
      <c r="Z67" s="37">
        <f t="shared" si="22"/>
        <v>20</v>
      </c>
      <c r="AA67" s="37">
        <f t="shared" si="23"/>
        <v>25</v>
      </c>
      <c r="AB67" s="37">
        <f t="shared" si="24"/>
        <v>30</v>
      </c>
      <c r="AC67" s="37">
        <f t="shared" si="25"/>
        <v>35</v>
      </c>
      <c r="AD67" s="37">
        <f t="shared" si="26"/>
        <v>40</v>
      </c>
      <c r="AE67" s="37">
        <f t="shared" si="27"/>
        <v>45</v>
      </c>
      <c r="AF67" s="37">
        <f t="shared" si="28"/>
        <v>50</v>
      </c>
    </row>
    <row r="68" spans="2:34" x14ac:dyDescent="0.35">
      <c r="B68" s="51">
        <v>8</v>
      </c>
      <c r="C68" s="49" t="s">
        <v>34</v>
      </c>
      <c r="D68" s="44">
        <v>0.55000000000000004</v>
      </c>
      <c r="E68" s="37">
        <v>6</v>
      </c>
      <c r="F68" s="37">
        <v>7</v>
      </c>
      <c r="G68" s="37">
        <v>8</v>
      </c>
      <c r="H68" s="37">
        <v>20</v>
      </c>
      <c r="I68" s="37">
        <v>30</v>
      </c>
      <c r="J68" s="37">
        <v>40</v>
      </c>
      <c r="K68" s="37">
        <v>50</v>
      </c>
      <c r="L68" s="37">
        <v>60</v>
      </c>
      <c r="M68" s="37">
        <v>70</v>
      </c>
      <c r="N68" s="37">
        <v>80</v>
      </c>
      <c r="O68" s="37">
        <v>90</v>
      </c>
      <c r="P68" s="37">
        <v>100</v>
      </c>
      <c r="Q68" s="49">
        <v>110</v>
      </c>
      <c r="T68" s="37">
        <f t="shared" si="16"/>
        <v>3.3000000000000003</v>
      </c>
      <c r="U68" s="37">
        <f t="shared" si="17"/>
        <v>3.8500000000000005</v>
      </c>
      <c r="V68" s="37">
        <f t="shared" si="18"/>
        <v>4.4000000000000004</v>
      </c>
      <c r="W68" s="37">
        <f t="shared" si="19"/>
        <v>11</v>
      </c>
      <c r="X68" s="37">
        <f t="shared" si="20"/>
        <v>16.5</v>
      </c>
      <c r="Y68" s="37">
        <f t="shared" si="21"/>
        <v>22</v>
      </c>
      <c r="Z68" s="37">
        <f t="shared" si="22"/>
        <v>27.500000000000004</v>
      </c>
      <c r="AA68" s="37">
        <f t="shared" si="23"/>
        <v>33</v>
      </c>
      <c r="AB68" s="37">
        <f t="shared" si="24"/>
        <v>38.5</v>
      </c>
      <c r="AC68" s="37">
        <f t="shared" si="25"/>
        <v>44</v>
      </c>
      <c r="AD68" s="37">
        <f t="shared" si="26"/>
        <v>49.500000000000007</v>
      </c>
      <c r="AE68" s="37">
        <f t="shared" si="27"/>
        <v>55.000000000000007</v>
      </c>
      <c r="AF68" s="37">
        <f t="shared" si="28"/>
        <v>60.500000000000007</v>
      </c>
    </row>
    <row r="69" spans="2:34" x14ac:dyDescent="0.35">
      <c r="B69" s="51">
        <v>9</v>
      </c>
      <c r="C69" s="49" t="s">
        <v>35</v>
      </c>
      <c r="D69" s="44">
        <v>0.03</v>
      </c>
      <c r="E69" s="37">
        <v>1</v>
      </c>
      <c r="F69" s="37">
        <v>1</v>
      </c>
      <c r="G69" s="37">
        <v>1</v>
      </c>
      <c r="H69" s="37">
        <v>1</v>
      </c>
      <c r="I69" s="37">
        <v>1</v>
      </c>
      <c r="J69" s="37">
        <v>1</v>
      </c>
      <c r="K69" s="37">
        <v>1</v>
      </c>
      <c r="L69" s="37">
        <v>1</v>
      </c>
      <c r="M69" s="37">
        <v>1</v>
      </c>
      <c r="N69" s="37">
        <v>1</v>
      </c>
      <c r="O69" s="37">
        <v>1</v>
      </c>
      <c r="P69" s="37">
        <v>1</v>
      </c>
      <c r="Q69" s="49">
        <v>1</v>
      </c>
      <c r="T69" s="37">
        <f t="shared" si="16"/>
        <v>0.03</v>
      </c>
      <c r="U69" s="37">
        <f t="shared" si="17"/>
        <v>0.03</v>
      </c>
      <c r="V69" s="37">
        <f t="shared" si="18"/>
        <v>0.03</v>
      </c>
      <c r="W69" s="37">
        <f t="shared" si="19"/>
        <v>0.03</v>
      </c>
      <c r="X69" s="37">
        <f t="shared" si="20"/>
        <v>0.03</v>
      </c>
      <c r="Y69" s="37">
        <f t="shared" si="21"/>
        <v>0.03</v>
      </c>
      <c r="Z69" s="37">
        <f t="shared" si="22"/>
        <v>0.03</v>
      </c>
      <c r="AA69" s="37">
        <f t="shared" si="23"/>
        <v>0.03</v>
      </c>
      <c r="AB69" s="37">
        <f t="shared" si="24"/>
        <v>0.03</v>
      </c>
      <c r="AC69" s="37">
        <f t="shared" si="25"/>
        <v>0.03</v>
      </c>
      <c r="AD69" s="37">
        <f t="shared" si="26"/>
        <v>0.03</v>
      </c>
      <c r="AE69" s="37">
        <f t="shared" si="27"/>
        <v>0.03</v>
      </c>
      <c r="AF69" s="37">
        <f t="shared" si="28"/>
        <v>0.03</v>
      </c>
    </row>
    <row r="70" spans="2:34" x14ac:dyDescent="0.35">
      <c r="B70" s="51">
        <v>10</v>
      </c>
      <c r="C70" s="49" t="s">
        <v>55</v>
      </c>
      <c r="D70" s="44">
        <v>3</v>
      </c>
      <c r="E70" s="37">
        <v>1</v>
      </c>
      <c r="F70" s="37">
        <v>1</v>
      </c>
      <c r="G70" s="37">
        <v>2</v>
      </c>
      <c r="H70" s="37">
        <v>5</v>
      </c>
      <c r="I70" s="37">
        <v>10</v>
      </c>
      <c r="J70" s="37">
        <v>13</v>
      </c>
      <c r="K70" s="37">
        <v>16</v>
      </c>
      <c r="L70" s="37">
        <v>20</v>
      </c>
      <c r="M70" s="37">
        <v>23</v>
      </c>
      <c r="N70" s="37">
        <v>25</v>
      </c>
      <c r="O70" s="37">
        <v>28</v>
      </c>
      <c r="P70" s="37">
        <v>33</v>
      </c>
      <c r="Q70" s="49">
        <v>35</v>
      </c>
      <c r="T70" s="37">
        <f t="shared" si="16"/>
        <v>3</v>
      </c>
      <c r="U70" s="37">
        <f t="shared" si="17"/>
        <v>3</v>
      </c>
      <c r="V70" s="37">
        <f t="shared" si="18"/>
        <v>6</v>
      </c>
      <c r="W70" s="37">
        <f t="shared" si="19"/>
        <v>15</v>
      </c>
      <c r="X70" s="37">
        <f t="shared" si="20"/>
        <v>30</v>
      </c>
      <c r="Y70" s="37">
        <f t="shared" si="21"/>
        <v>39</v>
      </c>
      <c r="Z70" s="37">
        <f t="shared" si="22"/>
        <v>48</v>
      </c>
      <c r="AA70" s="37">
        <f t="shared" si="23"/>
        <v>60</v>
      </c>
      <c r="AB70" s="37">
        <f t="shared" si="24"/>
        <v>69</v>
      </c>
      <c r="AC70" s="37">
        <f t="shared" si="25"/>
        <v>75</v>
      </c>
      <c r="AD70" s="37">
        <f t="shared" si="26"/>
        <v>84</v>
      </c>
      <c r="AE70" s="37">
        <f t="shared" si="27"/>
        <v>99</v>
      </c>
      <c r="AF70" s="37">
        <f t="shared" si="28"/>
        <v>105</v>
      </c>
    </row>
    <row r="71" spans="2:34" x14ac:dyDescent="0.35">
      <c r="B71" s="51">
        <v>11</v>
      </c>
      <c r="C71" s="49" t="s">
        <v>38</v>
      </c>
      <c r="D71" s="44">
        <v>0.55000000000000004</v>
      </c>
      <c r="E71" s="37">
        <v>4</v>
      </c>
      <c r="F71" s="37">
        <v>4</v>
      </c>
      <c r="G71" s="37">
        <v>6</v>
      </c>
      <c r="H71" s="37">
        <v>8</v>
      </c>
      <c r="I71" s="37">
        <v>10</v>
      </c>
      <c r="J71" s="37">
        <v>12</v>
      </c>
      <c r="K71" s="37">
        <v>14</v>
      </c>
      <c r="L71" s="37">
        <v>18</v>
      </c>
      <c r="M71" s="37">
        <v>22</v>
      </c>
      <c r="N71" s="37">
        <v>26</v>
      </c>
      <c r="O71" s="37">
        <v>28</v>
      </c>
      <c r="P71" s="37">
        <v>34</v>
      </c>
      <c r="Q71" s="49">
        <v>40</v>
      </c>
      <c r="T71" s="37">
        <f t="shared" si="16"/>
        <v>2.2000000000000002</v>
      </c>
      <c r="U71" s="37">
        <f t="shared" si="17"/>
        <v>2.2000000000000002</v>
      </c>
      <c r="V71" s="37">
        <f t="shared" si="18"/>
        <v>3.3000000000000003</v>
      </c>
      <c r="W71" s="37">
        <f t="shared" si="19"/>
        <v>4.4000000000000004</v>
      </c>
      <c r="X71" s="37">
        <f t="shared" si="20"/>
        <v>5.5</v>
      </c>
      <c r="Y71" s="37">
        <f t="shared" si="21"/>
        <v>6.6000000000000005</v>
      </c>
      <c r="Z71" s="37">
        <f t="shared" si="22"/>
        <v>7.7000000000000011</v>
      </c>
      <c r="AA71" s="37">
        <f t="shared" si="23"/>
        <v>9.9</v>
      </c>
      <c r="AB71" s="37">
        <f t="shared" si="24"/>
        <v>12.100000000000001</v>
      </c>
      <c r="AC71" s="37">
        <f t="shared" si="25"/>
        <v>14.3</v>
      </c>
      <c r="AD71" s="37">
        <f t="shared" si="26"/>
        <v>15.400000000000002</v>
      </c>
      <c r="AE71" s="37">
        <f t="shared" si="27"/>
        <v>18.700000000000003</v>
      </c>
      <c r="AF71" s="37">
        <f t="shared" si="28"/>
        <v>22</v>
      </c>
    </row>
    <row r="72" spans="2:34" ht="15" thickBot="1" x14ac:dyDescent="0.4">
      <c r="B72" s="52">
        <v>12</v>
      </c>
      <c r="C72" s="54" t="s">
        <v>42</v>
      </c>
      <c r="D72" s="55">
        <v>0.25</v>
      </c>
      <c r="E72" s="53">
        <v>1</v>
      </c>
      <c r="F72" s="53">
        <v>1</v>
      </c>
      <c r="G72" s="53">
        <v>2</v>
      </c>
      <c r="H72" s="53">
        <v>4</v>
      </c>
      <c r="I72" s="53">
        <v>7</v>
      </c>
      <c r="J72" s="53">
        <v>10</v>
      </c>
      <c r="K72" s="53">
        <v>12</v>
      </c>
      <c r="L72" s="53">
        <v>15</v>
      </c>
      <c r="M72" s="53">
        <v>18</v>
      </c>
      <c r="N72" s="53">
        <v>20</v>
      </c>
      <c r="O72" s="53">
        <v>25</v>
      </c>
      <c r="P72" s="53">
        <v>30</v>
      </c>
      <c r="Q72" s="54">
        <v>35</v>
      </c>
      <c r="T72" s="37">
        <f t="shared" si="16"/>
        <v>0.25</v>
      </c>
      <c r="U72" s="37">
        <f t="shared" si="17"/>
        <v>0.25</v>
      </c>
      <c r="V72" s="37">
        <f t="shared" si="18"/>
        <v>0.5</v>
      </c>
      <c r="W72" s="37">
        <f t="shared" si="19"/>
        <v>1</v>
      </c>
      <c r="X72" s="37">
        <f t="shared" si="20"/>
        <v>1.75</v>
      </c>
      <c r="Y72" s="37">
        <f t="shared" si="21"/>
        <v>2.5</v>
      </c>
      <c r="Z72" s="37">
        <f t="shared" si="22"/>
        <v>3</v>
      </c>
      <c r="AA72" s="37">
        <f t="shared" si="23"/>
        <v>3.75</v>
      </c>
      <c r="AB72" s="37">
        <f t="shared" si="24"/>
        <v>4.5</v>
      </c>
      <c r="AC72" s="37">
        <f t="shared" si="25"/>
        <v>5</v>
      </c>
      <c r="AD72" s="37">
        <f t="shared" si="26"/>
        <v>6.25</v>
      </c>
      <c r="AE72" s="37">
        <f t="shared" si="27"/>
        <v>7.5</v>
      </c>
      <c r="AF72" s="37">
        <f t="shared" si="28"/>
        <v>8.75</v>
      </c>
    </row>
    <row r="73" spans="2:34" x14ac:dyDescent="0.3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2:34" ht="15" thickBot="1" x14ac:dyDescent="0.4">
      <c r="C74" s="21" t="s">
        <v>86</v>
      </c>
      <c r="D74" s="14"/>
      <c r="E74" s="14">
        <f>SUM(T61:T72)</f>
        <v>27.14</v>
      </c>
      <c r="F74" s="14">
        <f>SUM(U61:U71)</f>
        <v>35.090000000000003</v>
      </c>
      <c r="G74" s="14">
        <f>SUM(V61:V71)</f>
        <v>43.44</v>
      </c>
      <c r="H74" s="14">
        <f t="shared" ref="H74:Q74" si="29">SUM(W61:W72)</f>
        <v>84.91</v>
      </c>
      <c r="I74" s="14">
        <f t="shared" si="29"/>
        <v>137.97999999999999</v>
      </c>
      <c r="J74" s="14">
        <f t="shared" si="29"/>
        <v>192.26</v>
      </c>
      <c r="K74" s="14">
        <f t="shared" si="29"/>
        <v>241.29</v>
      </c>
      <c r="L74" s="14">
        <f t="shared" si="29"/>
        <v>318.17999999999995</v>
      </c>
      <c r="M74" s="14">
        <f t="shared" si="29"/>
        <v>389.99</v>
      </c>
      <c r="N74" s="14">
        <f t="shared" si="29"/>
        <v>459.63</v>
      </c>
      <c r="O74" s="14">
        <f t="shared" si="29"/>
        <v>530.83999999999992</v>
      </c>
      <c r="P74" s="14">
        <f t="shared" si="29"/>
        <v>743.01</v>
      </c>
      <c r="Q74" s="14">
        <f t="shared" si="29"/>
        <v>830.28</v>
      </c>
    </row>
    <row r="75" spans="2:34" ht="15" thickTop="1" x14ac:dyDescent="0.35"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2:34" ht="15" thickBot="1" x14ac:dyDescent="0.4">
      <c r="C76" s="8" t="s">
        <v>87</v>
      </c>
      <c r="D76" s="8"/>
      <c r="E76" s="18">
        <f t="shared" ref="E76:Q76" si="30">E74/T59</f>
        <v>0.54280000000000006</v>
      </c>
      <c r="F76" s="18">
        <f t="shared" si="30"/>
        <v>0.46786666666666671</v>
      </c>
      <c r="G76" s="18">
        <f t="shared" si="30"/>
        <v>0.43439999999999995</v>
      </c>
      <c r="H76" s="18">
        <f t="shared" si="30"/>
        <v>0.33964</v>
      </c>
      <c r="I76" s="18">
        <f t="shared" si="30"/>
        <v>0.27595999999999998</v>
      </c>
      <c r="J76" s="18">
        <f t="shared" si="30"/>
        <v>0.25634666666666667</v>
      </c>
      <c r="K76" s="18">
        <f t="shared" si="30"/>
        <v>0.24129</v>
      </c>
      <c r="L76" s="18">
        <f t="shared" si="30"/>
        <v>0.21211999999999998</v>
      </c>
      <c r="M76" s="18">
        <f t="shared" si="30"/>
        <v>0.194995</v>
      </c>
      <c r="N76" s="18">
        <f t="shared" si="30"/>
        <v>0.18385199999999999</v>
      </c>
      <c r="O76" s="18">
        <f t="shared" si="30"/>
        <v>0.17694666666666664</v>
      </c>
      <c r="P76" s="18">
        <f t="shared" si="30"/>
        <v>0.18575249999999999</v>
      </c>
      <c r="Q76" s="18">
        <f t="shared" si="30"/>
        <v>0.16605599999999998</v>
      </c>
    </row>
    <row r="77" spans="2:34" ht="15.5" thickTop="1" thickBot="1" x14ac:dyDescent="0.4"/>
    <row r="78" spans="2:34" ht="15" thickBot="1" x14ac:dyDescent="0.4">
      <c r="B78" s="115" t="s">
        <v>58</v>
      </c>
      <c r="C78" s="117"/>
      <c r="D78" s="118" t="s">
        <v>43</v>
      </c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20"/>
    </row>
    <row r="80" spans="2:34" ht="15" thickBot="1" x14ac:dyDescent="0.4"/>
    <row r="81" spans="1:34" ht="15" thickBot="1" x14ac:dyDescent="0.4">
      <c r="B81" s="115" t="s">
        <v>44</v>
      </c>
      <c r="C81" s="117"/>
      <c r="D81" s="61">
        <v>64.3</v>
      </c>
      <c r="E81" s="62">
        <v>63.2</v>
      </c>
      <c r="F81" s="62">
        <v>62.4</v>
      </c>
      <c r="G81" s="62">
        <v>61</v>
      </c>
      <c r="H81" s="62">
        <v>60.6</v>
      </c>
      <c r="I81" s="62">
        <v>59.3</v>
      </c>
      <c r="J81" s="62">
        <v>58.5</v>
      </c>
      <c r="K81" s="62">
        <v>57.3</v>
      </c>
      <c r="L81" s="62">
        <v>56.3</v>
      </c>
      <c r="M81" s="62">
        <v>55.1</v>
      </c>
      <c r="N81" s="62">
        <v>54.3</v>
      </c>
      <c r="O81" s="62">
        <v>53.2</v>
      </c>
      <c r="P81" s="62">
        <v>52.3</v>
      </c>
      <c r="Q81" s="62">
        <v>52</v>
      </c>
      <c r="R81" s="62">
        <v>51.8</v>
      </c>
      <c r="S81" s="62">
        <v>50.9</v>
      </c>
      <c r="T81" s="62">
        <v>50.7</v>
      </c>
      <c r="U81" s="62">
        <v>50.5</v>
      </c>
      <c r="V81" s="62">
        <v>50.3</v>
      </c>
      <c r="W81" s="62">
        <v>50.1</v>
      </c>
      <c r="X81" s="62">
        <v>49.9</v>
      </c>
      <c r="Y81" s="62">
        <v>49.7</v>
      </c>
      <c r="Z81" s="62">
        <v>49.5</v>
      </c>
      <c r="AA81" s="62">
        <v>49.3</v>
      </c>
      <c r="AB81" s="62">
        <v>49.1</v>
      </c>
      <c r="AC81" s="62">
        <v>48.9</v>
      </c>
      <c r="AD81" s="62">
        <v>48.700000000000102</v>
      </c>
      <c r="AE81" s="62">
        <v>48.500000000000099</v>
      </c>
      <c r="AF81" s="62">
        <v>48.300000000000097</v>
      </c>
      <c r="AG81" s="62">
        <v>48.100000000000101</v>
      </c>
      <c r="AH81" s="63">
        <v>47.900000000000098</v>
      </c>
    </row>
    <row r="82" spans="1:34" ht="15" thickBot="1" x14ac:dyDescent="0.4">
      <c r="B82" s="115" t="s">
        <v>45</v>
      </c>
      <c r="C82" s="116"/>
      <c r="D82" s="64">
        <v>1.25</v>
      </c>
      <c r="E82" s="65">
        <v>1.17</v>
      </c>
      <c r="F82" s="65">
        <v>1.1000000000000001</v>
      </c>
      <c r="G82" s="65">
        <v>1.05</v>
      </c>
      <c r="H82" s="65">
        <v>0.95</v>
      </c>
      <c r="I82" s="65">
        <v>0.85</v>
      </c>
      <c r="J82" s="65">
        <v>0.75</v>
      </c>
      <c r="K82" s="65">
        <v>0.7</v>
      </c>
      <c r="L82" s="65">
        <v>0.6</v>
      </c>
      <c r="M82" s="65">
        <v>0.55000000000000004</v>
      </c>
      <c r="N82" s="65">
        <v>0.5</v>
      </c>
      <c r="O82" s="65">
        <v>0.46</v>
      </c>
      <c r="P82" s="65">
        <v>0.41</v>
      </c>
      <c r="Q82" s="65">
        <v>0.39</v>
      </c>
      <c r="R82" s="65">
        <v>0.38</v>
      </c>
      <c r="S82" s="65">
        <v>0.37</v>
      </c>
      <c r="T82" s="65">
        <v>0.36499999999999999</v>
      </c>
      <c r="U82" s="65">
        <v>0.36</v>
      </c>
      <c r="V82" s="65">
        <v>0.36</v>
      </c>
      <c r="W82" s="65">
        <v>0.35899999999999999</v>
      </c>
      <c r="X82" s="65">
        <v>0.35799999999999998</v>
      </c>
      <c r="Y82" s="65">
        <v>0.35499999999999998</v>
      </c>
      <c r="Z82" s="65">
        <v>0.35</v>
      </c>
      <c r="AA82" s="65">
        <v>0.34499999999999997</v>
      </c>
      <c r="AB82" s="65">
        <v>0.34</v>
      </c>
      <c r="AC82" s="65">
        <v>0.33500000000000002</v>
      </c>
      <c r="AD82" s="65">
        <v>0.33</v>
      </c>
      <c r="AE82" s="65">
        <v>0.32500000000000001</v>
      </c>
      <c r="AF82" s="65">
        <v>0.32</v>
      </c>
      <c r="AG82" s="65">
        <v>0.31</v>
      </c>
      <c r="AH82" s="66">
        <v>0.3</v>
      </c>
    </row>
    <row r="83" spans="1:34" ht="15" thickBot="1" x14ac:dyDescent="0.4"/>
    <row r="84" spans="1:34" ht="15" thickBot="1" x14ac:dyDescent="0.4">
      <c r="A84" s="45" t="s">
        <v>85</v>
      </c>
      <c r="B84" s="67" t="s">
        <v>0</v>
      </c>
      <c r="C84" s="67" t="s">
        <v>60</v>
      </c>
      <c r="D84" s="68">
        <v>2035</v>
      </c>
      <c r="E84" s="62">
        <v>2036</v>
      </c>
      <c r="F84" s="62">
        <v>2037</v>
      </c>
      <c r="G84" s="62">
        <v>2038</v>
      </c>
      <c r="H84" s="62">
        <v>2039</v>
      </c>
      <c r="I84" s="62">
        <v>2040</v>
      </c>
      <c r="J84" s="62">
        <v>2041</v>
      </c>
      <c r="K84" s="62">
        <v>2042</v>
      </c>
      <c r="L84" s="62">
        <v>2043</v>
      </c>
      <c r="M84" s="62">
        <v>2044</v>
      </c>
      <c r="N84" s="62">
        <v>2045</v>
      </c>
      <c r="O84" s="62">
        <v>2046</v>
      </c>
      <c r="P84" s="62">
        <v>2047</v>
      </c>
      <c r="Q84" s="62">
        <v>2048</v>
      </c>
      <c r="R84" s="62">
        <v>2049</v>
      </c>
      <c r="S84" s="62">
        <v>2050</v>
      </c>
      <c r="T84" s="62">
        <v>2051</v>
      </c>
      <c r="U84" s="62">
        <v>2052</v>
      </c>
      <c r="V84" s="62">
        <v>2053</v>
      </c>
      <c r="W84" s="62">
        <v>2054</v>
      </c>
      <c r="X84" s="62">
        <v>2055</v>
      </c>
      <c r="Y84" s="62">
        <v>2056</v>
      </c>
      <c r="Z84" s="62">
        <v>2057</v>
      </c>
      <c r="AA84" s="62">
        <v>2058</v>
      </c>
      <c r="AB84" s="62">
        <v>2059</v>
      </c>
      <c r="AC84" s="62">
        <v>2060</v>
      </c>
      <c r="AD84" s="62">
        <v>2061</v>
      </c>
      <c r="AE84" s="62">
        <v>2062</v>
      </c>
      <c r="AF84" s="62">
        <v>2063</v>
      </c>
      <c r="AG84" s="62">
        <v>2064</v>
      </c>
      <c r="AH84" s="63">
        <v>2065</v>
      </c>
    </row>
    <row r="85" spans="1:34" x14ac:dyDescent="0.35">
      <c r="A85" s="69">
        <v>2.5000000000000001E-2</v>
      </c>
      <c r="B85" s="70">
        <v>1</v>
      </c>
      <c r="C85" s="70" t="s">
        <v>50</v>
      </c>
      <c r="D85" s="71">
        <f>((D82*10000000)/D$81)</f>
        <v>194401.24416796269</v>
      </c>
      <c r="E85" s="72">
        <f>(D85*$A$85)+((E$82*10000000)/E$81)</f>
        <v>189986.61338268008</v>
      </c>
      <c r="F85" s="72">
        <f t="shared" ref="F85:W85" si="31">(E85*$A$85)+((F$82*10000000)/F$81)</f>
        <v>181031.71661661827</v>
      </c>
      <c r="G85" s="72">
        <f t="shared" si="31"/>
        <v>176656.94045639905</v>
      </c>
      <c r="H85" s="72">
        <f t="shared" si="31"/>
        <v>161182.10007906676</v>
      </c>
      <c r="I85" s="72">
        <f t="shared" si="31"/>
        <v>147368.50697077936</v>
      </c>
      <c r="J85" s="72">
        <f t="shared" si="31"/>
        <v>131889.3408793977</v>
      </c>
      <c r="K85" s="72">
        <f t="shared" si="31"/>
        <v>125461.2823876045</v>
      </c>
      <c r="L85" s="72">
        <f t="shared" si="31"/>
        <v>109708.46811652849</v>
      </c>
      <c r="M85" s="72">
        <f t="shared" si="31"/>
        <v>102561.22349964641</v>
      </c>
      <c r="N85" s="72">
        <f t="shared" si="31"/>
        <v>94645.061895041814</v>
      </c>
      <c r="O85" s="72">
        <f t="shared" si="31"/>
        <v>88832.291960909875</v>
      </c>
      <c r="P85" s="72">
        <f t="shared" si="31"/>
        <v>80614.688752177623</v>
      </c>
      <c r="Q85" s="72">
        <f t="shared" si="31"/>
        <v>77015.367218804444</v>
      </c>
      <c r="R85" s="72">
        <f t="shared" si="31"/>
        <v>75284.457539543466</v>
      </c>
      <c r="S85" s="72">
        <f>(R85*$A$85)+((S$82*10000000)/S$81)</f>
        <v>74573.663501356961</v>
      </c>
      <c r="T85" s="72">
        <f>(S85*$A$85)+((T$82*10000000)/T$81)</f>
        <v>73856.452041182842</v>
      </c>
      <c r="U85" s="72">
        <f t="shared" si="31"/>
        <v>73133.540013900856</v>
      </c>
      <c r="V85" s="72">
        <f>(U85*$A$85)+((V$82*10000000)/V$81)</f>
        <v>73398.915041102999</v>
      </c>
      <c r="W85" s="72">
        <f t="shared" si="31"/>
        <v>73491.659502774084</v>
      </c>
      <c r="X85" s="72">
        <f>(W85*$A$85)+((X$82*10000000)/X$81)+10000</f>
        <v>83580.778461517257</v>
      </c>
      <c r="Y85" s="72">
        <f>((Y$82*10000000)/Y$81)-1500</f>
        <v>69928.57142857142</v>
      </c>
      <c r="Z85" s="72">
        <f>((Z$82*10000000)/Z$81)</f>
        <v>70707.070707070714</v>
      </c>
      <c r="AA85" s="72">
        <f t="shared" ref="AA85:AH85" si="32">((AA$82*10000000)/AA$81)</f>
        <v>69979.716024340771</v>
      </c>
      <c r="AB85" s="72">
        <f t="shared" si="32"/>
        <v>69246.435845213855</v>
      </c>
      <c r="AC85" s="72">
        <f t="shared" si="32"/>
        <v>68507.15746421268</v>
      </c>
      <c r="AD85" s="72">
        <f t="shared" si="32"/>
        <v>67761.806981519359</v>
      </c>
      <c r="AE85" s="72">
        <f t="shared" si="32"/>
        <v>67010.309278350382</v>
      </c>
      <c r="AF85" s="72">
        <f t="shared" si="32"/>
        <v>66252.58799171829</v>
      </c>
      <c r="AG85" s="72">
        <f t="shared" si="32"/>
        <v>64449.064449064317</v>
      </c>
      <c r="AH85" s="72">
        <f t="shared" si="32"/>
        <v>62630.480167014488</v>
      </c>
    </row>
    <row r="86" spans="1:34" x14ac:dyDescent="0.35">
      <c r="A86" s="73">
        <v>7.0000000000000007E-2</v>
      </c>
      <c r="B86" s="74">
        <v>2</v>
      </c>
      <c r="C86" s="74" t="s">
        <v>51</v>
      </c>
      <c r="D86" s="75">
        <v>3115</v>
      </c>
      <c r="E86" s="76">
        <f>(D86*$A86)+D86</f>
        <v>3333.05</v>
      </c>
      <c r="F86" s="76">
        <f t="shared" ref="F86:AG86" si="33">(E86*$A86)+E86</f>
        <v>3566.3635000000004</v>
      </c>
      <c r="G86" s="76">
        <f t="shared" si="33"/>
        <v>3816.0089450000005</v>
      </c>
      <c r="H86" s="76">
        <f t="shared" si="33"/>
        <v>4083.1295711500006</v>
      </c>
      <c r="I86" s="76">
        <f t="shared" si="33"/>
        <v>4368.9486411305006</v>
      </c>
      <c r="J86" s="76">
        <f t="shared" si="33"/>
        <v>4674.7750460096358</v>
      </c>
      <c r="K86" s="76">
        <f t="shared" si="33"/>
        <v>5002.0092992303107</v>
      </c>
      <c r="L86" s="76">
        <f t="shared" si="33"/>
        <v>5352.1499501764329</v>
      </c>
      <c r="M86" s="76">
        <f t="shared" si="33"/>
        <v>5726.8004466887833</v>
      </c>
      <c r="N86" s="76">
        <f t="shared" si="33"/>
        <v>6127.6764779569985</v>
      </c>
      <c r="O86" s="76">
        <f t="shared" si="33"/>
        <v>6556.613831413988</v>
      </c>
      <c r="P86" s="76">
        <f t="shared" si="33"/>
        <v>7015.5767996129671</v>
      </c>
      <c r="Q86" s="76">
        <f t="shared" si="33"/>
        <v>7506.6671755858752</v>
      </c>
      <c r="R86" s="76">
        <f t="shared" si="33"/>
        <v>8032.1338778768868</v>
      </c>
      <c r="S86" s="76">
        <f t="shared" si="33"/>
        <v>8594.383249328268</v>
      </c>
      <c r="T86" s="76">
        <f>(S86*$A86)+S86</f>
        <v>9195.9900767812469</v>
      </c>
      <c r="U86" s="76">
        <f t="shared" si="33"/>
        <v>9839.7093821559338</v>
      </c>
      <c r="V86" s="76">
        <f t="shared" si="33"/>
        <v>10528.48903890685</v>
      </c>
      <c r="W86" s="76">
        <f t="shared" si="33"/>
        <v>11265.48327163033</v>
      </c>
      <c r="X86" s="76">
        <f t="shared" si="33"/>
        <v>12054.067100644454</v>
      </c>
      <c r="Y86" s="76">
        <f t="shared" si="33"/>
        <v>12897.851797689566</v>
      </c>
      <c r="Z86" s="76">
        <f t="shared" si="33"/>
        <v>13800.701423527835</v>
      </c>
      <c r="AA86" s="76">
        <f t="shared" si="33"/>
        <v>14766.750523174784</v>
      </c>
      <c r="AB86" s="76">
        <f t="shared" si="33"/>
        <v>15800.423059797018</v>
      </c>
      <c r="AC86" s="76">
        <f t="shared" si="33"/>
        <v>16906.452673982811</v>
      </c>
      <c r="AD86" s="76">
        <f t="shared" si="33"/>
        <v>18089.904361161607</v>
      </c>
      <c r="AE86" s="76">
        <f t="shared" si="33"/>
        <v>19356.19766644292</v>
      </c>
      <c r="AF86" s="76">
        <f t="shared" si="33"/>
        <v>20711.131503093926</v>
      </c>
      <c r="AG86" s="76">
        <f t="shared" si="33"/>
        <v>22160.910708310501</v>
      </c>
      <c r="AH86" s="76">
        <f>(AG86*$A86)+AG86</f>
        <v>23712.174457892237</v>
      </c>
    </row>
    <row r="87" spans="1:34" x14ac:dyDescent="0.35">
      <c r="A87" s="73">
        <v>0.04</v>
      </c>
      <c r="B87" s="74">
        <v>3</v>
      </c>
      <c r="C87" s="74" t="s">
        <v>54</v>
      </c>
      <c r="D87" s="75">
        <v>8.75</v>
      </c>
      <c r="E87" s="76">
        <f t="shared" ref="E87:E94" si="34">(D87*$A87)+D87</f>
        <v>9.1</v>
      </c>
      <c r="F87" s="76">
        <f t="shared" ref="F87:AG87" si="35">(E87*$A87)+E87</f>
        <v>9.4640000000000004</v>
      </c>
      <c r="G87" s="76">
        <f t="shared" si="35"/>
        <v>9.8425600000000006</v>
      </c>
      <c r="H87" s="76">
        <f t="shared" si="35"/>
        <v>10.236262400000001</v>
      </c>
      <c r="I87" s="76">
        <f t="shared" si="35"/>
        <v>10.645712896000001</v>
      </c>
      <c r="J87" s="76">
        <f t="shared" si="35"/>
        <v>11.07154141184</v>
      </c>
      <c r="K87" s="76">
        <f t="shared" si="35"/>
        <v>11.5144030683136</v>
      </c>
      <c r="L87" s="76">
        <f t="shared" si="35"/>
        <v>11.974979191046144</v>
      </c>
      <c r="M87" s="76">
        <f t="shared" si="35"/>
        <v>12.453978358687989</v>
      </c>
      <c r="N87" s="76">
        <f t="shared" si="35"/>
        <v>12.952137493035508</v>
      </c>
      <c r="O87" s="76">
        <f t="shared" si="35"/>
        <v>13.470222992756929</v>
      </c>
      <c r="P87" s="76">
        <f t="shared" si="35"/>
        <v>14.009031912467206</v>
      </c>
      <c r="Q87" s="76">
        <f t="shared" si="35"/>
        <v>14.569393188965893</v>
      </c>
      <c r="R87" s="76">
        <f t="shared" si="35"/>
        <v>15.152168916524529</v>
      </c>
      <c r="S87" s="76">
        <f t="shared" si="35"/>
        <v>15.758255673185509</v>
      </c>
      <c r="T87" s="76">
        <f t="shared" si="35"/>
        <v>16.388585900112929</v>
      </c>
      <c r="U87" s="76">
        <f t="shared" si="35"/>
        <v>17.044129336117447</v>
      </c>
      <c r="V87" s="76">
        <f t="shared" si="35"/>
        <v>17.725894509562146</v>
      </c>
      <c r="W87" s="76">
        <f t="shared" si="35"/>
        <v>18.434930289944631</v>
      </c>
      <c r="X87" s="76">
        <f t="shared" si="35"/>
        <v>19.172327501542416</v>
      </c>
      <c r="Y87" s="76">
        <f t="shared" si="35"/>
        <v>19.939220601604113</v>
      </c>
      <c r="Z87" s="76">
        <f t="shared" si="35"/>
        <v>20.736789425668277</v>
      </c>
      <c r="AA87" s="76">
        <f t="shared" si="35"/>
        <v>21.566261002695008</v>
      </c>
      <c r="AB87" s="76">
        <f t="shared" si="35"/>
        <v>22.428911442802807</v>
      </c>
      <c r="AC87" s="76">
        <f t="shared" si="35"/>
        <v>23.326067900514918</v>
      </c>
      <c r="AD87" s="76">
        <f t="shared" si="35"/>
        <v>24.259110616535516</v>
      </c>
      <c r="AE87" s="76">
        <f t="shared" si="35"/>
        <v>25.229475041196935</v>
      </c>
      <c r="AF87" s="76">
        <f t="shared" si="35"/>
        <v>26.238654042844811</v>
      </c>
      <c r="AG87" s="76">
        <f t="shared" si="35"/>
        <v>27.288200204558603</v>
      </c>
      <c r="AH87" s="76">
        <f>(AG87*$A87)+AG87</f>
        <v>28.379728212740947</v>
      </c>
    </row>
    <row r="88" spans="1:34" x14ac:dyDescent="0.35">
      <c r="A88" s="73">
        <v>0.06</v>
      </c>
      <c r="B88" s="74">
        <v>4</v>
      </c>
      <c r="C88" s="74" t="s">
        <v>46</v>
      </c>
      <c r="D88" s="75">
        <v>3140</v>
      </c>
      <c r="E88" s="76">
        <f t="shared" si="34"/>
        <v>3328.4</v>
      </c>
      <c r="F88" s="76">
        <f t="shared" ref="F88:AH88" si="36">(E88*$A88)+E88</f>
        <v>3528.1040000000003</v>
      </c>
      <c r="G88" s="76">
        <f t="shared" si="36"/>
        <v>3739.7902400000003</v>
      </c>
      <c r="H88" s="76">
        <f t="shared" si="36"/>
        <v>3964.1776544000004</v>
      </c>
      <c r="I88" s="76">
        <f t="shared" si="36"/>
        <v>4202.0283136640001</v>
      </c>
      <c r="J88" s="76">
        <f t="shared" si="36"/>
        <v>4454.1500124838403</v>
      </c>
      <c r="K88" s="76">
        <f t="shared" si="36"/>
        <v>4721.3990132328709</v>
      </c>
      <c r="L88" s="76">
        <f t="shared" si="36"/>
        <v>5004.6829540268427</v>
      </c>
      <c r="M88" s="76">
        <f t="shared" si="36"/>
        <v>5304.9639312684531</v>
      </c>
      <c r="N88" s="76">
        <f t="shared" si="36"/>
        <v>5623.2617671445605</v>
      </c>
      <c r="O88" s="76">
        <f t="shared" si="36"/>
        <v>5960.6574731732344</v>
      </c>
      <c r="P88" s="76">
        <f t="shared" si="36"/>
        <v>6318.2969215636285</v>
      </c>
      <c r="Q88" s="76">
        <f t="shared" si="36"/>
        <v>6697.3947368574463</v>
      </c>
      <c r="R88" s="76">
        <f t="shared" si="36"/>
        <v>7099.2384210688933</v>
      </c>
      <c r="S88" s="76">
        <f t="shared" si="36"/>
        <v>7525.1927263330272</v>
      </c>
      <c r="T88" s="76">
        <f t="shared" si="36"/>
        <v>7976.7042899130083</v>
      </c>
      <c r="U88" s="76">
        <f t="shared" si="36"/>
        <v>8455.3065473077895</v>
      </c>
      <c r="V88" s="76">
        <f t="shared" si="36"/>
        <v>8962.6249401462574</v>
      </c>
      <c r="W88" s="76">
        <f t="shared" si="36"/>
        <v>9500.3824365550336</v>
      </c>
      <c r="X88" s="76">
        <f t="shared" si="36"/>
        <v>10070.405382748335</v>
      </c>
      <c r="Y88" s="76">
        <f>(X88*$A88)+X88-3500</f>
        <v>7174.6297057132342</v>
      </c>
      <c r="Z88" s="76">
        <f>(10700*$A88)+Y88</f>
        <v>7816.6297057132342</v>
      </c>
      <c r="AA88" s="76">
        <f t="shared" si="36"/>
        <v>8285.6274880560286</v>
      </c>
      <c r="AB88" s="76">
        <f t="shared" si="36"/>
        <v>8782.765137339391</v>
      </c>
      <c r="AC88" s="76">
        <f t="shared" si="36"/>
        <v>9309.7310455797542</v>
      </c>
      <c r="AD88" s="76">
        <f t="shared" si="36"/>
        <v>9868.3149083145399</v>
      </c>
      <c r="AE88" s="76">
        <f t="shared" si="36"/>
        <v>10460.413802813413</v>
      </c>
      <c r="AF88" s="76">
        <f t="shared" si="36"/>
        <v>11088.038630982217</v>
      </c>
      <c r="AG88" s="76">
        <f t="shared" si="36"/>
        <v>11753.32094884115</v>
      </c>
      <c r="AH88" s="76">
        <f t="shared" si="36"/>
        <v>12458.52020577162</v>
      </c>
    </row>
    <row r="89" spans="1:34" x14ac:dyDescent="0.35">
      <c r="A89" s="73">
        <v>5.5E-2</v>
      </c>
      <c r="B89" s="74">
        <v>5</v>
      </c>
      <c r="C89" s="74" t="s">
        <v>52</v>
      </c>
      <c r="D89" s="75">
        <v>782</v>
      </c>
      <c r="E89" s="76">
        <f t="shared" si="34"/>
        <v>825.01</v>
      </c>
      <c r="F89" s="76">
        <f t="shared" ref="F89:AH89" si="37">(E89*$A89)+E89</f>
        <v>870.38554999999997</v>
      </c>
      <c r="G89" s="76">
        <f t="shared" si="37"/>
        <v>918.25675524999997</v>
      </c>
      <c r="H89" s="76">
        <f t="shared" si="37"/>
        <v>968.76087678875001</v>
      </c>
      <c r="I89" s="76">
        <f t="shared" si="37"/>
        <v>1022.0427250121313</v>
      </c>
      <c r="J89" s="76">
        <f t="shared" si="37"/>
        <v>1078.2550748877986</v>
      </c>
      <c r="K89" s="76">
        <f t="shared" si="37"/>
        <v>1137.5591040066276</v>
      </c>
      <c r="L89" s="76">
        <f t="shared" si="37"/>
        <v>1200.1248547269922</v>
      </c>
      <c r="M89" s="76">
        <f t="shared" si="37"/>
        <v>1266.1317217369767</v>
      </c>
      <c r="N89" s="76">
        <f t="shared" si="37"/>
        <v>1335.7689664325105</v>
      </c>
      <c r="O89" s="76">
        <f t="shared" si="37"/>
        <v>1409.2362595862985</v>
      </c>
      <c r="P89" s="76">
        <f t="shared" si="37"/>
        <v>1486.7442538635448</v>
      </c>
      <c r="Q89" s="76">
        <f t="shared" si="37"/>
        <v>1568.5151878260399</v>
      </c>
      <c r="R89" s="76">
        <f t="shared" si="37"/>
        <v>1654.783523156472</v>
      </c>
      <c r="S89" s="76">
        <f t="shared" si="37"/>
        <v>1745.796616930078</v>
      </c>
      <c r="T89" s="76">
        <f t="shared" si="37"/>
        <v>1841.8154308612322</v>
      </c>
      <c r="U89" s="76">
        <f t="shared" si="37"/>
        <v>1943.1152795585999</v>
      </c>
      <c r="V89" s="76">
        <f t="shared" si="37"/>
        <v>2049.9866199343228</v>
      </c>
      <c r="W89" s="76">
        <f t="shared" si="37"/>
        <v>2162.7358840307106</v>
      </c>
      <c r="X89" s="76">
        <f t="shared" si="37"/>
        <v>2281.6863576523997</v>
      </c>
      <c r="Y89" s="76">
        <f>(X89*$A89)+X89</f>
        <v>2407.1791073232816</v>
      </c>
      <c r="Z89" s="76">
        <f t="shared" si="37"/>
        <v>2539.5739582260621</v>
      </c>
      <c r="AA89" s="76">
        <f t="shared" si="37"/>
        <v>2679.2505259284953</v>
      </c>
      <c r="AB89" s="76">
        <f t="shared" si="37"/>
        <v>2826.6093048545627</v>
      </c>
      <c r="AC89" s="76">
        <f t="shared" si="37"/>
        <v>2982.0728166215636</v>
      </c>
      <c r="AD89" s="76">
        <f t="shared" si="37"/>
        <v>3146.0868215357496</v>
      </c>
      <c r="AE89" s="76">
        <f t="shared" si="37"/>
        <v>3319.1215967202156</v>
      </c>
      <c r="AF89" s="76">
        <f t="shared" si="37"/>
        <v>3501.6732845398274</v>
      </c>
      <c r="AG89" s="76">
        <f t="shared" si="37"/>
        <v>3694.2653151895179</v>
      </c>
      <c r="AH89" s="76">
        <f t="shared" si="37"/>
        <v>3897.4499075249414</v>
      </c>
    </row>
    <row r="90" spans="1:34" x14ac:dyDescent="0.35">
      <c r="A90" s="73">
        <v>6.5000000000000002E-2</v>
      </c>
      <c r="B90" s="74">
        <v>6</v>
      </c>
      <c r="C90" s="74" t="s">
        <v>47</v>
      </c>
      <c r="D90" s="75">
        <v>541</v>
      </c>
      <c r="E90" s="76">
        <f t="shared" si="34"/>
        <v>576.16499999999996</v>
      </c>
      <c r="F90" s="76">
        <f t="shared" ref="F90:AH90" si="38">(E90*$A90)+E90</f>
        <v>613.615725</v>
      </c>
      <c r="G90" s="76">
        <f t="shared" si="38"/>
        <v>653.50074712499998</v>
      </c>
      <c r="H90" s="76">
        <f t="shared" si="38"/>
        <v>695.97829568812494</v>
      </c>
      <c r="I90" s="76">
        <f t="shared" si="38"/>
        <v>741.21688490785311</v>
      </c>
      <c r="J90" s="76">
        <f t="shared" si="38"/>
        <v>789.39598242686361</v>
      </c>
      <c r="K90" s="76">
        <f t="shared" si="38"/>
        <v>840.70672128460978</v>
      </c>
      <c r="L90" s="76">
        <f t="shared" si="38"/>
        <v>895.35265816810943</v>
      </c>
      <c r="M90" s="76">
        <f t="shared" si="38"/>
        <v>953.55058094903654</v>
      </c>
      <c r="N90" s="76">
        <f t="shared" si="38"/>
        <v>1015.5313687107239</v>
      </c>
      <c r="O90" s="76">
        <f t="shared" si="38"/>
        <v>1081.5409076769211</v>
      </c>
      <c r="P90" s="76">
        <f t="shared" si="38"/>
        <v>1151.841066675921</v>
      </c>
      <c r="Q90" s="76">
        <f t="shared" si="38"/>
        <v>1226.7107360098557</v>
      </c>
      <c r="R90" s="76">
        <f t="shared" si="38"/>
        <v>1306.4469338504964</v>
      </c>
      <c r="S90" s="76">
        <f t="shared" si="38"/>
        <v>1391.3659845507786</v>
      </c>
      <c r="T90" s="76">
        <f t="shared" si="38"/>
        <v>1481.8047735465793</v>
      </c>
      <c r="U90" s="76">
        <f t="shared" si="38"/>
        <v>1578.122083827107</v>
      </c>
      <c r="V90" s="76">
        <f t="shared" si="38"/>
        <v>1680.700019275869</v>
      </c>
      <c r="W90" s="76">
        <f t="shared" si="38"/>
        <v>1789.9455205288004</v>
      </c>
      <c r="X90" s="76">
        <f t="shared" si="38"/>
        <v>1906.2919793631725</v>
      </c>
      <c r="Y90" s="76">
        <f t="shared" si="38"/>
        <v>2030.2009580217787</v>
      </c>
      <c r="Z90" s="76">
        <f t="shared" si="38"/>
        <v>2162.1640202931944</v>
      </c>
      <c r="AA90" s="76">
        <f t="shared" si="38"/>
        <v>2302.704681612252</v>
      </c>
      <c r="AB90" s="76">
        <f t="shared" si="38"/>
        <v>2452.3804859170482</v>
      </c>
      <c r="AC90" s="76">
        <f t="shared" si="38"/>
        <v>2611.7852175016565</v>
      </c>
      <c r="AD90" s="76">
        <f t="shared" si="38"/>
        <v>2781.551256639264</v>
      </c>
      <c r="AE90" s="76">
        <f t="shared" si="38"/>
        <v>2962.3520883208162</v>
      </c>
      <c r="AF90" s="76">
        <f t="shared" si="38"/>
        <v>3154.9049740616692</v>
      </c>
      <c r="AG90" s="76">
        <f t="shared" si="38"/>
        <v>3359.9737973756778</v>
      </c>
      <c r="AH90" s="76">
        <f t="shared" si="38"/>
        <v>3578.3720942050968</v>
      </c>
    </row>
    <row r="91" spans="1:34" x14ac:dyDescent="0.35">
      <c r="A91" s="73">
        <v>0.05</v>
      </c>
      <c r="B91" s="74">
        <v>7</v>
      </c>
      <c r="C91" s="74" t="s">
        <v>48</v>
      </c>
      <c r="D91" s="75">
        <v>52</v>
      </c>
      <c r="E91" s="76">
        <f>(D91*$A91)+D91</f>
        <v>54.6</v>
      </c>
      <c r="F91" s="76">
        <f t="shared" ref="F91:AH91" si="39">(E91*$A91)+E91</f>
        <v>57.33</v>
      </c>
      <c r="G91" s="76">
        <f t="shared" si="39"/>
        <v>60.1965</v>
      </c>
      <c r="H91" s="76">
        <f t="shared" si="39"/>
        <v>63.206325</v>
      </c>
      <c r="I91" s="76">
        <f t="shared" si="39"/>
        <v>66.366641250000001</v>
      </c>
      <c r="J91" s="76">
        <f t="shared" si="39"/>
        <v>69.684973312500006</v>
      </c>
      <c r="K91" s="76">
        <f t="shared" si="39"/>
        <v>73.169221978125009</v>
      </c>
      <c r="L91" s="76">
        <f t="shared" si="39"/>
        <v>76.827683077031253</v>
      </c>
      <c r="M91" s="76">
        <f t="shared" si="39"/>
        <v>80.669067230882817</v>
      </c>
      <c r="N91" s="76">
        <f t="shared" si="39"/>
        <v>84.702520592426964</v>
      </c>
      <c r="O91" s="76">
        <f t="shared" si="39"/>
        <v>88.937646622048305</v>
      </c>
      <c r="P91" s="76">
        <f t="shared" si="39"/>
        <v>93.384528953150721</v>
      </c>
      <c r="Q91" s="76">
        <f t="shared" si="39"/>
        <v>98.053755400808257</v>
      </c>
      <c r="R91" s="76">
        <f t="shared" si="39"/>
        <v>102.95644317084867</v>
      </c>
      <c r="S91" s="76">
        <f t="shared" si="39"/>
        <v>108.10426532939111</v>
      </c>
      <c r="T91" s="76">
        <f t="shared" si="39"/>
        <v>113.50947859586067</v>
      </c>
      <c r="U91" s="76">
        <f t="shared" si="39"/>
        <v>119.1849525256537</v>
      </c>
      <c r="V91" s="76">
        <f t="shared" si="39"/>
        <v>125.14420015193639</v>
      </c>
      <c r="W91" s="76">
        <f t="shared" si="39"/>
        <v>131.40141015953321</v>
      </c>
      <c r="X91" s="76">
        <f t="shared" si="39"/>
        <v>137.97148066750987</v>
      </c>
      <c r="Y91" s="76">
        <f t="shared" si="39"/>
        <v>144.87005470088536</v>
      </c>
      <c r="Z91" s="76">
        <f t="shared" si="39"/>
        <v>152.11355743592964</v>
      </c>
      <c r="AA91" s="76">
        <f t="shared" si="39"/>
        <v>159.71923530772611</v>
      </c>
      <c r="AB91" s="76">
        <f t="shared" si="39"/>
        <v>167.7051970731124</v>
      </c>
      <c r="AC91" s="76">
        <f t="shared" si="39"/>
        <v>176.09045692676801</v>
      </c>
      <c r="AD91" s="76">
        <f t="shared" si="39"/>
        <v>184.8949797731064</v>
      </c>
      <c r="AE91" s="76">
        <f t="shared" si="39"/>
        <v>194.13972876176172</v>
      </c>
      <c r="AF91" s="76">
        <f t="shared" si="39"/>
        <v>203.8467151998498</v>
      </c>
      <c r="AG91" s="76">
        <f t="shared" si="39"/>
        <v>214.03905095984229</v>
      </c>
      <c r="AH91" s="76">
        <f t="shared" si="39"/>
        <v>224.74100350783439</v>
      </c>
    </row>
    <row r="92" spans="1:34" x14ac:dyDescent="0.35">
      <c r="A92" s="73">
        <v>5.0000000000000001E-3</v>
      </c>
      <c r="B92" s="74">
        <v>8</v>
      </c>
      <c r="C92" s="74" t="s">
        <v>49</v>
      </c>
      <c r="D92" s="75">
        <v>5.87</v>
      </c>
      <c r="E92" s="76">
        <f t="shared" si="34"/>
        <v>5.8993500000000001</v>
      </c>
      <c r="F92" s="76">
        <f t="shared" ref="F92:AH92" si="40">(E92*$A92)+E92</f>
        <v>5.9288467499999999</v>
      </c>
      <c r="G92" s="76">
        <f t="shared" si="40"/>
        <v>5.95849098375</v>
      </c>
      <c r="H92" s="76">
        <f t="shared" si="40"/>
        <v>5.9882834386687502</v>
      </c>
      <c r="I92" s="76">
        <f t="shared" si="40"/>
        <v>6.0182248558620941</v>
      </c>
      <c r="J92" s="76">
        <f t="shared" si="40"/>
        <v>6.0483159801414041</v>
      </c>
      <c r="K92" s="76">
        <f t="shared" si="40"/>
        <v>6.0785575600421113</v>
      </c>
      <c r="L92" s="76">
        <f t="shared" si="40"/>
        <v>6.1089503478423222</v>
      </c>
      <c r="M92" s="76">
        <f t="shared" si="40"/>
        <v>6.1394950995815334</v>
      </c>
      <c r="N92" s="76">
        <f t="shared" si="40"/>
        <v>6.1701925750794411</v>
      </c>
      <c r="O92" s="76">
        <f t="shared" si="40"/>
        <v>6.2010435379548383</v>
      </c>
      <c r="P92" s="76">
        <f t="shared" si="40"/>
        <v>6.2320487556446125</v>
      </c>
      <c r="Q92" s="76">
        <f t="shared" si="40"/>
        <v>6.2632089994228357</v>
      </c>
      <c r="R92" s="76">
        <f t="shared" si="40"/>
        <v>6.2945250444199496</v>
      </c>
      <c r="S92" s="76">
        <f t="shared" si="40"/>
        <v>6.3259976696420495</v>
      </c>
      <c r="T92" s="76">
        <f t="shared" si="40"/>
        <v>6.3576276579902595</v>
      </c>
      <c r="U92" s="76">
        <f t="shared" si="40"/>
        <v>6.3894157962802112</v>
      </c>
      <c r="V92" s="76">
        <f t="shared" si="40"/>
        <v>6.4213628752616119</v>
      </c>
      <c r="W92" s="76">
        <f t="shared" si="40"/>
        <v>6.4534696896379202</v>
      </c>
      <c r="X92" s="76">
        <f t="shared" si="40"/>
        <v>6.4857370380861097</v>
      </c>
      <c r="Y92" s="76">
        <f t="shared" si="40"/>
        <v>6.5181657232765406</v>
      </c>
      <c r="Z92" s="76">
        <f t="shared" si="40"/>
        <v>6.5507565518929232</v>
      </c>
      <c r="AA92" s="76">
        <f t="shared" si="40"/>
        <v>6.583510334652388</v>
      </c>
      <c r="AB92" s="76">
        <f t="shared" si="40"/>
        <v>6.61642788632565</v>
      </c>
      <c r="AC92" s="76">
        <f t="shared" si="40"/>
        <v>6.6495100257572783</v>
      </c>
      <c r="AD92" s="76">
        <f t="shared" si="40"/>
        <v>6.6827575758860647</v>
      </c>
      <c r="AE92" s="76">
        <f t="shared" si="40"/>
        <v>6.7161713637654952</v>
      </c>
      <c r="AF92" s="76">
        <f t="shared" si="40"/>
        <v>6.7497522205843223</v>
      </c>
      <c r="AG92" s="76">
        <f t="shared" si="40"/>
        <v>6.7835009816872436</v>
      </c>
      <c r="AH92" s="76">
        <f t="shared" si="40"/>
        <v>6.8174184865956802</v>
      </c>
    </row>
    <row r="93" spans="1:34" x14ac:dyDescent="0.35">
      <c r="A93" s="73">
        <v>0.08</v>
      </c>
      <c r="B93" s="74">
        <v>9</v>
      </c>
      <c r="C93" s="74" t="s">
        <v>53</v>
      </c>
      <c r="D93" s="75">
        <v>500</v>
      </c>
      <c r="E93" s="76">
        <f t="shared" si="34"/>
        <v>540</v>
      </c>
      <c r="F93" s="76">
        <f t="shared" ref="F93:AH93" si="41">(E93*$A93)+E93</f>
        <v>583.20000000000005</v>
      </c>
      <c r="G93" s="76">
        <f t="shared" si="41"/>
        <v>629.85599999999999</v>
      </c>
      <c r="H93" s="76">
        <f t="shared" si="41"/>
        <v>680.24447999999995</v>
      </c>
      <c r="I93" s="76">
        <f t="shared" si="41"/>
        <v>734.66403839999998</v>
      </c>
      <c r="J93" s="76">
        <f t="shared" si="41"/>
        <v>793.43716147199996</v>
      </c>
      <c r="K93" s="76">
        <f t="shared" si="41"/>
        <v>856.91213438976001</v>
      </c>
      <c r="L93" s="76">
        <f t="shared" si="41"/>
        <v>925.46510514094086</v>
      </c>
      <c r="M93" s="76">
        <f t="shared" si="41"/>
        <v>999.50231355221615</v>
      </c>
      <c r="N93" s="76">
        <f t="shared" si="41"/>
        <v>1079.4624986363935</v>
      </c>
      <c r="O93" s="76">
        <f t="shared" si="41"/>
        <v>1165.8194985273051</v>
      </c>
      <c r="P93" s="76">
        <f t="shared" si="41"/>
        <v>1259.0850584094894</v>
      </c>
      <c r="Q93" s="76">
        <f t="shared" si="41"/>
        <v>1359.8118630822487</v>
      </c>
      <c r="R93" s="76">
        <f t="shared" si="41"/>
        <v>1468.5968121288286</v>
      </c>
      <c r="S93" s="76">
        <f t="shared" si="41"/>
        <v>1586.0845570991348</v>
      </c>
      <c r="T93" s="76">
        <f t="shared" si="41"/>
        <v>1712.9713216670657</v>
      </c>
      <c r="U93" s="76">
        <f t="shared" si="41"/>
        <v>1850.009027400431</v>
      </c>
      <c r="V93" s="76">
        <f t="shared" si="41"/>
        <v>1998.0097495924656</v>
      </c>
      <c r="W93" s="76">
        <f t="shared" si="41"/>
        <v>2157.8505295598629</v>
      </c>
      <c r="X93" s="76">
        <f t="shared" si="41"/>
        <v>2330.478571924652</v>
      </c>
      <c r="Y93" s="76">
        <f t="shared" si="41"/>
        <v>2516.9168576786242</v>
      </c>
      <c r="Z93" s="76">
        <f t="shared" si="41"/>
        <v>2718.2702062929143</v>
      </c>
      <c r="AA93" s="76">
        <f t="shared" si="41"/>
        <v>2935.7318227963474</v>
      </c>
      <c r="AB93" s="76">
        <f t="shared" si="41"/>
        <v>3170.5903686200554</v>
      </c>
      <c r="AC93" s="76">
        <f t="shared" si="41"/>
        <v>3424.2375981096598</v>
      </c>
      <c r="AD93" s="76">
        <f t="shared" si="41"/>
        <v>3698.1766059584324</v>
      </c>
      <c r="AE93" s="76">
        <f t="shared" si="41"/>
        <v>3994.0307344351072</v>
      </c>
      <c r="AF93" s="76">
        <f t="shared" si="41"/>
        <v>4313.5531931899159</v>
      </c>
      <c r="AG93" s="76">
        <f t="shared" si="41"/>
        <v>4658.6374486451095</v>
      </c>
      <c r="AH93" s="76">
        <f t="shared" si="41"/>
        <v>5031.3284445367181</v>
      </c>
    </row>
    <row r="94" spans="1:34" x14ac:dyDescent="0.35">
      <c r="A94" s="77">
        <v>0.05</v>
      </c>
      <c r="B94" s="78">
        <v>10</v>
      </c>
      <c r="C94" s="79" t="s">
        <v>56</v>
      </c>
      <c r="D94" s="80">
        <v>8</v>
      </c>
      <c r="E94" s="81">
        <f t="shared" si="34"/>
        <v>8.4</v>
      </c>
      <c r="F94" s="81">
        <f t="shared" ref="F94:AH94" si="42">(E94*$A94)+E94</f>
        <v>8.82</v>
      </c>
      <c r="G94" s="81">
        <f t="shared" si="42"/>
        <v>9.261000000000001</v>
      </c>
      <c r="H94" s="81">
        <f t="shared" si="42"/>
        <v>9.7240500000000019</v>
      </c>
      <c r="I94" s="81">
        <f t="shared" si="42"/>
        <v>10.210252500000003</v>
      </c>
      <c r="J94" s="81">
        <f t="shared" si="42"/>
        <v>10.720765125000003</v>
      </c>
      <c r="K94" s="81">
        <f t="shared" si="42"/>
        <v>11.256803381250004</v>
      </c>
      <c r="L94" s="81">
        <f t="shared" si="42"/>
        <v>11.819643550312504</v>
      </c>
      <c r="M94" s="81">
        <f t="shared" si="42"/>
        <v>12.41062572782813</v>
      </c>
      <c r="N94" s="81">
        <f t="shared" si="42"/>
        <v>13.031157014219536</v>
      </c>
      <c r="O94" s="81">
        <f t="shared" si="42"/>
        <v>13.682714864930514</v>
      </c>
      <c r="P94" s="81">
        <f t="shared" si="42"/>
        <v>14.366850608177039</v>
      </c>
      <c r="Q94" s="81">
        <f t="shared" si="42"/>
        <v>15.085193138585892</v>
      </c>
      <c r="R94" s="81">
        <f t="shared" si="42"/>
        <v>15.839452795515186</v>
      </c>
      <c r="S94" s="81">
        <f t="shared" si="42"/>
        <v>16.631425435290947</v>
      </c>
      <c r="T94" s="81">
        <f t="shared" si="42"/>
        <v>17.462996707055495</v>
      </c>
      <c r="U94" s="81">
        <f t="shared" si="42"/>
        <v>18.336146542408269</v>
      </c>
      <c r="V94" s="81">
        <f t="shared" si="42"/>
        <v>19.252953869528682</v>
      </c>
      <c r="W94" s="81">
        <f t="shared" si="42"/>
        <v>20.215601563005116</v>
      </c>
      <c r="X94" s="81">
        <f t="shared" si="42"/>
        <v>21.226381641155371</v>
      </c>
      <c r="Y94" s="81">
        <f t="shared" si="42"/>
        <v>22.287700723213138</v>
      </c>
      <c r="Z94" s="81">
        <f t="shared" si="42"/>
        <v>23.402085759373794</v>
      </c>
      <c r="AA94" s="81">
        <f t="shared" si="42"/>
        <v>24.572190047342485</v>
      </c>
      <c r="AB94" s="81">
        <f t="shared" si="42"/>
        <v>25.800799549709609</v>
      </c>
      <c r="AC94" s="81">
        <f t="shared" si="42"/>
        <v>27.09083952719509</v>
      </c>
      <c r="AD94" s="81">
        <f t="shared" si="42"/>
        <v>28.445381503554845</v>
      </c>
      <c r="AE94" s="81">
        <f t="shared" si="42"/>
        <v>29.867650578732587</v>
      </c>
      <c r="AF94" s="81">
        <f t="shared" si="42"/>
        <v>31.361033107669215</v>
      </c>
      <c r="AG94" s="81">
        <f t="shared" si="42"/>
        <v>32.929084763052678</v>
      </c>
      <c r="AH94" s="81">
        <f t="shared" si="42"/>
        <v>34.575539001205314</v>
      </c>
    </row>
    <row r="95" spans="1:34" ht="15" thickBot="1" x14ac:dyDescent="0.4">
      <c r="A95" s="82">
        <v>-0.25</v>
      </c>
      <c r="B95" s="83">
        <v>11</v>
      </c>
      <c r="C95" s="83" t="s">
        <v>88</v>
      </c>
      <c r="D95" s="84">
        <f>D86*1.5</f>
        <v>4672.5</v>
      </c>
      <c r="E95" s="85">
        <f>(E86*2)+D95*$A$95</f>
        <v>5497.9750000000004</v>
      </c>
      <c r="F95" s="85">
        <f t="shared" ref="F95:P95" si="43">(F86*2)+E95*$A$95</f>
        <v>5758.2332500000011</v>
      </c>
      <c r="G95" s="85">
        <f t="shared" si="43"/>
        <v>6192.4595775000007</v>
      </c>
      <c r="H95" s="85">
        <f t="shared" si="43"/>
        <v>6618.1442479250009</v>
      </c>
      <c r="I95" s="85">
        <f t="shared" si="43"/>
        <v>7083.3612202797513</v>
      </c>
      <c r="J95" s="85">
        <f t="shared" si="43"/>
        <v>7578.7097869493336</v>
      </c>
      <c r="K95" s="85">
        <f t="shared" si="43"/>
        <v>8109.341151723288</v>
      </c>
      <c r="L95" s="85">
        <f t="shared" si="43"/>
        <v>8676.9646124220435</v>
      </c>
      <c r="M95" s="85">
        <f>(M86*2)+L95*$A$95</f>
        <v>9284.3597402720552</v>
      </c>
      <c r="N95" s="85">
        <f t="shared" si="43"/>
        <v>9934.2630208459832</v>
      </c>
      <c r="O95" s="85">
        <f t="shared" si="43"/>
        <v>10629.661907616481</v>
      </c>
      <c r="P95" s="85">
        <f t="shared" si="43"/>
        <v>11373.738122321814</v>
      </c>
      <c r="Q95" s="85">
        <f>(Q86*2)+P95*$A$95</f>
        <v>12169.899820591298</v>
      </c>
      <c r="R95" s="85">
        <f>(R86*2)+Q95*$A$95</f>
        <v>13021.792800605948</v>
      </c>
      <c r="S95" s="85">
        <f>(S86*1.1)+R95*$A$95</f>
        <v>6198.3733741096084</v>
      </c>
      <c r="T95" s="85">
        <f>(T86*1.1)+S95*$A$95</f>
        <v>8565.9957409319704</v>
      </c>
      <c r="U95" s="85">
        <f>(U86*1.05)+T95*$A$95</f>
        <v>8190.1959160307379</v>
      </c>
      <c r="V95" s="85">
        <f>(V86*1)+U95*$A$95</f>
        <v>8480.9400598991651</v>
      </c>
      <c r="W95" s="85">
        <f>(W86*0.5)+V95*$A$95</f>
        <v>3512.5066208403737</v>
      </c>
      <c r="X95" s="85">
        <f>(X86*0.2)+W95*$A$95+15200</f>
        <v>16732.686764918799</v>
      </c>
      <c r="Y95" s="85">
        <f>(Y86*0.2)+X95*$A$95</f>
        <v>-1603.6013316917865</v>
      </c>
      <c r="Z95" s="85">
        <f>(Z86*0.2)+2100*$A$95</f>
        <v>2235.140284705567</v>
      </c>
      <c r="AA95" s="85">
        <f>(AA86*0.1)+Z95*$A$95</f>
        <v>917.88998114108676</v>
      </c>
      <c r="AB95" s="85">
        <f>(AB86*0.1)+AA95*$A$95</f>
        <v>1350.5698106944303</v>
      </c>
      <c r="AC95" s="85">
        <f>(AC86*0.1)+AB95*$A$95</f>
        <v>1353.0028147246737</v>
      </c>
      <c r="AD95" s="85">
        <f>(AD86*0.1)+AC95*$A$95</f>
        <v>1470.7397324349922</v>
      </c>
      <c r="AE95" s="85">
        <f>(AE86*0.05)+AD95*$A$95</f>
        <v>600.12495021339805</v>
      </c>
      <c r="AF95" s="85">
        <f t="shared" ref="AF95:AG95" si="44">(AF86*0.05)+AE95*$A$95</f>
        <v>885.52533760134679</v>
      </c>
      <c r="AG95" s="85">
        <f t="shared" si="44"/>
        <v>886.66420101518838</v>
      </c>
      <c r="AH95" s="85">
        <f>(AH86*0.05)+AG95*$A$95</f>
        <v>963.94267264081486</v>
      </c>
    </row>
    <row r="96" spans="1:34" x14ac:dyDescent="0.35">
      <c r="B96" s="4"/>
    </row>
    <row r="97" spans="1:36" ht="15" thickBot="1" x14ac:dyDescent="0.4">
      <c r="B97" s="122" t="s">
        <v>62</v>
      </c>
      <c r="C97" s="122"/>
      <c r="D97" s="98">
        <f>SUM(D85:D95)</f>
        <v>207226.36416796269</v>
      </c>
      <c r="E97" s="98">
        <f t="shared" ref="E97:AG97" si="45">SUM(E85:E95)</f>
        <v>204165.21273268008</v>
      </c>
      <c r="F97" s="98">
        <f t="shared" si="45"/>
        <v>196033.16148836829</v>
      </c>
      <c r="G97" s="98">
        <f t="shared" si="45"/>
        <v>192692.07127225783</v>
      </c>
      <c r="H97" s="98">
        <f>SUM(H85:H95)</f>
        <v>178281.69012585731</v>
      </c>
      <c r="I97" s="98">
        <f t="shared" si="45"/>
        <v>165614.00962567542</v>
      </c>
      <c r="J97" s="98">
        <f t="shared" si="45"/>
        <v>151355.58953945665</v>
      </c>
      <c r="K97" s="98">
        <f t="shared" si="45"/>
        <v>146231.22879745968</v>
      </c>
      <c r="L97" s="98">
        <f t="shared" si="45"/>
        <v>131869.93950735609</v>
      </c>
      <c r="M97" s="98">
        <f t="shared" si="45"/>
        <v>126208.20540053092</v>
      </c>
      <c r="N97" s="98">
        <f t="shared" si="45"/>
        <v>119877.88200244376</v>
      </c>
      <c r="O97" s="98">
        <f t="shared" si="45"/>
        <v>115758.11346692177</v>
      </c>
      <c r="P97" s="98">
        <f t="shared" si="45"/>
        <v>109347.96343485442</v>
      </c>
      <c r="Q97" s="98">
        <f t="shared" si="45"/>
        <v>107678.33828948498</v>
      </c>
      <c r="R97" s="98">
        <f t="shared" si="45"/>
        <v>108007.69249815829</v>
      </c>
      <c r="S97" s="98">
        <f t="shared" si="45"/>
        <v>101761.67995381536</v>
      </c>
      <c r="T97" s="98">
        <f>SUM(T85:T95)</f>
        <v>104785.45236374496</v>
      </c>
      <c r="U97" s="98">
        <f t="shared" si="45"/>
        <v>105150.95289438192</v>
      </c>
      <c r="V97" s="98">
        <f t="shared" si="45"/>
        <v>107268.20988026421</v>
      </c>
      <c r="W97" s="98">
        <f t="shared" si="45"/>
        <v>104057.06917762134</v>
      </c>
      <c r="X97" s="98">
        <f t="shared" si="45"/>
        <v>129141.25054561737</v>
      </c>
      <c r="Y97" s="98">
        <f t="shared" si="45"/>
        <v>95545.363665055105</v>
      </c>
      <c r="Z97" s="98">
        <f t="shared" si="45"/>
        <v>102182.35349500239</v>
      </c>
      <c r="AA97" s="98">
        <f t="shared" si="45"/>
        <v>102080.11224374214</v>
      </c>
      <c r="AB97" s="98">
        <f t="shared" si="45"/>
        <v>103852.3253483883</v>
      </c>
      <c r="AC97" s="98">
        <f t="shared" si="45"/>
        <v>105327.59650511306</v>
      </c>
      <c r="AD97" s="98">
        <f t="shared" si="45"/>
        <v>107060.862897033</v>
      </c>
      <c r="AE97" s="98">
        <f t="shared" si="45"/>
        <v>107958.5031430417</v>
      </c>
      <c r="AF97" s="98">
        <f t="shared" si="45"/>
        <v>110175.61106975813</v>
      </c>
      <c r="AG97" s="98">
        <f t="shared" si="45"/>
        <v>111243.87670535059</v>
      </c>
      <c r="AH97" s="98">
        <f>SUM(AH85:AH95)</f>
        <v>112566.78163879429</v>
      </c>
    </row>
    <row r="98" spans="1:36" ht="15" thickTop="1" x14ac:dyDescent="0.35"/>
    <row r="99" spans="1:36" ht="15" thickBot="1" x14ac:dyDescent="0.4"/>
    <row r="100" spans="1:36" ht="15" thickBot="1" x14ac:dyDescent="0.4">
      <c r="B100" s="115" t="s">
        <v>61</v>
      </c>
      <c r="C100" s="117"/>
      <c r="D100" s="118" t="s">
        <v>76</v>
      </c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20"/>
    </row>
    <row r="103" spans="1:36" ht="15" thickBot="1" x14ac:dyDescent="0.4">
      <c r="B103" s="38"/>
      <c r="C103" s="38"/>
      <c r="D103" s="123" t="s">
        <v>67</v>
      </c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</row>
    <row r="104" spans="1:36" ht="15" thickBot="1" x14ac:dyDescent="0.4">
      <c r="A104" s="18" t="s">
        <v>90</v>
      </c>
      <c r="B104" s="134" t="s">
        <v>65</v>
      </c>
      <c r="C104" s="134"/>
      <c r="D104" s="37">
        <v>2035</v>
      </c>
      <c r="E104" s="37">
        <v>2036</v>
      </c>
      <c r="F104" s="37">
        <v>2037</v>
      </c>
      <c r="G104" s="37">
        <v>2038</v>
      </c>
      <c r="H104" s="37">
        <v>2039</v>
      </c>
      <c r="I104" s="37">
        <v>2040</v>
      </c>
      <c r="J104" s="37">
        <v>2041</v>
      </c>
      <c r="K104" s="37">
        <v>2042</v>
      </c>
      <c r="L104" s="37">
        <v>2043</v>
      </c>
      <c r="M104" s="37">
        <v>2044</v>
      </c>
      <c r="N104" s="37">
        <v>2045</v>
      </c>
      <c r="O104" s="37">
        <v>2046</v>
      </c>
      <c r="P104" s="37">
        <v>2047</v>
      </c>
      <c r="Q104" s="37">
        <v>2048</v>
      </c>
      <c r="R104" s="37">
        <v>2049</v>
      </c>
      <c r="S104" s="37">
        <v>2050</v>
      </c>
      <c r="T104" s="37">
        <v>2051</v>
      </c>
      <c r="U104" s="37">
        <v>2052</v>
      </c>
      <c r="V104" s="37">
        <v>2053</v>
      </c>
      <c r="W104" s="37">
        <v>2054</v>
      </c>
      <c r="X104" s="37">
        <v>2055</v>
      </c>
      <c r="Y104" s="37">
        <v>2056</v>
      </c>
      <c r="Z104" s="37">
        <v>2057</v>
      </c>
      <c r="AA104" s="37">
        <v>2058</v>
      </c>
      <c r="AB104" s="37">
        <v>2059</v>
      </c>
      <c r="AC104" s="37">
        <v>2060</v>
      </c>
      <c r="AD104" s="37">
        <v>2061</v>
      </c>
      <c r="AE104" s="37">
        <v>2062</v>
      </c>
      <c r="AF104" s="37">
        <v>2063</v>
      </c>
      <c r="AG104" s="37">
        <v>2064</v>
      </c>
      <c r="AH104" s="37">
        <v>2065</v>
      </c>
      <c r="AJ104" s="24" t="s">
        <v>93</v>
      </c>
    </row>
    <row r="105" spans="1:36" ht="15.5" thickTop="1" thickBot="1" x14ac:dyDescent="0.4">
      <c r="A105" s="22">
        <f>31-COUNTIF(D105:AH105,"=0")</f>
        <v>3</v>
      </c>
      <c r="B105" s="37">
        <v>1</v>
      </c>
      <c r="C105" s="37" t="s">
        <v>2</v>
      </c>
      <c r="D105" s="12" t="s">
        <v>69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 t="s">
        <v>72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 t="s">
        <v>73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J105" s="25" t="s">
        <v>94</v>
      </c>
    </row>
    <row r="106" spans="1:36" ht="15.5" thickTop="1" thickBot="1" x14ac:dyDescent="0.4">
      <c r="A106" s="22">
        <f t="shared" ref="A106:A113" si="46">31-COUNTIF(D106:AH106,"=0")</f>
        <v>3</v>
      </c>
      <c r="B106" s="37">
        <v>2</v>
      </c>
      <c r="C106" s="37" t="s">
        <v>3</v>
      </c>
      <c r="D106" s="12">
        <v>0</v>
      </c>
      <c r="E106" s="12">
        <v>0</v>
      </c>
      <c r="F106" s="12" t="s">
        <v>69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 t="s">
        <v>73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 t="s">
        <v>70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</row>
    <row r="107" spans="1:36" ht="15.5" thickTop="1" thickBot="1" x14ac:dyDescent="0.4">
      <c r="A107" s="22">
        <f t="shared" si="46"/>
        <v>2</v>
      </c>
      <c r="B107" s="37">
        <v>3</v>
      </c>
      <c r="C107" s="37" t="s">
        <v>4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 t="s">
        <v>70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 t="s">
        <v>70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</row>
    <row r="108" spans="1:36" ht="15.5" thickTop="1" thickBot="1" x14ac:dyDescent="0.4">
      <c r="A108" s="22">
        <f t="shared" si="46"/>
        <v>1</v>
      </c>
      <c r="B108" s="37">
        <v>4</v>
      </c>
      <c r="C108" s="37" t="s">
        <v>5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 t="s">
        <v>69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</row>
    <row r="109" spans="1:36" ht="15.5" thickTop="1" thickBot="1" x14ac:dyDescent="0.4">
      <c r="A109" s="22">
        <f t="shared" si="46"/>
        <v>2</v>
      </c>
      <c r="B109" s="37">
        <v>5</v>
      </c>
      <c r="C109" s="37" t="s">
        <v>6</v>
      </c>
      <c r="D109" s="12">
        <v>0</v>
      </c>
      <c r="E109" s="12">
        <v>0</v>
      </c>
      <c r="F109" s="12">
        <v>0</v>
      </c>
      <c r="G109" s="12">
        <v>0</v>
      </c>
      <c r="H109" s="12" t="s">
        <v>71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 t="s">
        <v>69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</row>
    <row r="110" spans="1:36" ht="15.5" thickTop="1" thickBot="1" x14ac:dyDescent="0.4">
      <c r="A110" s="22">
        <f t="shared" si="46"/>
        <v>1</v>
      </c>
      <c r="B110" s="37">
        <v>6</v>
      </c>
      <c r="C110" s="37" t="s">
        <v>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 t="s">
        <v>69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</row>
    <row r="111" spans="1:36" ht="15.5" thickTop="1" thickBot="1" x14ac:dyDescent="0.4">
      <c r="A111" s="22">
        <f t="shared" si="46"/>
        <v>2</v>
      </c>
      <c r="B111" s="37">
        <v>7</v>
      </c>
      <c r="C111" s="37" t="s">
        <v>8</v>
      </c>
      <c r="D111" s="12">
        <v>0</v>
      </c>
      <c r="E111" s="12" t="s">
        <v>70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 t="s">
        <v>69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</row>
    <row r="112" spans="1:36" ht="15.5" thickTop="1" thickBot="1" x14ac:dyDescent="0.4">
      <c r="A112" s="59">
        <f t="shared" si="46"/>
        <v>1</v>
      </c>
      <c r="B112" s="37">
        <v>8</v>
      </c>
      <c r="C112" s="37" t="s">
        <v>9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 t="s">
        <v>70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</row>
    <row r="113" spans="1:34" ht="15" thickBot="1" x14ac:dyDescent="0.4">
      <c r="A113" s="60">
        <f t="shared" si="46"/>
        <v>15</v>
      </c>
      <c r="D113" s="22">
        <f>8-COUNTIF(D105:D112,"=0")</f>
        <v>1</v>
      </c>
      <c r="E113" s="22">
        <f t="shared" ref="E113:AH113" si="47">8-COUNTIF(E105:E112,"=0")</f>
        <v>1</v>
      </c>
      <c r="F113" s="22">
        <f t="shared" si="47"/>
        <v>1</v>
      </c>
      <c r="G113" s="22">
        <f t="shared" si="47"/>
        <v>0</v>
      </c>
      <c r="H113" s="22">
        <f t="shared" si="47"/>
        <v>1</v>
      </c>
      <c r="I113" s="22">
        <f t="shared" si="47"/>
        <v>1</v>
      </c>
      <c r="J113" s="22">
        <f t="shared" si="47"/>
        <v>1</v>
      </c>
      <c r="K113" s="22">
        <f t="shared" si="47"/>
        <v>1</v>
      </c>
      <c r="L113" s="22">
        <f t="shared" si="47"/>
        <v>0</v>
      </c>
      <c r="M113" s="22">
        <f t="shared" si="47"/>
        <v>1</v>
      </c>
      <c r="N113" s="22">
        <f t="shared" si="47"/>
        <v>1</v>
      </c>
      <c r="O113" s="22">
        <f t="shared" si="47"/>
        <v>0</v>
      </c>
      <c r="P113" s="22">
        <f t="shared" si="47"/>
        <v>1</v>
      </c>
      <c r="Q113" s="22">
        <f t="shared" si="47"/>
        <v>1</v>
      </c>
      <c r="R113" s="22">
        <f t="shared" si="47"/>
        <v>1</v>
      </c>
      <c r="S113" s="22">
        <f t="shared" si="47"/>
        <v>0</v>
      </c>
      <c r="T113" s="22">
        <f t="shared" si="47"/>
        <v>0</v>
      </c>
      <c r="U113" s="22">
        <f t="shared" si="47"/>
        <v>1</v>
      </c>
      <c r="V113" s="22">
        <f t="shared" si="47"/>
        <v>0</v>
      </c>
      <c r="W113" s="22">
        <f t="shared" si="47"/>
        <v>0</v>
      </c>
      <c r="X113" s="22">
        <f t="shared" si="47"/>
        <v>0</v>
      </c>
      <c r="Y113" s="22">
        <f t="shared" si="47"/>
        <v>1</v>
      </c>
      <c r="Z113" s="22">
        <f t="shared" si="47"/>
        <v>0</v>
      </c>
      <c r="AA113" s="22">
        <f t="shared" si="47"/>
        <v>1</v>
      </c>
      <c r="AB113" s="22">
        <f t="shared" si="47"/>
        <v>0</v>
      </c>
      <c r="AC113" s="22">
        <f t="shared" si="47"/>
        <v>0</v>
      </c>
      <c r="AD113" s="22">
        <f t="shared" si="47"/>
        <v>0</v>
      </c>
      <c r="AE113" s="22">
        <f t="shared" si="47"/>
        <v>0</v>
      </c>
      <c r="AF113" s="22">
        <f t="shared" si="47"/>
        <v>0</v>
      </c>
      <c r="AG113" s="22">
        <f t="shared" si="47"/>
        <v>0</v>
      </c>
      <c r="AH113" s="22">
        <f t="shared" si="47"/>
        <v>0</v>
      </c>
    </row>
    <row r="116" spans="1:34" x14ac:dyDescent="0.35">
      <c r="B116" s="38"/>
      <c r="C116" s="38"/>
      <c r="D116" s="123" t="s">
        <v>68</v>
      </c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</row>
    <row r="117" spans="1:34" x14ac:dyDescent="0.35">
      <c r="B117" s="134" t="s">
        <v>65</v>
      </c>
      <c r="C117" s="134"/>
      <c r="D117" s="37">
        <v>2035</v>
      </c>
      <c r="E117" s="37">
        <v>2036</v>
      </c>
      <c r="F117" s="37">
        <v>2037</v>
      </c>
      <c r="G117" s="37">
        <v>2038</v>
      </c>
      <c r="H117" s="37">
        <v>2039</v>
      </c>
      <c r="I117" s="37">
        <v>2040</v>
      </c>
      <c r="J117" s="37">
        <v>2041</v>
      </c>
      <c r="K117" s="37">
        <v>2042</v>
      </c>
      <c r="L117" s="37">
        <v>2043</v>
      </c>
      <c r="M117" s="37">
        <v>2044</v>
      </c>
      <c r="N117" s="37">
        <v>2045</v>
      </c>
      <c r="O117" s="37">
        <v>2046</v>
      </c>
      <c r="P117" s="37">
        <v>2047</v>
      </c>
      <c r="Q117" s="37">
        <v>2048</v>
      </c>
      <c r="R117" s="37">
        <v>2049</v>
      </c>
      <c r="S117" s="37">
        <v>2050</v>
      </c>
      <c r="T117" s="37">
        <v>2051</v>
      </c>
      <c r="U117" s="37">
        <v>2052</v>
      </c>
      <c r="V117" s="37">
        <v>2053</v>
      </c>
      <c r="W117" s="37">
        <v>2054</v>
      </c>
      <c r="X117" s="37">
        <v>2055</v>
      </c>
      <c r="Y117" s="37">
        <v>2056</v>
      </c>
      <c r="Z117" s="37">
        <v>2057</v>
      </c>
      <c r="AA117" s="37">
        <v>2058</v>
      </c>
      <c r="AB117" s="37">
        <v>2059</v>
      </c>
      <c r="AC117" s="37">
        <v>2060</v>
      </c>
      <c r="AD117" s="37">
        <v>2061</v>
      </c>
      <c r="AE117" s="37">
        <v>2062</v>
      </c>
      <c r="AF117" s="37">
        <v>2063</v>
      </c>
      <c r="AG117" s="37">
        <v>2064</v>
      </c>
      <c r="AH117" s="37">
        <v>2065</v>
      </c>
    </row>
    <row r="118" spans="1:34" x14ac:dyDescent="0.35">
      <c r="B118" s="37">
        <v>1</v>
      </c>
      <c r="C118" s="37" t="s">
        <v>2</v>
      </c>
      <c r="D118" s="12">
        <v>85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240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140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</row>
    <row r="119" spans="1:34" x14ac:dyDescent="0.35">
      <c r="B119" s="37">
        <v>2</v>
      </c>
      <c r="C119" s="37" t="s">
        <v>3</v>
      </c>
      <c r="D119" s="12">
        <v>0</v>
      </c>
      <c r="E119" s="12">
        <v>0</v>
      </c>
      <c r="F119" s="12">
        <v>95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140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44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</row>
    <row r="120" spans="1:34" x14ac:dyDescent="0.35">
      <c r="B120" s="37">
        <v>3</v>
      </c>
      <c r="C120" s="37" t="s">
        <v>4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44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44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</row>
    <row r="121" spans="1:34" x14ac:dyDescent="0.35">
      <c r="B121" s="37">
        <v>4</v>
      </c>
      <c r="C121" s="37" t="s">
        <v>5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85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</row>
    <row r="122" spans="1:34" x14ac:dyDescent="0.35">
      <c r="B122" s="37">
        <v>5</v>
      </c>
      <c r="C122" s="37" t="s">
        <v>6</v>
      </c>
      <c r="D122" s="12">
        <v>0</v>
      </c>
      <c r="E122" s="12">
        <v>0</v>
      </c>
      <c r="F122" s="12">
        <v>0</v>
      </c>
      <c r="G122" s="12">
        <v>0</v>
      </c>
      <c r="H122" s="12">
        <v>240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85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</row>
    <row r="123" spans="1:34" x14ac:dyDescent="0.35">
      <c r="B123" s="37">
        <v>6</v>
      </c>
      <c r="C123" s="37" t="s">
        <v>7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85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</row>
    <row r="124" spans="1:34" x14ac:dyDescent="0.35">
      <c r="B124" s="37">
        <v>7</v>
      </c>
      <c r="C124" s="37" t="s">
        <v>8</v>
      </c>
      <c r="D124" s="12">
        <v>0</v>
      </c>
      <c r="E124" s="12">
        <v>44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85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</row>
    <row r="125" spans="1:34" x14ac:dyDescent="0.35">
      <c r="B125" s="37">
        <v>8</v>
      </c>
      <c r="C125" s="37" t="s">
        <v>9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44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</row>
    <row r="127" spans="1:34" ht="15" thickBot="1" x14ac:dyDescent="0.4">
      <c r="C127" s="18" t="s">
        <v>75</v>
      </c>
      <c r="D127" s="18">
        <v>20</v>
      </c>
    </row>
    <row r="128" spans="1:34" ht="15" thickTop="1" x14ac:dyDescent="0.35"/>
    <row r="129" spans="2:34" x14ac:dyDescent="0.35">
      <c r="B129" s="38"/>
      <c r="C129" s="38"/>
      <c r="D129" s="123" t="s">
        <v>74</v>
      </c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</row>
    <row r="130" spans="2:34" x14ac:dyDescent="0.35">
      <c r="B130" s="134" t="s">
        <v>65</v>
      </c>
      <c r="C130" s="134"/>
      <c r="D130" s="6">
        <v>2035</v>
      </c>
      <c r="E130" s="6">
        <v>2036</v>
      </c>
      <c r="F130" s="6">
        <v>2037</v>
      </c>
      <c r="G130" s="6">
        <v>2038</v>
      </c>
      <c r="H130" s="6">
        <v>2039</v>
      </c>
      <c r="I130" s="6">
        <v>2040</v>
      </c>
      <c r="J130" s="6">
        <v>2041</v>
      </c>
      <c r="K130" s="6">
        <v>2042</v>
      </c>
      <c r="L130" s="6">
        <v>2043</v>
      </c>
      <c r="M130" s="6">
        <v>2044</v>
      </c>
      <c r="N130" s="6">
        <v>2045</v>
      </c>
      <c r="O130" s="6">
        <v>2046</v>
      </c>
      <c r="P130" s="6">
        <v>2047</v>
      </c>
      <c r="Q130" s="6">
        <v>2048</v>
      </c>
      <c r="R130" s="6">
        <v>2049</v>
      </c>
      <c r="S130" s="6">
        <v>2050</v>
      </c>
      <c r="T130" s="6">
        <v>2051</v>
      </c>
      <c r="U130" s="6">
        <v>2052</v>
      </c>
      <c r="V130" s="6">
        <v>2053</v>
      </c>
      <c r="W130" s="6">
        <v>2054</v>
      </c>
      <c r="X130" s="6">
        <v>2055</v>
      </c>
      <c r="Y130" s="6">
        <v>2056</v>
      </c>
      <c r="Z130" s="6">
        <v>2057</v>
      </c>
      <c r="AA130" s="6">
        <v>2058</v>
      </c>
      <c r="AB130" s="6">
        <v>2059</v>
      </c>
      <c r="AC130" s="6">
        <v>2060</v>
      </c>
      <c r="AD130" s="6">
        <v>2061</v>
      </c>
      <c r="AE130" s="6">
        <v>2062</v>
      </c>
      <c r="AF130" s="6">
        <v>2063</v>
      </c>
      <c r="AG130" s="6">
        <v>2064</v>
      </c>
      <c r="AH130" s="6">
        <v>2065</v>
      </c>
    </row>
    <row r="131" spans="2:34" x14ac:dyDescent="0.35">
      <c r="B131" s="37">
        <v>1</v>
      </c>
      <c r="C131" s="37" t="s">
        <v>2</v>
      </c>
      <c r="D131" s="86">
        <f t="shared" ref="D131:J131" si="48">$D$118/$D$127</f>
        <v>4.25</v>
      </c>
      <c r="E131" s="86">
        <f t="shared" si="48"/>
        <v>4.25</v>
      </c>
      <c r="F131" s="86">
        <f t="shared" si="48"/>
        <v>4.25</v>
      </c>
      <c r="G131" s="86">
        <f t="shared" si="48"/>
        <v>4.25</v>
      </c>
      <c r="H131" s="86">
        <f t="shared" si="48"/>
        <v>4.25</v>
      </c>
      <c r="I131" s="86">
        <f t="shared" si="48"/>
        <v>4.25</v>
      </c>
      <c r="J131" s="86">
        <f t="shared" si="48"/>
        <v>4.25</v>
      </c>
      <c r="K131" s="86">
        <f t="shared" ref="K131:X131" si="49">($K$118+$D$118)/$D$127</f>
        <v>16.25</v>
      </c>
      <c r="L131" s="86">
        <f t="shared" si="49"/>
        <v>16.25</v>
      </c>
      <c r="M131" s="86">
        <f t="shared" si="49"/>
        <v>16.25</v>
      </c>
      <c r="N131" s="86">
        <f t="shared" si="49"/>
        <v>16.25</v>
      </c>
      <c r="O131" s="86">
        <f t="shared" si="49"/>
        <v>16.25</v>
      </c>
      <c r="P131" s="86">
        <f t="shared" si="49"/>
        <v>16.25</v>
      </c>
      <c r="Q131" s="86">
        <f t="shared" si="49"/>
        <v>16.25</v>
      </c>
      <c r="R131" s="86">
        <f t="shared" si="49"/>
        <v>16.25</v>
      </c>
      <c r="S131" s="86">
        <f t="shared" si="49"/>
        <v>16.25</v>
      </c>
      <c r="T131" s="86">
        <f t="shared" si="49"/>
        <v>16.25</v>
      </c>
      <c r="U131" s="86">
        <f t="shared" si="49"/>
        <v>16.25</v>
      </c>
      <c r="V131" s="86">
        <f t="shared" si="49"/>
        <v>16.25</v>
      </c>
      <c r="W131" s="86">
        <f t="shared" si="49"/>
        <v>16.25</v>
      </c>
      <c r="X131" s="86">
        <f t="shared" si="49"/>
        <v>16.25</v>
      </c>
      <c r="Y131" s="86">
        <f t="shared" ref="Y131:AE131" si="50">($K$118+$Y$118)/$D$127</f>
        <v>19</v>
      </c>
      <c r="Z131" s="86">
        <f t="shared" si="50"/>
        <v>19</v>
      </c>
      <c r="AA131" s="86">
        <f t="shared" si="50"/>
        <v>19</v>
      </c>
      <c r="AB131" s="86">
        <f t="shared" si="50"/>
        <v>19</v>
      </c>
      <c r="AC131" s="86">
        <f t="shared" si="50"/>
        <v>19</v>
      </c>
      <c r="AD131" s="86">
        <f t="shared" si="50"/>
        <v>19</v>
      </c>
      <c r="AE131" s="86">
        <f t="shared" si="50"/>
        <v>19</v>
      </c>
      <c r="AF131" s="86">
        <f>($Y$118)/$D$127</f>
        <v>7</v>
      </c>
      <c r="AG131" s="86">
        <f>($Y$118)/$D$127</f>
        <v>7</v>
      </c>
      <c r="AH131" s="86">
        <f>($Y$118)/$D$127</f>
        <v>7</v>
      </c>
    </row>
    <row r="132" spans="2:34" x14ac:dyDescent="0.35">
      <c r="B132" s="37">
        <v>2</v>
      </c>
      <c r="C132" s="37" t="s">
        <v>3</v>
      </c>
      <c r="D132" s="86">
        <v>0</v>
      </c>
      <c r="E132" s="86">
        <v>0</v>
      </c>
      <c r="F132" s="86">
        <f t="shared" ref="F132:M132" si="51">$F$119/$D$127</f>
        <v>4.75</v>
      </c>
      <c r="G132" s="86">
        <f t="shared" si="51"/>
        <v>4.75</v>
      </c>
      <c r="H132" s="86">
        <f t="shared" si="51"/>
        <v>4.75</v>
      </c>
      <c r="I132" s="86">
        <f t="shared" si="51"/>
        <v>4.75</v>
      </c>
      <c r="J132" s="86">
        <f t="shared" si="51"/>
        <v>4.75</v>
      </c>
      <c r="K132" s="86">
        <f t="shared" si="51"/>
        <v>4.75</v>
      </c>
      <c r="L132" s="86">
        <f t="shared" si="51"/>
        <v>4.75</v>
      </c>
      <c r="M132" s="86">
        <f t="shared" si="51"/>
        <v>4.75</v>
      </c>
      <c r="N132" s="86">
        <f t="shared" ref="N132:Z132" si="52">($F$119+$N$119)/$D$127</f>
        <v>11.75</v>
      </c>
      <c r="O132" s="86">
        <f t="shared" si="52"/>
        <v>11.75</v>
      </c>
      <c r="P132" s="86">
        <f t="shared" si="52"/>
        <v>11.75</v>
      </c>
      <c r="Q132" s="86">
        <f t="shared" si="52"/>
        <v>11.75</v>
      </c>
      <c r="R132" s="86">
        <f t="shared" si="52"/>
        <v>11.75</v>
      </c>
      <c r="S132" s="86">
        <f t="shared" si="52"/>
        <v>11.75</v>
      </c>
      <c r="T132" s="86">
        <f t="shared" si="52"/>
        <v>11.75</v>
      </c>
      <c r="U132" s="86">
        <f t="shared" si="52"/>
        <v>11.75</v>
      </c>
      <c r="V132" s="86">
        <f t="shared" si="52"/>
        <v>11.75</v>
      </c>
      <c r="W132" s="86">
        <f t="shared" si="52"/>
        <v>11.75</v>
      </c>
      <c r="X132" s="86">
        <f t="shared" si="52"/>
        <v>11.75</v>
      </c>
      <c r="Y132" s="86">
        <f t="shared" si="52"/>
        <v>11.75</v>
      </c>
      <c r="Z132" s="86">
        <f t="shared" si="52"/>
        <v>11.75</v>
      </c>
      <c r="AA132" s="86">
        <f t="shared" ref="AA132:AH132" si="53">($N$119+$AA$119)/$D$127</f>
        <v>9.1999999999999993</v>
      </c>
      <c r="AB132" s="86">
        <f t="shared" si="53"/>
        <v>9.1999999999999993</v>
      </c>
      <c r="AC132" s="86">
        <f t="shared" si="53"/>
        <v>9.1999999999999993</v>
      </c>
      <c r="AD132" s="86">
        <f t="shared" si="53"/>
        <v>9.1999999999999993</v>
      </c>
      <c r="AE132" s="86">
        <f t="shared" si="53"/>
        <v>9.1999999999999993</v>
      </c>
      <c r="AF132" s="86">
        <f t="shared" si="53"/>
        <v>9.1999999999999993</v>
      </c>
      <c r="AG132" s="86">
        <f t="shared" si="53"/>
        <v>9.1999999999999993</v>
      </c>
      <c r="AH132" s="86">
        <f t="shared" si="53"/>
        <v>9.1999999999999993</v>
      </c>
    </row>
    <row r="133" spans="2:34" x14ac:dyDescent="0.35">
      <c r="B133" s="37">
        <v>3</v>
      </c>
      <c r="C133" s="37" t="s">
        <v>4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f t="shared" ref="I133:Q133" si="54">$I$120/$D$127</f>
        <v>2.2000000000000002</v>
      </c>
      <c r="J133" s="86">
        <f t="shared" si="54"/>
        <v>2.2000000000000002</v>
      </c>
      <c r="K133" s="86">
        <f t="shared" si="54"/>
        <v>2.2000000000000002</v>
      </c>
      <c r="L133" s="86">
        <f t="shared" si="54"/>
        <v>2.2000000000000002</v>
      </c>
      <c r="M133" s="86">
        <f t="shared" si="54"/>
        <v>2.2000000000000002</v>
      </c>
      <c r="N133" s="86">
        <f t="shared" si="54"/>
        <v>2.2000000000000002</v>
      </c>
      <c r="O133" s="86">
        <f t="shared" si="54"/>
        <v>2.2000000000000002</v>
      </c>
      <c r="P133" s="86">
        <f t="shared" si="54"/>
        <v>2.2000000000000002</v>
      </c>
      <c r="Q133" s="86">
        <f t="shared" si="54"/>
        <v>2.2000000000000002</v>
      </c>
      <c r="R133" s="86">
        <f t="shared" ref="R133:AC133" si="55">($I$120+$R$120)/$D$127</f>
        <v>4.4000000000000004</v>
      </c>
      <c r="S133" s="86">
        <f t="shared" si="55"/>
        <v>4.4000000000000004</v>
      </c>
      <c r="T133" s="86">
        <f t="shared" si="55"/>
        <v>4.4000000000000004</v>
      </c>
      <c r="U133" s="86">
        <f t="shared" si="55"/>
        <v>4.4000000000000004</v>
      </c>
      <c r="V133" s="86">
        <f t="shared" si="55"/>
        <v>4.4000000000000004</v>
      </c>
      <c r="W133" s="86">
        <f t="shared" si="55"/>
        <v>4.4000000000000004</v>
      </c>
      <c r="X133" s="86">
        <f t="shared" si="55"/>
        <v>4.4000000000000004</v>
      </c>
      <c r="Y133" s="86">
        <f t="shared" si="55"/>
        <v>4.4000000000000004</v>
      </c>
      <c r="Z133" s="86">
        <f t="shared" si="55"/>
        <v>4.4000000000000004</v>
      </c>
      <c r="AA133" s="86">
        <f t="shared" si="55"/>
        <v>4.4000000000000004</v>
      </c>
      <c r="AB133" s="86">
        <f t="shared" si="55"/>
        <v>4.4000000000000004</v>
      </c>
      <c r="AC133" s="86">
        <f t="shared" si="55"/>
        <v>4.4000000000000004</v>
      </c>
      <c r="AD133" s="86">
        <f>($R$120)/$D$127</f>
        <v>2.2000000000000002</v>
      </c>
      <c r="AE133" s="86">
        <f>($R$120)/$D$127</f>
        <v>2.2000000000000002</v>
      </c>
      <c r="AF133" s="86">
        <f>($R$120)/$D$127</f>
        <v>2.2000000000000002</v>
      </c>
      <c r="AG133" s="86">
        <f>($R$120)/$D$127</f>
        <v>2.2000000000000002</v>
      </c>
      <c r="AH133" s="86">
        <f>($R$120)/$D$127</f>
        <v>2.2000000000000002</v>
      </c>
    </row>
    <row r="134" spans="2:34" x14ac:dyDescent="0.35">
      <c r="B134" s="37">
        <v>4</v>
      </c>
      <c r="C134" s="37" t="s">
        <v>5</v>
      </c>
      <c r="D134" s="86">
        <v>0</v>
      </c>
      <c r="E134" s="86">
        <v>0</v>
      </c>
      <c r="F134" s="86">
        <v>0</v>
      </c>
      <c r="G134" s="86">
        <v>0</v>
      </c>
      <c r="H134" s="86">
        <v>0</v>
      </c>
      <c r="I134" s="86">
        <v>0</v>
      </c>
      <c r="J134" s="86">
        <v>0</v>
      </c>
      <c r="K134" s="86">
        <v>0</v>
      </c>
      <c r="L134" s="86">
        <v>0</v>
      </c>
      <c r="M134" s="86">
        <f t="shared" ref="M134:AG134" si="56">$M$121/$D$127</f>
        <v>4.25</v>
      </c>
      <c r="N134" s="86">
        <f t="shared" si="56"/>
        <v>4.25</v>
      </c>
      <c r="O134" s="86">
        <f t="shared" si="56"/>
        <v>4.25</v>
      </c>
      <c r="P134" s="86">
        <f t="shared" si="56"/>
        <v>4.25</v>
      </c>
      <c r="Q134" s="86">
        <f t="shared" si="56"/>
        <v>4.25</v>
      </c>
      <c r="R134" s="86">
        <f t="shared" si="56"/>
        <v>4.25</v>
      </c>
      <c r="S134" s="86">
        <f t="shared" si="56"/>
        <v>4.25</v>
      </c>
      <c r="T134" s="86">
        <f t="shared" si="56"/>
        <v>4.25</v>
      </c>
      <c r="U134" s="86">
        <f t="shared" si="56"/>
        <v>4.25</v>
      </c>
      <c r="V134" s="86">
        <f t="shared" si="56"/>
        <v>4.25</v>
      </c>
      <c r="W134" s="86">
        <f t="shared" si="56"/>
        <v>4.25</v>
      </c>
      <c r="X134" s="86">
        <f t="shared" si="56"/>
        <v>4.25</v>
      </c>
      <c r="Y134" s="86">
        <f t="shared" si="56"/>
        <v>4.25</v>
      </c>
      <c r="Z134" s="86">
        <f t="shared" si="56"/>
        <v>4.25</v>
      </c>
      <c r="AA134" s="86">
        <f t="shared" si="56"/>
        <v>4.25</v>
      </c>
      <c r="AB134" s="86">
        <f t="shared" si="56"/>
        <v>4.25</v>
      </c>
      <c r="AC134" s="86">
        <f t="shared" si="56"/>
        <v>4.25</v>
      </c>
      <c r="AD134" s="86">
        <f t="shared" si="56"/>
        <v>4.25</v>
      </c>
      <c r="AE134" s="86">
        <f t="shared" si="56"/>
        <v>4.25</v>
      </c>
      <c r="AF134" s="86">
        <f t="shared" si="56"/>
        <v>4.25</v>
      </c>
      <c r="AG134" s="86">
        <f t="shared" si="56"/>
        <v>4.25</v>
      </c>
      <c r="AH134" s="86">
        <v>0</v>
      </c>
    </row>
    <row r="135" spans="2:34" x14ac:dyDescent="0.35">
      <c r="B135" s="37">
        <v>5</v>
      </c>
      <c r="C135" s="37" t="s">
        <v>6</v>
      </c>
      <c r="D135" s="86">
        <v>0</v>
      </c>
      <c r="E135" s="86">
        <v>0</v>
      </c>
      <c r="F135" s="86">
        <v>0</v>
      </c>
      <c r="G135" s="86">
        <v>0</v>
      </c>
      <c r="H135" s="86">
        <f t="shared" ref="H135:T135" si="57">$H$122/$D$127</f>
        <v>12</v>
      </c>
      <c r="I135" s="86">
        <f t="shared" si="57"/>
        <v>12</v>
      </c>
      <c r="J135" s="86">
        <f t="shared" si="57"/>
        <v>12</v>
      </c>
      <c r="K135" s="86">
        <f t="shared" si="57"/>
        <v>12</v>
      </c>
      <c r="L135" s="86">
        <f t="shared" si="57"/>
        <v>12</v>
      </c>
      <c r="M135" s="86">
        <f t="shared" si="57"/>
        <v>12</v>
      </c>
      <c r="N135" s="86">
        <f t="shared" si="57"/>
        <v>12</v>
      </c>
      <c r="O135" s="86">
        <f t="shared" si="57"/>
        <v>12</v>
      </c>
      <c r="P135" s="86">
        <f t="shared" si="57"/>
        <v>12</v>
      </c>
      <c r="Q135" s="86">
        <f t="shared" si="57"/>
        <v>12</v>
      </c>
      <c r="R135" s="86">
        <f t="shared" si="57"/>
        <v>12</v>
      </c>
      <c r="S135" s="86">
        <f t="shared" si="57"/>
        <v>12</v>
      </c>
      <c r="T135" s="86">
        <f t="shared" si="57"/>
        <v>12</v>
      </c>
      <c r="U135" s="86">
        <f t="shared" ref="U135:AA135" si="58">($H$122+$U$122)/$D$127</f>
        <v>16.25</v>
      </c>
      <c r="V135" s="86">
        <f t="shared" si="58"/>
        <v>16.25</v>
      </c>
      <c r="W135" s="86">
        <f t="shared" si="58"/>
        <v>16.25</v>
      </c>
      <c r="X135" s="86">
        <f t="shared" si="58"/>
        <v>16.25</v>
      </c>
      <c r="Y135" s="86">
        <f t="shared" si="58"/>
        <v>16.25</v>
      </c>
      <c r="Z135" s="86">
        <f t="shared" si="58"/>
        <v>16.25</v>
      </c>
      <c r="AA135" s="86">
        <f t="shared" si="58"/>
        <v>16.25</v>
      </c>
      <c r="AB135" s="86">
        <f t="shared" ref="AB135:AH135" si="59">($U$122)/$D$127</f>
        <v>4.25</v>
      </c>
      <c r="AC135" s="86">
        <f t="shared" si="59"/>
        <v>4.25</v>
      </c>
      <c r="AD135" s="86">
        <f t="shared" si="59"/>
        <v>4.25</v>
      </c>
      <c r="AE135" s="86">
        <f t="shared" si="59"/>
        <v>4.25</v>
      </c>
      <c r="AF135" s="86">
        <f t="shared" si="59"/>
        <v>4.25</v>
      </c>
      <c r="AG135" s="86">
        <f t="shared" si="59"/>
        <v>4.25</v>
      </c>
      <c r="AH135" s="86">
        <f t="shared" si="59"/>
        <v>4.25</v>
      </c>
    </row>
    <row r="136" spans="2:34" x14ac:dyDescent="0.35">
      <c r="B136" s="37">
        <v>6</v>
      </c>
      <c r="C136" s="37" t="s">
        <v>7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f t="shared" ref="J136:AC136" si="60">$J$123/$D$127</f>
        <v>4.25</v>
      </c>
      <c r="K136" s="86">
        <f t="shared" si="60"/>
        <v>4.25</v>
      </c>
      <c r="L136" s="86">
        <f t="shared" si="60"/>
        <v>4.25</v>
      </c>
      <c r="M136" s="86">
        <f t="shared" si="60"/>
        <v>4.25</v>
      </c>
      <c r="N136" s="86">
        <f t="shared" si="60"/>
        <v>4.25</v>
      </c>
      <c r="O136" s="86">
        <f t="shared" si="60"/>
        <v>4.25</v>
      </c>
      <c r="P136" s="86">
        <f t="shared" si="60"/>
        <v>4.25</v>
      </c>
      <c r="Q136" s="86">
        <f t="shared" si="60"/>
        <v>4.25</v>
      </c>
      <c r="R136" s="86">
        <f t="shared" si="60"/>
        <v>4.25</v>
      </c>
      <c r="S136" s="86">
        <f t="shared" si="60"/>
        <v>4.25</v>
      </c>
      <c r="T136" s="86">
        <f t="shared" si="60"/>
        <v>4.25</v>
      </c>
      <c r="U136" s="86">
        <f t="shared" si="60"/>
        <v>4.25</v>
      </c>
      <c r="V136" s="86">
        <f t="shared" si="60"/>
        <v>4.25</v>
      </c>
      <c r="W136" s="86">
        <f t="shared" si="60"/>
        <v>4.25</v>
      </c>
      <c r="X136" s="86">
        <f t="shared" si="60"/>
        <v>4.25</v>
      </c>
      <c r="Y136" s="86">
        <f t="shared" si="60"/>
        <v>4.25</v>
      </c>
      <c r="Z136" s="86">
        <f t="shared" si="60"/>
        <v>4.25</v>
      </c>
      <c r="AA136" s="86">
        <f t="shared" si="60"/>
        <v>4.25</v>
      </c>
      <c r="AB136" s="86">
        <f t="shared" si="60"/>
        <v>4.25</v>
      </c>
      <c r="AC136" s="86">
        <f t="shared" si="60"/>
        <v>4.25</v>
      </c>
      <c r="AD136" s="86">
        <v>0</v>
      </c>
      <c r="AE136" s="86">
        <v>0</v>
      </c>
      <c r="AF136" s="86">
        <v>0</v>
      </c>
      <c r="AG136" s="86">
        <v>0</v>
      </c>
      <c r="AH136" s="86">
        <v>0</v>
      </c>
    </row>
    <row r="137" spans="2:34" x14ac:dyDescent="0.35">
      <c r="B137" s="37">
        <v>7</v>
      </c>
      <c r="C137" s="37" t="s">
        <v>8</v>
      </c>
      <c r="D137" s="86">
        <v>0</v>
      </c>
      <c r="E137" s="86">
        <f t="shared" ref="E137:P137" si="61">$E$124/$D$127</f>
        <v>2.2000000000000002</v>
      </c>
      <c r="F137" s="86">
        <f t="shared" si="61"/>
        <v>2.2000000000000002</v>
      </c>
      <c r="G137" s="86">
        <f t="shared" si="61"/>
        <v>2.2000000000000002</v>
      </c>
      <c r="H137" s="86">
        <f t="shared" si="61"/>
        <v>2.2000000000000002</v>
      </c>
      <c r="I137" s="86">
        <f t="shared" si="61"/>
        <v>2.2000000000000002</v>
      </c>
      <c r="J137" s="86">
        <f t="shared" si="61"/>
        <v>2.2000000000000002</v>
      </c>
      <c r="K137" s="86">
        <f t="shared" si="61"/>
        <v>2.2000000000000002</v>
      </c>
      <c r="L137" s="86">
        <f t="shared" si="61"/>
        <v>2.2000000000000002</v>
      </c>
      <c r="M137" s="86">
        <f t="shared" si="61"/>
        <v>2.2000000000000002</v>
      </c>
      <c r="N137" s="86">
        <f t="shared" si="61"/>
        <v>2.2000000000000002</v>
      </c>
      <c r="O137" s="86">
        <f t="shared" si="61"/>
        <v>2.2000000000000002</v>
      </c>
      <c r="P137" s="86">
        <f t="shared" si="61"/>
        <v>2.2000000000000002</v>
      </c>
      <c r="Q137" s="86">
        <f t="shared" ref="Q137:Y137" si="62">($E$124+$Q$124)/$D$127</f>
        <v>6.45</v>
      </c>
      <c r="R137" s="86">
        <f t="shared" si="62"/>
        <v>6.45</v>
      </c>
      <c r="S137" s="86">
        <f t="shared" si="62"/>
        <v>6.45</v>
      </c>
      <c r="T137" s="86">
        <f t="shared" si="62"/>
        <v>6.45</v>
      </c>
      <c r="U137" s="86">
        <f t="shared" si="62"/>
        <v>6.45</v>
      </c>
      <c r="V137" s="86">
        <f t="shared" si="62"/>
        <v>6.45</v>
      </c>
      <c r="W137" s="86">
        <f t="shared" si="62"/>
        <v>6.45</v>
      </c>
      <c r="X137" s="86">
        <f t="shared" si="62"/>
        <v>6.45</v>
      </c>
      <c r="Y137" s="86">
        <f t="shared" si="62"/>
        <v>6.45</v>
      </c>
      <c r="Z137" s="86">
        <f t="shared" ref="Z137:AH137" si="63">($Q$124)/$D$127</f>
        <v>4.25</v>
      </c>
      <c r="AA137" s="86">
        <f t="shared" si="63"/>
        <v>4.25</v>
      </c>
      <c r="AB137" s="86">
        <f t="shared" si="63"/>
        <v>4.25</v>
      </c>
      <c r="AC137" s="86">
        <f t="shared" si="63"/>
        <v>4.25</v>
      </c>
      <c r="AD137" s="86">
        <f t="shared" si="63"/>
        <v>4.25</v>
      </c>
      <c r="AE137" s="86">
        <f t="shared" si="63"/>
        <v>4.25</v>
      </c>
      <c r="AF137" s="86">
        <f t="shared" si="63"/>
        <v>4.25</v>
      </c>
      <c r="AG137" s="86">
        <f t="shared" si="63"/>
        <v>4.25</v>
      </c>
      <c r="AH137" s="86">
        <f t="shared" si="63"/>
        <v>4.25</v>
      </c>
    </row>
    <row r="138" spans="2:34" x14ac:dyDescent="0.35">
      <c r="B138" s="37">
        <v>8</v>
      </c>
      <c r="C138" s="37" t="s">
        <v>9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f t="shared" ref="P138:AH138" si="64">$P$125/$D$127</f>
        <v>2.2000000000000002</v>
      </c>
      <c r="Q138" s="86">
        <f t="shared" si="64"/>
        <v>2.2000000000000002</v>
      </c>
      <c r="R138" s="86">
        <f t="shared" si="64"/>
        <v>2.2000000000000002</v>
      </c>
      <c r="S138" s="86">
        <f t="shared" si="64"/>
        <v>2.2000000000000002</v>
      </c>
      <c r="T138" s="86">
        <f t="shared" si="64"/>
        <v>2.2000000000000002</v>
      </c>
      <c r="U138" s="86">
        <f t="shared" si="64"/>
        <v>2.2000000000000002</v>
      </c>
      <c r="V138" s="86">
        <f t="shared" si="64"/>
        <v>2.2000000000000002</v>
      </c>
      <c r="W138" s="86">
        <f t="shared" si="64"/>
        <v>2.2000000000000002</v>
      </c>
      <c r="X138" s="86">
        <f t="shared" si="64"/>
        <v>2.2000000000000002</v>
      </c>
      <c r="Y138" s="86">
        <f t="shared" si="64"/>
        <v>2.2000000000000002</v>
      </c>
      <c r="Z138" s="86">
        <f t="shared" si="64"/>
        <v>2.2000000000000002</v>
      </c>
      <c r="AA138" s="86">
        <f t="shared" si="64"/>
        <v>2.2000000000000002</v>
      </c>
      <c r="AB138" s="86">
        <f t="shared" si="64"/>
        <v>2.2000000000000002</v>
      </c>
      <c r="AC138" s="86">
        <f t="shared" si="64"/>
        <v>2.2000000000000002</v>
      </c>
      <c r="AD138" s="86">
        <f t="shared" si="64"/>
        <v>2.2000000000000002</v>
      </c>
      <c r="AE138" s="86">
        <f t="shared" si="64"/>
        <v>2.2000000000000002</v>
      </c>
      <c r="AF138" s="86">
        <f t="shared" si="64"/>
        <v>2.2000000000000002</v>
      </c>
      <c r="AG138" s="86">
        <f t="shared" si="64"/>
        <v>2.2000000000000002</v>
      </c>
      <c r="AH138" s="86">
        <f t="shared" si="64"/>
        <v>2.2000000000000002</v>
      </c>
    </row>
    <row r="140" spans="2:34" ht="15" thickBot="1" x14ac:dyDescent="0.4">
      <c r="B140" s="135" t="s">
        <v>77</v>
      </c>
      <c r="C140" s="135"/>
      <c r="D140" s="20">
        <f>SUM(D131:D138)</f>
        <v>4.25</v>
      </c>
      <c r="E140" s="20">
        <f t="shared" ref="E140:AH140" si="65">SUM(E131:E138)</f>
        <v>6.45</v>
      </c>
      <c r="F140" s="20">
        <f t="shared" si="65"/>
        <v>11.2</v>
      </c>
      <c r="G140" s="20">
        <f t="shared" si="65"/>
        <v>11.2</v>
      </c>
      <c r="H140" s="20">
        <f t="shared" si="65"/>
        <v>23.2</v>
      </c>
      <c r="I140" s="20">
        <f t="shared" si="65"/>
        <v>25.4</v>
      </c>
      <c r="J140" s="20">
        <f t="shared" si="65"/>
        <v>29.65</v>
      </c>
      <c r="K140" s="20">
        <f t="shared" si="65"/>
        <v>41.650000000000006</v>
      </c>
      <c r="L140" s="20">
        <f t="shared" si="65"/>
        <v>41.650000000000006</v>
      </c>
      <c r="M140" s="20">
        <f t="shared" si="65"/>
        <v>45.900000000000006</v>
      </c>
      <c r="N140" s="20">
        <f t="shared" si="65"/>
        <v>52.900000000000006</v>
      </c>
      <c r="O140" s="20">
        <f t="shared" si="65"/>
        <v>52.900000000000006</v>
      </c>
      <c r="P140" s="20">
        <f t="shared" si="65"/>
        <v>55.100000000000009</v>
      </c>
      <c r="Q140" s="20">
        <f t="shared" si="65"/>
        <v>59.350000000000009</v>
      </c>
      <c r="R140" s="20">
        <f t="shared" si="65"/>
        <v>61.550000000000004</v>
      </c>
      <c r="S140" s="20">
        <f t="shared" si="65"/>
        <v>61.550000000000004</v>
      </c>
      <c r="T140" s="20">
        <f t="shared" si="65"/>
        <v>61.550000000000004</v>
      </c>
      <c r="U140" s="20">
        <f t="shared" si="65"/>
        <v>65.8</v>
      </c>
      <c r="V140" s="20">
        <f t="shared" si="65"/>
        <v>65.8</v>
      </c>
      <c r="W140" s="20">
        <f t="shared" si="65"/>
        <v>65.8</v>
      </c>
      <c r="X140" s="20">
        <f t="shared" si="65"/>
        <v>65.8</v>
      </c>
      <c r="Y140" s="20">
        <f t="shared" si="65"/>
        <v>68.55</v>
      </c>
      <c r="Z140" s="20">
        <f t="shared" si="65"/>
        <v>66.350000000000009</v>
      </c>
      <c r="AA140" s="20">
        <f t="shared" si="65"/>
        <v>63.800000000000004</v>
      </c>
      <c r="AB140" s="20">
        <f t="shared" si="65"/>
        <v>51.800000000000004</v>
      </c>
      <c r="AC140" s="20">
        <f t="shared" si="65"/>
        <v>51.800000000000004</v>
      </c>
      <c r="AD140" s="20">
        <f t="shared" si="65"/>
        <v>45.35</v>
      </c>
      <c r="AE140" s="20">
        <f t="shared" si="65"/>
        <v>45.35</v>
      </c>
      <c r="AF140" s="20">
        <f t="shared" si="65"/>
        <v>33.35</v>
      </c>
      <c r="AG140" s="20">
        <f t="shared" si="65"/>
        <v>33.35</v>
      </c>
      <c r="AH140" s="20">
        <f t="shared" si="65"/>
        <v>29.099999999999998</v>
      </c>
    </row>
    <row r="141" spans="2:34" ht="15" thickTop="1" x14ac:dyDescent="0.35"/>
    <row r="142" spans="2:34" ht="15" thickBot="1" x14ac:dyDescent="0.4">
      <c r="B142" s="124" t="s">
        <v>95</v>
      </c>
      <c r="C142" s="124"/>
      <c r="D142" s="15">
        <v>1.133745</v>
      </c>
      <c r="E142" s="15">
        <v>1.1792942422500006</v>
      </c>
      <c r="F142" s="15">
        <v>1.2268508661999999</v>
      </c>
      <c r="G142" s="15">
        <v>1.2765080084932623</v>
      </c>
      <c r="H142" s="15">
        <v>1.3283631185955485</v>
      </c>
      <c r="I142" s="15">
        <v>1.3825181444981436</v>
      </c>
      <c r="J142" s="15">
        <v>1.4390797247806324</v>
      </c>
      <c r="K142" s="15">
        <v>1.4981593870799137</v>
      </c>
      <c r="L142" s="15">
        <v>1.5598737529904547</v>
      </c>
      <c r="M142" s="15">
        <v>1.6243447493962784</v>
      </c>
      <c r="N142" s="15">
        <v>1.691699826207228</v>
      </c>
      <c r="O142" s="15">
        <v>1.7620721804404105</v>
      </c>
      <c r="P142" s="15">
        <v>1.8356009865519323</v>
      </c>
      <c r="Q142" s="15">
        <v>1.9124316328837445</v>
      </c>
      <c r="R142" s="15">
        <v>1.9927159640451633</v>
      </c>
      <c r="S142" s="15">
        <v>2.0766125289978472</v>
      </c>
      <c r="T142" s="15">
        <v>2.1642868345563522</v>
      </c>
      <c r="U142" s="15">
        <v>2.2559116039530007</v>
      </c>
      <c r="V142" s="15">
        <v>2.3516670400453688</v>
      </c>
      <c r="W142" s="15">
        <v>2.4517410926662158</v>
      </c>
      <c r="X142" s="15">
        <v>2.5563297295286875</v>
      </c>
      <c r="Y142" s="15">
        <v>2.6832453062801802</v>
      </c>
      <c r="Z142" s="15">
        <v>2.8172575071538182</v>
      </c>
      <c r="AA142" s="15">
        <v>2.9587926363550445</v>
      </c>
      <c r="AB142" s="15">
        <v>3.1083035331416289</v>
      </c>
      <c r="AC142" s="15">
        <v>3.2662712463503749</v>
      </c>
      <c r="AD142" s="15">
        <v>3.4332068147291013</v>
      </c>
      <c r="AE142" s="15">
        <v>3.609653159713063</v>
      </c>
      <c r="AF142" s="15">
        <v>3.7961870976957441</v>
      </c>
      <c r="AG142" s="15">
        <v>3.9934214792795961</v>
      </c>
      <c r="AH142" s="15">
        <v>4.2020074634541364</v>
      </c>
    </row>
    <row r="143" spans="2:34" ht="15" thickTop="1" x14ac:dyDescent="0.35"/>
    <row r="144" spans="2:34" ht="15" thickBot="1" x14ac:dyDescent="0.4"/>
    <row r="145" spans="2:34" ht="15" thickBot="1" x14ac:dyDescent="0.4">
      <c r="B145" s="115" t="s">
        <v>80</v>
      </c>
      <c r="C145" s="117"/>
      <c r="D145" s="118" t="s">
        <v>81</v>
      </c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20"/>
    </row>
    <row r="147" spans="2:34" ht="15" thickBot="1" x14ac:dyDescent="0.4">
      <c r="B147" s="138" t="s">
        <v>95</v>
      </c>
      <c r="C147" s="138"/>
      <c r="D147" s="15">
        <v>1.133745</v>
      </c>
      <c r="E147" s="15">
        <v>1.1792942422500006</v>
      </c>
      <c r="F147" s="15">
        <v>1.2268508661999999</v>
      </c>
      <c r="G147" s="15">
        <v>1.2765080084932623</v>
      </c>
      <c r="H147" s="15">
        <v>1.3283631185955485</v>
      </c>
      <c r="I147" s="15">
        <v>1.3825181444981436</v>
      </c>
      <c r="J147" s="15">
        <v>1.4390797247806324</v>
      </c>
      <c r="K147" s="15">
        <v>1.4981593870799137</v>
      </c>
      <c r="L147" s="15">
        <v>1.5598737529904547</v>
      </c>
      <c r="M147" s="15">
        <v>1.6243447493962784</v>
      </c>
      <c r="N147" s="15">
        <v>1.691699826207228</v>
      </c>
      <c r="O147" s="15">
        <v>1.7620721804404105</v>
      </c>
      <c r="P147" s="15">
        <v>1.8356009865519323</v>
      </c>
      <c r="Q147" s="15">
        <v>1.9124316328837445</v>
      </c>
      <c r="R147" s="15">
        <v>1.9927159640451633</v>
      </c>
      <c r="S147" s="15">
        <v>2.0766125289978472</v>
      </c>
      <c r="T147" s="15">
        <v>2.1642868345563522</v>
      </c>
      <c r="U147" s="15">
        <v>2.2559116039530007</v>
      </c>
      <c r="V147" s="15">
        <v>2.3516670400453688</v>
      </c>
      <c r="W147" s="15">
        <v>2.4517410926662158</v>
      </c>
      <c r="X147" s="15">
        <v>2.4563297295286901</v>
      </c>
      <c r="Y147" s="15">
        <v>2.8638324530628001</v>
      </c>
      <c r="Z147" s="15">
        <v>2.8172575071538182</v>
      </c>
      <c r="AA147" s="15">
        <v>2.9587926363550445</v>
      </c>
      <c r="AB147" s="15">
        <v>3.1083035331416289</v>
      </c>
      <c r="AC147" s="15">
        <v>3.2662712463503749</v>
      </c>
      <c r="AD147" s="15">
        <v>3.4332068147291013</v>
      </c>
      <c r="AE147" s="15">
        <v>3.609653159713063</v>
      </c>
      <c r="AF147" s="15">
        <v>3.7961870976957441</v>
      </c>
      <c r="AG147" s="15">
        <v>3.9934214792795961</v>
      </c>
      <c r="AH147" s="15">
        <v>4.20200746345414</v>
      </c>
    </row>
    <row r="148" spans="2:34" ht="15" thickTop="1" x14ac:dyDescent="0.35"/>
    <row r="149" spans="2:34" x14ac:dyDescent="0.35">
      <c r="B149" s="19"/>
      <c r="C149" s="19"/>
      <c r="D149" s="137" t="s">
        <v>82</v>
      </c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</row>
    <row r="150" spans="2:34" x14ac:dyDescent="0.35">
      <c r="B150" s="37" t="s">
        <v>0</v>
      </c>
      <c r="C150" s="37" t="s">
        <v>1</v>
      </c>
      <c r="D150" s="37">
        <v>2035</v>
      </c>
      <c r="E150" s="37">
        <v>2036</v>
      </c>
      <c r="F150" s="37">
        <v>2037</v>
      </c>
      <c r="G150" s="37">
        <v>2038</v>
      </c>
      <c r="H150" s="37">
        <v>2039</v>
      </c>
      <c r="I150" s="37">
        <v>2040</v>
      </c>
      <c r="J150" s="37">
        <v>2041</v>
      </c>
      <c r="K150" s="37">
        <v>2042</v>
      </c>
      <c r="L150" s="37">
        <v>2043</v>
      </c>
      <c r="M150" s="37">
        <v>2044</v>
      </c>
      <c r="N150" s="37">
        <v>2045</v>
      </c>
      <c r="O150" s="37">
        <v>2046</v>
      </c>
      <c r="P150" s="37">
        <v>2047</v>
      </c>
      <c r="Q150" s="37">
        <v>2048</v>
      </c>
      <c r="R150" s="37">
        <v>2049</v>
      </c>
      <c r="S150" s="37">
        <v>2050</v>
      </c>
      <c r="T150" s="37">
        <v>2051</v>
      </c>
      <c r="U150" s="37">
        <v>2052</v>
      </c>
      <c r="V150" s="37">
        <v>2053</v>
      </c>
      <c r="W150" s="37">
        <v>2054</v>
      </c>
      <c r="X150" s="37">
        <v>2055</v>
      </c>
      <c r="Y150" s="37">
        <v>2056</v>
      </c>
      <c r="Z150" s="37">
        <v>2057</v>
      </c>
      <c r="AA150" s="37">
        <v>2058</v>
      </c>
      <c r="AB150" s="37">
        <v>2059</v>
      </c>
      <c r="AC150" s="37">
        <v>2060</v>
      </c>
      <c r="AD150" s="37">
        <v>2061</v>
      </c>
      <c r="AE150" s="37">
        <v>2062</v>
      </c>
      <c r="AF150" s="37">
        <v>2063</v>
      </c>
      <c r="AG150" s="37">
        <v>2064</v>
      </c>
      <c r="AH150" s="37">
        <v>2065</v>
      </c>
    </row>
    <row r="151" spans="2:34" x14ac:dyDescent="0.35">
      <c r="B151" s="37">
        <v>1</v>
      </c>
      <c r="C151" s="37" t="s">
        <v>2</v>
      </c>
      <c r="D151" s="87">
        <f t="shared" ref="D151:AH151" si="66">(D14*D$147)/100</f>
        <v>29.402920744999964</v>
      </c>
      <c r="E151" s="87">
        <f t="shared" si="66"/>
        <v>60.121992862228034</v>
      </c>
      <c r="F151" s="87">
        <f t="shared" si="66"/>
        <v>92.186800937134194</v>
      </c>
      <c r="G151" s="87">
        <f t="shared" si="66"/>
        <v>125.62540814251693</v>
      </c>
      <c r="H151" s="87">
        <f t="shared" si="66"/>
        <v>162.33925672356199</v>
      </c>
      <c r="I151" s="87">
        <f t="shared" si="66"/>
        <v>160.01833495882533</v>
      </c>
      <c r="J151" s="87">
        <f t="shared" si="66"/>
        <v>232.93301317071055</v>
      </c>
      <c r="K151" s="87">
        <f t="shared" si="66"/>
        <v>385.88834420073334</v>
      </c>
      <c r="L151" s="87">
        <f t="shared" si="66"/>
        <v>367.91333333812145</v>
      </c>
      <c r="M151" s="87">
        <f t="shared" si="66"/>
        <v>667.58733040882362</v>
      </c>
      <c r="N151" s="87">
        <f t="shared" si="66"/>
        <v>1404.5213568650277</v>
      </c>
      <c r="O151" s="87">
        <f t="shared" si="66"/>
        <v>487.70712751063365</v>
      </c>
      <c r="P151" s="87">
        <f t="shared" si="66"/>
        <v>5099.0619551343771</v>
      </c>
      <c r="Q151" s="87">
        <f t="shared" si="66"/>
        <v>3572.7766255597758</v>
      </c>
      <c r="R151" s="87">
        <f t="shared" si="66"/>
        <v>3544.1550849078958</v>
      </c>
      <c r="S151" s="87">
        <f t="shared" si="66"/>
        <v>4394.3288764816662</v>
      </c>
      <c r="T151" s="87">
        <f t="shared" si="66"/>
        <v>5360.1028147635261</v>
      </c>
      <c r="U151" s="87">
        <f t="shared" si="66"/>
        <v>6151.278541592631</v>
      </c>
      <c r="V151" s="87">
        <f t="shared" si="66"/>
        <v>6995.7446606611857</v>
      </c>
      <c r="W151" s="87">
        <f t="shared" si="66"/>
        <v>7896.5891885113178</v>
      </c>
      <c r="X151" s="87">
        <f t="shared" si="66"/>
        <v>8510.5846421607366</v>
      </c>
      <c r="Y151" s="87">
        <f t="shared" si="66"/>
        <v>4150.7720380489718</v>
      </c>
      <c r="Z151" s="87">
        <f t="shared" si="66"/>
        <v>4300.2708447419709</v>
      </c>
      <c r="AA151" s="87">
        <f t="shared" si="66"/>
        <v>4756.2502052279197</v>
      </c>
      <c r="AB151" s="87">
        <f t="shared" si="66"/>
        <v>5261.957512281715</v>
      </c>
      <c r="AC151" s="87">
        <f t="shared" si="66"/>
        <v>5822.945269787132</v>
      </c>
      <c r="AD151" s="87">
        <f t="shared" si="66"/>
        <v>6445.3975089985734</v>
      </c>
      <c r="AE151" s="87">
        <f t="shared" si="66"/>
        <v>7136.202589994924</v>
      </c>
      <c r="AF151" s="87">
        <f t="shared" si="66"/>
        <v>7903.0344711991374</v>
      </c>
      <c r="AG151" s="87">
        <f t="shared" si="66"/>
        <v>8754.4434370211402</v>
      </c>
      <c r="AH151" s="87">
        <f t="shared" si="66"/>
        <v>9699.9573896587553</v>
      </c>
    </row>
    <row r="152" spans="2:34" x14ac:dyDescent="0.35">
      <c r="B152" s="37">
        <v>2</v>
      </c>
      <c r="C152" s="37" t="s">
        <v>3</v>
      </c>
      <c r="D152" s="87">
        <f t="shared" ref="D152:AH152" si="67">(D15*D$147)/100</f>
        <v>36.031942876599999</v>
      </c>
      <c r="E152" s="87">
        <f t="shared" si="67"/>
        <v>73.676769434803077</v>
      </c>
      <c r="F152" s="87">
        <f t="shared" si="67"/>
        <v>112.97073423932444</v>
      </c>
      <c r="G152" s="87">
        <f t="shared" si="67"/>
        <v>153.94822743282984</v>
      </c>
      <c r="H152" s="87">
        <f t="shared" si="67"/>
        <v>198.93938005760145</v>
      </c>
      <c r="I152" s="87">
        <f t="shared" si="67"/>
        <v>55.70930966227818</v>
      </c>
      <c r="J152" s="87">
        <f t="shared" si="67"/>
        <v>84.947206821319909</v>
      </c>
      <c r="K152" s="87">
        <f t="shared" si="67"/>
        <v>96.399976642564468</v>
      </c>
      <c r="L152" s="87">
        <f t="shared" si="67"/>
        <v>244.49336414472145</v>
      </c>
      <c r="M152" s="87">
        <f t="shared" si="67"/>
        <v>610.1345944863848</v>
      </c>
      <c r="N152" s="87">
        <f t="shared" si="67"/>
        <v>373.64689097027212</v>
      </c>
      <c r="O152" s="87">
        <f t="shared" si="67"/>
        <v>1112.2329291452352</v>
      </c>
      <c r="P152" s="87">
        <f t="shared" si="67"/>
        <v>2081.444759488164</v>
      </c>
      <c r="Q152" s="87">
        <f t="shared" si="67"/>
        <v>1650.4370668723866</v>
      </c>
      <c r="R152" s="87">
        <f t="shared" si="67"/>
        <v>3542.866865774914</v>
      </c>
      <c r="S152" s="87">
        <f t="shared" si="67"/>
        <v>2043.333500801542</v>
      </c>
      <c r="T152" s="87">
        <f t="shared" si="67"/>
        <v>3228.36893191426</v>
      </c>
      <c r="U152" s="87">
        <f t="shared" si="67"/>
        <v>3712.0024720659085</v>
      </c>
      <c r="V152" s="87">
        <f t="shared" si="67"/>
        <v>4228.2776028117751</v>
      </c>
      <c r="W152" s="87">
        <f t="shared" si="67"/>
        <v>4779.0875698681102</v>
      </c>
      <c r="X152" s="87">
        <f t="shared" si="67"/>
        <v>5156.4969728817932</v>
      </c>
      <c r="Y152" s="87">
        <f t="shared" si="67"/>
        <v>2704.7313516386616</v>
      </c>
      <c r="Z152" s="87">
        <f t="shared" si="67"/>
        <v>2814.3824905410584</v>
      </c>
      <c r="AA152" s="87">
        <f t="shared" si="67"/>
        <v>3126.3965381185558</v>
      </c>
      <c r="AB152" s="87">
        <f t="shared" si="67"/>
        <v>3473.9116022597577</v>
      </c>
      <c r="AC152" s="87">
        <f t="shared" si="67"/>
        <v>3861.0568128592736</v>
      </c>
      <c r="AD152" s="87">
        <f t="shared" si="67"/>
        <v>4292.4500344846529</v>
      </c>
      <c r="AE152" s="87">
        <f t="shared" si="67"/>
        <v>4773.2564729814576</v>
      </c>
      <c r="AF152" s="87">
        <f t="shared" si="67"/>
        <v>5309.2543731553087</v>
      </c>
      <c r="AG152" s="87">
        <f t="shared" si="67"/>
        <v>5906.908670189282</v>
      </c>
      <c r="AH152" s="87">
        <f t="shared" si="67"/>
        <v>6573.4535626590196</v>
      </c>
    </row>
    <row r="153" spans="2:34" x14ac:dyDescent="0.35">
      <c r="B153" s="37">
        <v>3</v>
      </c>
      <c r="C153" s="37" t="s">
        <v>4</v>
      </c>
      <c r="D153" s="87">
        <f t="shared" ref="D153:AH153" si="68">(D16*D$147)/100</f>
        <v>1.4331129370720002</v>
      </c>
      <c r="E153" s="87">
        <f t="shared" si="68"/>
        <v>2.9303757446634382</v>
      </c>
      <c r="F153" s="87">
        <f t="shared" si="68"/>
        <v>4.4932303901391961</v>
      </c>
      <c r="G153" s="87">
        <f t="shared" si="68"/>
        <v>6.1230446864570887</v>
      </c>
      <c r="H153" s="87">
        <f t="shared" si="68"/>
        <v>7.9124958715113971</v>
      </c>
      <c r="I153" s="87">
        <f t="shared" si="68"/>
        <v>30.884758558943698</v>
      </c>
      <c r="J153" s="87">
        <f t="shared" si="68"/>
        <v>50.148014111753639</v>
      </c>
      <c r="K153" s="87">
        <f t="shared" si="68"/>
        <v>1886.4439113748931</v>
      </c>
      <c r="L153" s="87">
        <f t="shared" si="68"/>
        <v>772.78872382467341</v>
      </c>
      <c r="M153" s="87">
        <f t="shared" si="68"/>
        <v>1514.7287807985776</v>
      </c>
      <c r="N153" s="87">
        <f t="shared" si="68"/>
        <v>569.83631074081734</v>
      </c>
      <c r="O153" s="87">
        <f t="shared" si="68"/>
        <v>365.74472358177542</v>
      </c>
      <c r="P153" s="87">
        <f t="shared" si="68"/>
        <v>158.92543764238508</v>
      </c>
      <c r="Q153" s="87">
        <f t="shared" si="68"/>
        <v>517.5909007517389</v>
      </c>
      <c r="R153" s="87">
        <f t="shared" si="68"/>
        <v>250.44301195533626</v>
      </c>
      <c r="S153" s="87">
        <f t="shared" si="68"/>
        <v>3904.9821114414267</v>
      </c>
      <c r="T153" s="87">
        <f t="shared" si="68"/>
        <v>872.30438123345039</v>
      </c>
      <c r="U153" s="87">
        <f t="shared" si="68"/>
        <v>905.64654178263186</v>
      </c>
      <c r="V153" s="87">
        <f t="shared" si="68"/>
        <v>940.34905876769551</v>
      </c>
      <c r="W153" s="87">
        <f t="shared" si="68"/>
        <v>976.46708561199421</v>
      </c>
      <c r="X153" s="87">
        <f t="shared" si="68"/>
        <v>974.38925701127835</v>
      </c>
      <c r="Y153" s="87">
        <f t="shared" si="68"/>
        <v>758.31272249358653</v>
      </c>
      <c r="Z153" s="87">
        <f t="shared" si="68"/>
        <v>770.2682573463677</v>
      </c>
      <c r="AA153" s="87">
        <f t="shared" si="68"/>
        <v>835.29064131010716</v>
      </c>
      <c r="AB153" s="87">
        <f t="shared" si="68"/>
        <v>906.03920663634892</v>
      </c>
      <c r="AC153" s="87">
        <f t="shared" si="68"/>
        <v>983.03525548515836</v>
      </c>
      <c r="AD153" s="87">
        <f t="shared" si="68"/>
        <v>1066.8486787839031</v>
      </c>
      <c r="AE153" s="87">
        <f t="shared" si="68"/>
        <v>1158.1025528248972</v>
      </c>
      <c r="AF153" s="87">
        <f t="shared" si="68"/>
        <v>1257.4781740997564</v>
      </c>
      <c r="AG153" s="87">
        <f t="shared" si="68"/>
        <v>1365.7205742416863</v>
      </c>
      <c r="AH153" s="87">
        <f t="shared" si="68"/>
        <v>1483.6445609379768</v>
      </c>
    </row>
    <row r="154" spans="2:34" x14ac:dyDescent="0.35">
      <c r="B154" s="37">
        <v>4</v>
      </c>
      <c r="C154" s="37" t="s">
        <v>5</v>
      </c>
      <c r="D154" s="87">
        <f t="shared" ref="D154:AH154" si="69">(D17*D$147)/100</f>
        <v>4.2184686292000002</v>
      </c>
      <c r="E154" s="87">
        <f t="shared" si="69"/>
        <v>8.6257669098204843</v>
      </c>
      <c r="F154" s="87">
        <f t="shared" si="69"/>
        <v>13.226139374121072</v>
      </c>
      <c r="G154" s="87">
        <f t="shared" si="69"/>
        <v>18.023612275653669</v>
      </c>
      <c r="H154" s="87">
        <f t="shared" si="69"/>
        <v>23.290987576206909</v>
      </c>
      <c r="I154" s="87">
        <f t="shared" si="69"/>
        <v>31.698033152553606</v>
      </c>
      <c r="J154" s="87">
        <f t="shared" si="69"/>
        <v>628.86390943740048</v>
      </c>
      <c r="K154" s="87">
        <f t="shared" si="69"/>
        <v>438.1161580047301</v>
      </c>
      <c r="L154" s="87">
        <f t="shared" si="69"/>
        <v>156.20877754004988</v>
      </c>
      <c r="M154" s="87">
        <f t="shared" si="69"/>
        <v>478.18805690180153</v>
      </c>
      <c r="N154" s="87">
        <f t="shared" si="69"/>
        <v>986.8260940887601</v>
      </c>
      <c r="O154" s="87">
        <f t="shared" si="69"/>
        <v>424.39736830461896</v>
      </c>
      <c r="P154" s="87">
        <f t="shared" si="69"/>
        <v>414.50562001629311</v>
      </c>
      <c r="Q154" s="87">
        <f t="shared" si="69"/>
        <v>1328.0078253275353</v>
      </c>
      <c r="R154" s="87">
        <f t="shared" si="69"/>
        <v>1217.6726198199001</v>
      </c>
      <c r="S154" s="87">
        <f t="shared" si="69"/>
        <v>8123.3125659237794</v>
      </c>
      <c r="T154" s="87">
        <f t="shared" si="69"/>
        <v>2288.4014000481056</v>
      </c>
      <c r="U154" s="87">
        <f t="shared" si="69"/>
        <v>2642.8758384014718</v>
      </c>
      <c r="V154" s="87">
        <f t="shared" si="69"/>
        <v>3047.394882076484</v>
      </c>
      <c r="W154" s="87">
        <f t="shared" si="69"/>
        <v>3506.3526860972033</v>
      </c>
      <c r="X154" s="87">
        <f t="shared" si="69"/>
        <v>3867.0292371014821</v>
      </c>
      <c r="Y154" s="87">
        <f t="shared" si="69"/>
        <v>1669.1218502128459</v>
      </c>
      <c r="Z154" s="87">
        <f t="shared" si="69"/>
        <v>1705.7589296141409</v>
      </c>
      <c r="AA154" s="87">
        <f t="shared" si="69"/>
        <v>1861.0122008954743</v>
      </c>
      <c r="AB154" s="87">
        <f t="shared" si="69"/>
        <v>2030.9280990360242</v>
      </c>
      <c r="AC154" s="87">
        <f t="shared" si="69"/>
        <v>2216.9331792857824</v>
      </c>
      <c r="AD154" s="87">
        <f t="shared" si="69"/>
        <v>2420.5958573569897</v>
      </c>
      <c r="AE154" s="87">
        <f t="shared" si="69"/>
        <v>2643.6407237461221</v>
      </c>
      <c r="AF154" s="87">
        <f t="shared" si="69"/>
        <v>2887.9643146705716</v>
      </c>
      <c r="AG154" s="87">
        <f t="shared" si="69"/>
        <v>3155.652488355991</v>
      </c>
      <c r="AH154" s="87">
        <f t="shared" si="69"/>
        <v>3448.9995705883275</v>
      </c>
    </row>
    <row r="155" spans="2:34" x14ac:dyDescent="0.35">
      <c r="B155" s="37">
        <v>5</v>
      </c>
      <c r="C155" s="37" t="s">
        <v>6</v>
      </c>
      <c r="D155" s="87">
        <f t="shared" ref="D155:AH155" si="70">(D18*D$147)/100</f>
        <v>9.7712952616639992</v>
      </c>
      <c r="E155" s="87">
        <f t="shared" si="70"/>
        <v>19.979979168443172</v>
      </c>
      <c r="F155" s="87">
        <f t="shared" si="70"/>
        <v>30.635883387134637</v>
      </c>
      <c r="G155" s="87">
        <f t="shared" si="70"/>
        <v>41.748333982647736</v>
      </c>
      <c r="H155" s="87">
        <f t="shared" si="70"/>
        <v>53.949225784814018</v>
      </c>
      <c r="I155" s="87">
        <f t="shared" si="70"/>
        <v>73.752200041478432</v>
      </c>
      <c r="J155" s="87">
        <f t="shared" si="70"/>
        <v>18.258295226559788</v>
      </c>
      <c r="K155" s="87">
        <f t="shared" si="70"/>
        <v>47.942454722643163</v>
      </c>
      <c r="L155" s="87">
        <f t="shared" si="70"/>
        <v>555.52686196227796</v>
      </c>
      <c r="M155" s="87">
        <f t="shared" si="70"/>
        <v>284.29939338688217</v>
      </c>
      <c r="N155" s="87">
        <f t="shared" si="70"/>
        <v>137.53909354704712</v>
      </c>
      <c r="O155" s="87">
        <f t="shared" si="70"/>
        <v>366.09719440417342</v>
      </c>
      <c r="P155" s="87">
        <f t="shared" si="70"/>
        <v>235.95738755554973</v>
      </c>
      <c r="Q155" s="87">
        <f t="shared" si="70"/>
        <v>1664.001561958105</v>
      </c>
      <c r="R155" s="87">
        <f t="shared" si="70"/>
        <v>1261.0261483336667</v>
      </c>
      <c r="S155" s="87">
        <f t="shared" si="70"/>
        <v>1603.1243554545511</v>
      </c>
      <c r="T155" s="87">
        <f t="shared" si="70"/>
        <v>2281.1413556136167</v>
      </c>
      <c r="U155" s="87">
        <f t="shared" si="70"/>
        <v>2896.027423939302</v>
      </c>
      <c r="V155" s="87">
        <f t="shared" si="70"/>
        <v>3613.3932233053956</v>
      </c>
      <c r="W155" s="87">
        <f t="shared" si="70"/>
        <v>4442.5960491615406</v>
      </c>
      <c r="X155" s="87">
        <f t="shared" si="70"/>
        <v>5182.687912858416</v>
      </c>
      <c r="Y155" s="87">
        <f t="shared" si="70"/>
        <v>1821.1172459625266</v>
      </c>
      <c r="Z155" s="87">
        <f t="shared" si="70"/>
        <v>1887.8868459931778</v>
      </c>
      <c r="AA155" s="87">
        <f t="shared" si="70"/>
        <v>2089.3729591555493</v>
      </c>
      <c r="AB155" s="87">
        <f t="shared" si="70"/>
        <v>2312.968615999077</v>
      </c>
      <c r="AC155" s="87">
        <f t="shared" si="70"/>
        <v>2561.1572091375206</v>
      </c>
      <c r="AD155" s="87">
        <f t="shared" si="70"/>
        <v>2836.7062267187948</v>
      </c>
      <c r="AE155" s="87">
        <f t="shared" si="70"/>
        <v>3142.7001907711001</v>
      </c>
      <c r="AF155" s="87">
        <f t="shared" si="70"/>
        <v>3482.5774488823577</v>
      </c>
      <c r="AG155" s="87">
        <f t="shared" si="70"/>
        <v>3860.1712723446176</v>
      </c>
      <c r="AH155" s="87">
        <f t="shared" si="70"/>
        <v>4279.7557672880475</v>
      </c>
    </row>
    <row r="156" spans="2:34" x14ac:dyDescent="0.35">
      <c r="B156" s="37">
        <v>6</v>
      </c>
      <c r="C156" s="37" t="s">
        <v>7</v>
      </c>
      <c r="D156" s="87">
        <f t="shared" ref="D156:AH156" si="71">(D19*D$147)/100</f>
        <v>0.13258044263199997</v>
      </c>
      <c r="E156" s="87">
        <f t="shared" si="71"/>
        <v>0.27109553145150095</v>
      </c>
      <c r="F156" s="87">
        <f t="shared" si="71"/>
        <v>0.41567866604380521</v>
      </c>
      <c r="G156" s="87">
        <f t="shared" si="71"/>
        <v>0.56645638580625812</v>
      </c>
      <c r="H156" s="87">
        <f t="shared" si="71"/>
        <v>0.73200246668078861</v>
      </c>
      <c r="I156" s="87">
        <f t="shared" si="71"/>
        <v>39.13556048443769</v>
      </c>
      <c r="J156" s="87">
        <f t="shared" si="71"/>
        <v>315.79913802043086</v>
      </c>
      <c r="K156" s="87">
        <f t="shared" si="71"/>
        <v>522.72452961094177</v>
      </c>
      <c r="L156" s="87">
        <f t="shared" si="71"/>
        <v>1409.3988592235671</v>
      </c>
      <c r="M156" s="87">
        <f t="shared" si="71"/>
        <v>215.64824283549405</v>
      </c>
      <c r="N156" s="87">
        <f t="shared" si="71"/>
        <v>21.105592897366787</v>
      </c>
      <c r="O156" s="87">
        <f t="shared" si="71"/>
        <v>249.30936212328371</v>
      </c>
      <c r="P156" s="87">
        <f t="shared" si="71"/>
        <v>429.27455717312392</v>
      </c>
      <c r="Q156" s="87">
        <f t="shared" si="71"/>
        <v>115.79544045315143</v>
      </c>
      <c r="R156" s="87">
        <f t="shared" si="71"/>
        <v>75.947124141164238</v>
      </c>
      <c r="S156" s="87">
        <f t="shared" si="71"/>
        <v>1063.8451098965488</v>
      </c>
      <c r="T156" s="87">
        <f t="shared" si="71"/>
        <v>477.27874819022577</v>
      </c>
      <c r="U156" s="87">
        <f t="shared" si="71"/>
        <v>495.52181218397624</v>
      </c>
      <c r="V156" s="87">
        <f t="shared" si="71"/>
        <v>514.50919115628108</v>
      </c>
      <c r="W156" s="87">
        <f t="shared" si="71"/>
        <v>534.27106213871457</v>
      </c>
      <c r="X156" s="87">
        <f t="shared" si="71"/>
        <v>533.13418439874533</v>
      </c>
      <c r="Y156" s="87">
        <f t="shared" si="71"/>
        <v>291.49350253659827</v>
      </c>
      <c r="Z156" s="87">
        <f t="shared" si="71"/>
        <v>293.96940798986975</v>
      </c>
      <c r="AA156" s="87">
        <f t="shared" si="71"/>
        <v>316.50265159012247</v>
      </c>
      <c r="AB156" s="87">
        <f t="shared" si="71"/>
        <v>340.85237845236037</v>
      </c>
      <c r="AC156" s="87">
        <f t="shared" si="71"/>
        <v>367.17071210575631</v>
      </c>
      <c r="AD156" s="87">
        <f t="shared" si="71"/>
        <v>395.62284558687583</v>
      </c>
      <c r="AE156" s="87">
        <f t="shared" si="71"/>
        <v>426.38818103125806</v>
      </c>
      <c r="AF156" s="87">
        <f t="shared" si="71"/>
        <v>459.66156926877028</v>
      </c>
      <c r="AG156" s="87">
        <f t="shared" si="71"/>
        <v>495.65465819807184</v>
      </c>
      <c r="AH156" s="87">
        <f t="shared" si="71"/>
        <v>534.59735948142941</v>
      </c>
    </row>
    <row r="157" spans="2:34" x14ac:dyDescent="0.35">
      <c r="B157" s="37">
        <v>7</v>
      </c>
      <c r="C157" s="37" t="s">
        <v>8</v>
      </c>
      <c r="D157" s="87">
        <f t="shared" ref="D157:AH157" si="72">(D20*D$147)/100</f>
        <v>5.2864993503439992</v>
      </c>
      <c r="E157" s="87">
        <f t="shared" si="72"/>
        <v>10.809636191044159</v>
      </c>
      <c r="F157" s="87">
        <f t="shared" si="72"/>
        <v>16.574729683863982</v>
      </c>
      <c r="G157" s="87">
        <f t="shared" si="72"/>
        <v>22.586825448116397</v>
      </c>
      <c r="H157" s="87">
        <f t="shared" si="72"/>
        <v>29.187793370846581</v>
      </c>
      <c r="I157" s="87">
        <f t="shared" si="72"/>
        <v>73.719406711090926</v>
      </c>
      <c r="J157" s="87">
        <f t="shared" si="72"/>
        <v>229.30290578335701</v>
      </c>
      <c r="K157" s="87">
        <f t="shared" si="72"/>
        <v>894.93955661459972</v>
      </c>
      <c r="L157" s="87">
        <f t="shared" si="72"/>
        <v>257.10444427804822</v>
      </c>
      <c r="M157" s="87">
        <f t="shared" si="72"/>
        <v>655.8232669591016</v>
      </c>
      <c r="N157" s="87">
        <f t="shared" si="72"/>
        <v>385.4048814423432</v>
      </c>
      <c r="O157" s="87">
        <f t="shared" si="72"/>
        <v>444.7281853156951</v>
      </c>
      <c r="P157" s="87">
        <f t="shared" si="72"/>
        <v>73.284034503631062</v>
      </c>
      <c r="Q157" s="87">
        <f t="shared" si="72"/>
        <v>117.2911149845965</v>
      </c>
      <c r="R157" s="87">
        <f t="shared" si="72"/>
        <v>41.941442156461001</v>
      </c>
      <c r="S157" s="87">
        <f t="shared" si="72"/>
        <v>-313.90237794753756</v>
      </c>
      <c r="T157" s="87">
        <f t="shared" si="72"/>
        <v>328.92467711400423</v>
      </c>
      <c r="U157" s="87">
        <f t="shared" si="72"/>
        <v>818.15326613490868</v>
      </c>
      <c r="V157" s="87">
        <f t="shared" si="72"/>
        <v>1607.9902663170387</v>
      </c>
      <c r="W157" s="87">
        <f t="shared" si="72"/>
        <v>2775.3991217276703</v>
      </c>
      <c r="X157" s="87">
        <f t="shared" si="72"/>
        <v>4234.3817334726746</v>
      </c>
      <c r="Y157" s="87">
        <f t="shared" si="72"/>
        <v>756.79860581372338</v>
      </c>
      <c r="Z157" s="87">
        <f t="shared" si="72"/>
        <v>775.89066309854547</v>
      </c>
      <c r="AA157" s="87">
        <f t="shared" si="72"/>
        <v>849.22483035424204</v>
      </c>
      <c r="AB157" s="87">
        <f t="shared" si="72"/>
        <v>929.73376453774222</v>
      </c>
      <c r="AC157" s="87">
        <f t="shared" si="72"/>
        <v>1018.1394124922789</v>
      </c>
      <c r="AD157" s="87">
        <f t="shared" si="72"/>
        <v>1115.2379084490324</v>
      </c>
      <c r="AE157" s="87">
        <f t="shared" si="72"/>
        <v>1221.9073078963354</v>
      </c>
      <c r="AF157" s="87">
        <f t="shared" si="72"/>
        <v>1339.1161347030318</v>
      </c>
      <c r="AG157" s="87">
        <f t="shared" si="72"/>
        <v>1467.9328273539752</v>
      </c>
      <c r="AH157" s="87">
        <f t="shared" si="72"/>
        <v>1609.5361792215717</v>
      </c>
    </row>
    <row r="158" spans="2:34" x14ac:dyDescent="0.35">
      <c r="B158" s="37">
        <v>8</v>
      </c>
      <c r="C158" s="37" t="s">
        <v>9</v>
      </c>
      <c r="D158" s="87">
        <f t="shared" ref="D158:AH158" si="73">(D21*D$147)/100</f>
        <v>13.60601932524</v>
      </c>
      <c r="E158" s="87">
        <f t="shared" si="73"/>
        <v>27.821079540015468</v>
      </c>
      <c r="F158" s="87">
        <f t="shared" si="73"/>
        <v>42.658870727867914</v>
      </c>
      <c r="G158" s="87">
        <f t="shared" si="73"/>
        <v>58.132378948064513</v>
      </c>
      <c r="H158" s="87">
        <f t="shared" si="73"/>
        <v>75.121484813765989</v>
      </c>
      <c r="I158" s="87">
        <f t="shared" si="73"/>
        <v>139.0109275125954</v>
      </c>
      <c r="J158" s="87">
        <f t="shared" si="73"/>
        <v>148.90848670573104</v>
      </c>
      <c r="K158" s="87">
        <f t="shared" si="73"/>
        <v>58.518501173419644</v>
      </c>
      <c r="L158" s="87">
        <f t="shared" si="73"/>
        <v>319.23948199344818</v>
      </c>
      <c r="M158" s="87">
        <f t="shared" si="73"/>
        <v>406.93062570786992</v>
      </c>
      <c r="N158" s="87">
        <f t="shared" si="73"/>
        <v>307.44205586846897</v>
      </c>
      <c r="O158" s="87">
        <f t="shared" si="73"/>
        <v>176.55038512532624</v>
      </c>
      <c r="P158" s="87">
        <f t="shared" si="73"/>
        <v>133.05099703845127</v>
      </c>
      <c r="Q158" s="87">
        <f t="shared" si="73"/>
        <v>66.979169575752749</v>
      </c>
      <c r="R158" s="87">
        <f t="shared" si="73"/>
        <v>985.3968007655717</v>
      </c>
      <c r="S158" s="87">
        <f t="shared" si="73"/>
        <v>29.942576378218828</v>
      </c>
      <c r="T158" s="87">
        <f t="shared" si="73"/>
        <v>444.41261552102981</v>
      </c>
      <c r="U158" s="87">
        <f t="shared" si="73"/>
        <v>489.30614405983607</v>
      </c>
      <c r="V158" s="87">
        <f t="shared" si="73"/>
        <v>538.11018293012216</v>
      </c>
      <c r="W158" s="87">
        <f t="shared" si="73"/>
        <v>591.10799102248097</v>
      </c>
      <c r="X158" s="87">
        <f t="shared" si="73"/>
        <v>623.22866455794201</v>
      </c>
      <c r="Y158" s="87">
        <f t="shared" si="73"/>
        <v>393.13946352418998</v>
      </c>
      <c r="Z158" s="87">
        <f t="shared" si="73"/>
        <v>404.52048640833243</v>
      </c>
      <c r="AA158" s="87">
        <f t="shared" si="73"/>
        <v>444.36143107929746</v>
      </c>
      <c r="AB158" s="87">
        <f t="shared" si="73"/>
        <v>488.25416172787175</v>
      </c>
      <c r="AC158" s="87">
        <f t="shared" si="73"/>
        <v>536.62175799340082</v>
      </c>
      <c r="AD158" s="87">
        <f t="shared" si="73"/>
        <v>589.93237322972311</v>
      </c>
      <c r="AE158" s="87">
        <f t="shared" si="73"/>
        <v>648.70410463773135</v>
      </c>
      <c r="AF158" s="87">
        <f t="shared" si="73"/>
        <v>713.51039427683759</v>
      </c>
      <c r="AG158" s="87">
        <f t="shared" si="73"/>
        <v>784.98601908368585</v>
      </c>
      <c r="AH158" s="87">
        <f t="shared" si="73"/>
        <v>863.83373439679156</v>
      </c>
    </row>
    <row r="160" spans="2:34" ht="15" thickBot="1" x14ac:dyDescent="0.4">
      <c r="B160" s="136" t="s">
        <v>79</v>
      </c>
      <c r="C160" s="136"/>
      <c r="D160" s="16">
        <f t="shared" ref="D160:AH160" si="74">SUM(D151:D158)</f>
        <v>99.882839567751958</v>
      </c>
      <c r="E160" s="16">
        <f t="shared" si="74"/>
        <v>204.23669538246932</v>
      </c>
      <c r="F160" s="16">
        <f t="shared" si="74"/>
        <v>313.16206740562922</v>
      </c>
      <c r="G160" s="16">
        <f t="shared" si="74"/>
        <v>426.75428730209239</v>
      </c>
      <c r="H160" s="16">
        <f t="shared" si="74"/>
        <v>551.47262666498909</v>
      </c>
      <c r="I160" s="16">
        <f t="shared" si="74"/>
        <v>603.92853108220334</v>
      </c>
      <c r="J160" s="16">
        <f t="shared" si="74"/>
        <v>1709.1609692772633</v>
      </c>
      <c r="K160" s="16">
        <f t="shared" si="74"/>
        <v>4330.9734323445246</v>
      </c>
      <c r="L160" s="16">
        <f t="shared" si="74"/>
        <v>4082.6738463049078</v>
      </c>
      <c r="M160" s="16">
        <f t="shared" si="74"/>
        <v>4833.3402914849348</v>
      </c>
      <c r="N160" s="16">
        <f t="shared" si="74"/>
        <v>4186.3222764201037</v>
      </c>
      <c r="O160" s="16">
        <f t="shared" si="74"/>
        <v>3626.7672755107415</v>
      </c>
      <c r="P160" s="16">
        <f t="shared" si="74"/>
        <v>8625.5047485519772</v>
      </c>
      <c r="Q160" s="16">
        <f t="shared" si="74"/>
        <v>9032.8797054830411</v>
      </c>
      <c r="R160" s="16">
        <f t="shared" si="74"/>
        <v>10919.449097854911</v>
      </c>
      <c r="S160" s="16">
        <f t="shared" si="74"/>
        <v>20848.966718430194</v>
      </c>
      <c r="T160" s="16">
        <f t="shared" si="74"/>
        <v>15280.93492439822</v>
      </c>
      <c r="U160" s="16">
        <f t="shared" si="74"/>
        <v>18110.812040160665</v>
      </c>
      <c r="V160" s="16">
        <f t="shared" si="74"/>
        <v>21485.76906802598</v>
      </c>
      <c r="W160" s="16">
        <f t="shared" si="74"/>
        <v>25501.870754139032</v>
      </c>
      <c r="X160" s="16">
        <f t="shared" si="74"/>
        <v>29081.932604443067</v>
      </c>
      <c r="Y160" s="16">
        <f t="shared" si="74"/>
        <v>12545.486780231104</v>
      </c>
      <c r="Z160" s="16">
        <f t="shared" si="74"/>
        <v>12952.947925733462</v>
      </c>
      <c r="AA160" s="16">
        <f t="shared" si="74"/>
        <v>14278.411457731268</v>
      </c>
      <c r="AB160" s="16">
        <f t="shared" si="74"/>
        <v>15744.645340930896</v>
      </c>
      <c r="AC160" s="16">
        <f t="shared" si="74"/>
        <v>17367.059609146305</v>
      </c>
      <c r="AD160" s="16">
        <f t="shared" si="74"/>
        <v>19162.791433608545</v>
      </c>
      <c r="AE160" s="16">
        <f t="shared" si="74"/>
        <v>21150.902123883825</v>
      </c>
      <c r="AF160" s="16">
        <f t="shared" si="74"/>
        <v>23352.596880255773</v>
      </c>
      <c r="AG160" s="16">
        <f t="shared" si="74"/>
        <v>25791.469946788453</v>
      </c>
      <c r="AH160" s="16">
        <f t="shared" si="74"/>
        <v>28493.778124231914</v>
      </c>
    </row>
    <row r="161" spans="2:34" ht="15" thickTop="1" x14ac:dyDescent="0.35"/>
    <row r="162" spans="2:34" ht="15" thickBot="1" x14ac:dyDescent="0.4">
      <c r="B162" s="122" t="s">
        <v>89</v>
      </c>
      <c r="C162" s="122"/>
      <c r="D162" s="23">
        <f>SUM(D85:D95)/100000</f>
        <v>2.0722636416796267</v>
      </c>
      <c r="E162" s="23">
        <f t="shared" ref="E162:AH162" si="75">SUM(E85:E95)/100000</f>
        <v>2.0416521273268007</v>
      </c>
      <c r="F162" s="23">
        <f t="shared" si="75"/>
        <v>1.9603316148836829</v>
      </c>
      <c r="G162" s="23">
        <f t="shared" si="75"/>
        <v>1.9269207127225783</v>
      </c>
      <c r="H162" s="23">
        <f t="shared" si="75"/>
        <v>1.7828169012585731</v>
      </c>
      <c r="I162" s="23">
        <f t="shared" si="75"/>
        <v>1.6561400962567543</v>
      </c>
      <c r="J162" s="23">
        <f t="shared" si="75"/>
        <v>1.5135558953945665</v>
      </c>
      <c r="K162" s="23">
        <f t="shared" si="75"/>
        <v>1.4623122879745969</v>
      </c>
      <c r="L162" s="23">
        <f t="shared" si="75"/>
        <v>1.3186993950735608</v>
      </c>
      <c r="M162" s="23">
        <f t="shared" si="75"/>
        <v>1.2620820540053093</v>
      </c>
      <c r="N162" s="23">
        <f t="shared" si="75"/>
        <v>1.1987788200244376</v>
      </c>
      <c r="O162" s="23">
        <f t="shared" si="75"/>
        <v>1.1575811346692177</v>
      </c>
      <c r="P162" s="23">
        <f t="shared" si="75"/>
        <v>1.0934796343485442</v>
      </c>
      <c r="Q162" s="23">
        <f t="shared" si="75"/>
        <v>1.0767833828948499</v>
      </c>
      <c r="R162" s="23">
        <f t="shared" si="75"/>
        <v>1.0800769249815829</v>
      </c>
      <c r="S162" s="23">
        <f t="shared" si="75"/>
        <v>1.0176167995381535</v>
      </c>
      <c r="T162" s="23">
        <f t="shared" si="75"/>
        <v>1.0478545236374497</v>
      </c>
      <c r="U162" s="23">
        <f t="shared" si="75"/>
        <v>1.0515095289438192</v>
      </c>
      <c r="V162" s="23">
        <f t="shared" si="75"/>
        <v>1.0726820988026422</v>
      </c>
      <c r="W162" s="23">
        <f t="shared" si="75"/>
        <v>1.0405706917762134</v>
      </c>
      <c r="X162" s="23">
        <f>SUM(X85:X95)/100000</f>
        <v>1.2914125054561736</v>
      </c>
      <c r="Y162" s="23">
        <f>SUM(Y85:Y95)/100000</f>
        <v>0.95545363665055105</v>
      </c>
      <c r="Z162" s="23">
        <f t="shared" si="75"/>
        <v>1.021823534950024</v>
      </c>
      <c r="AA162" s="23">
        <f t="shared" si="75"/>
        <v>1.0208011224374214</v>
      </c>
      <c r="AB162" s="23">
        <f t="shared" si="75"/>
        <v>1.0385232534838831</v>
      </c>
      <c r="AC162" s="23">
        <f t="shared" si="75"/>
        <v>1.0532759650511305</v>
      </c>
      <c r="AD162" s="23">
        <f t="shared" si="75"/>
        <v>1.07060862897033</v>
      </c>
      <c r="AE162" s="23">
        <f t="shared" si="75"/>
        <v>1.079585031430417</v>
      </c>
      <c r="AF162" s="23">
        <f t="shared" si="75"/>
        <v>1.1017561106975813</v>
      </c>
      <c r="AG162" s="23">
        <f t="shared" si="75"/>
        <v>1.1124387670535059</v>
      </c>
      <c r="AH162" s="23">
        <f t="shared" si="75"/>
        <v>1.1256678163879428</v>
      </c>
    </row>
    <row r="163" spans="2:34" ht="15" thickTop="1" x14ac:dyDescent="0.35"/>
    <row r="164" spans="2:34" x14ac:dyDescent="0.35">
      <c r="B164" s="19"/>
      <c r="C164" s="19"/>
      <c r="D164" s="137" t="s">
        <v>83</v>
      </c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</row>
    <row r="165" spans="2:34" x14ac:dyDescent="0.35">
      <c r="B165" s="134" t="s">
        <v>84</v>
      </c>
      <c r="C165" s="134"/>
      <c r="D165" s="37">
        <v>2035</v>
      </c>
      <c r="E165" s="37">
        <v>2036</v>
      </c>
      <c r="F165" s="37">
        <v>2037</v>
      </c>
      <c r="G165" s="37">
        <v>2038</v>
      </c>
      <c r="H165" s="37">
        <v>2039</v>
      </c>
      <c r="I165" s="37">
        <v>2040</v>
      </c>
      <c r="J165" s="37">
        <v>2041</v>
      </c>
      <c r="K165" s="37">
        <v>2042</v>
      </c>
      <c r="L165" s="37">
        <v>2043</v>
      </c>
      <c r="M165" s="37">
        <v>2044</v>
      </c>
      <c r="N165" s="37">
        <v>2045</v>
      </c>
      <c r="O165" s="37">
        <v>2046</v>
      </c>
      <c r="P165" s="37">
        <v>2047</v>
      </c>
      <c r="Q165" s="37">
        <v>2048</v>
      </c>
      <c r="R165" s="37">
        <v>2049</v>
      </c>
      <c r="S165" s="37">
        <v>2050</v>
      </c>
      <c r="T165" s="37">
        <v>2051</v>
      </c>
      <c r="U165" s="37">
        <v>2052</v>
      </c>
      <c r="V165" s="37">
        <v>2053</v>
      </c>
      <c r="W165" s="37">
        <v>2054</v>
      </c>
      <c r="X165" s="37">
        <v>2055</v>
      </c>
      <c r="Y165" s="37">
        <v>2056</v>
      </c>
      <c r="Z165" s="37">
        <v>2057</v>
      </c>
      <c r="AA165" s="37">
        <v>2058</v>
      </c>
      <c r="AB165" s="37">
        <v>2059</v>
      </c>
      <c r="AC165" s="37">
        <v>2060</v>
      </c>
      <c r="AD165" s="37">
        <v>2061</v>
      </c>
      <c r="AE165" s="37">
        <v>2062</v>
      </c>
      <c r="AF165" s="37">
        <v>2063</v>
      </c>
      <c r="AG165" s="37">
        <v>2064</v>
      </c>
      <c r="AH165" s="37">
        <v>2065</v>
      </c>
    </row>
    <row r="166" spans="2:34" x14ac:dyDescent="0.35">
      <c r="B166" s="37">
        <v>1</v>
      </c>
      <c r="C166" s="37" t="s">
        <v>2</v>
      </c>
      <c r="D166" s="87">
        <f t="shared" ref="D166:AH166" si="76">(D14*(D$162/100))+D131</f>
        <v>57.992776037866598</v>
      </c>
      <c r="E166" s="87">
        <f t="shared" si="76"/>
        <v>108.33614765395674</v>
      </c>
      <c r="F166" s="87">
        <f t="shared" si="76"/>
        <v>151.55127787397481</v>
      </c>
      <c r="G166" s="87">
        <f t="shared" si="76"/>
        <v>193.88469040807135</v>
      </c>
      <c r="H166" s="87">
        <f t="shared" si="76"/>
        <v>222.12805350281022</v>
      </c>
      <c r="I166" s="87">
        <f t="shared" si="76"/>
        <v>195.93846478883259</v>
      </c>
      <c r="J166" s="87">
        <f t="shared" si="76"/>
        <v>249.23791084718505</v>
      </c>
      <c r="K166" s="87">
        <f t="shared" si="76"/>
        <v>392.90502908256531</v>
      </c>
      <c r="L166" s="87">
        <f t="shared" si="76"/>
        <v>327.27971582306435</v>
      </c>
      <c r="M166" s="87">
        <f t="shared" si="76"/>
        <v>534.95145762064385</v>
      </c>
      <c r="N166" s="87">
        <f t="shared" si="76"/>
        <v>1011.5273114936352</v>
      </c>
      <c r="O166" s="87">
        <f t="shared" si="76"/>
        <v>336.6458250500944</v>
      </c>
      <c r="P166" s="87">
        <f t="shared" si="76"/>
        <v>3053.794892964223</v>
      </c>
      <c r="Q166" s="87">
        <f t="shared" si="76"/>
        <v>2027.8808656727626</v>
      </c>
      <c r="R166" s="87">
        <f t="shared" si="76"/>
        <v>1937.2262930761583</v>
      </c>
      <c r="S166" s="87">
        <f t="shared" si="76"/>
        <v>2169.6333707347335</v>
      </c>
      <c r="T166" s="87">
        <f t="shared" si="76"/>
        <v>2611.3810574612962</v>
      </c>
      <c r="U166" s="87">
        <f t="shared" si="76"/>
        <v>2883.4403590274924</v>
      </c>
      <c r="V166" s="87">
        <f t="shared" si="76"/>
        <v>3207.2672390478569</v>
      </c>
      <c r="W166" s="87">
        <f t="shared" si="76"/>
        <v>3367.7291994720877</v>
      </c>
      <c r="X166" s="87">
        <f>(X14*(X$162/100))+X131</f>
        <v>4490.6800016018096</v>
      </c>
      <c r="Y166" s="87">
        <f t="shared" si="76"/>
        <v>1403.8122415191945</v>
      </c>
      <c r="Z166" s="87">
        <f t="shared" si="76"/>
        <v>1578.7147029190094</v>
      </c>
      <c r="AA166" s="87">
        <f t="shared" si="76"/>
        <v>1659.9347138537596</v>
      </c>
      <c r="AB166" s="87">
        <f t="shared" si="76"/>
        <v>1777.0860997270472</v>
      </c>
      <c r="AC166" s="87">
        <f t="shared" si="76"/>
        <v>1896.7277929161455</v>
      </c>
      <c r="AD166" s="87">
        <f t="shared" si="76"/>
        <v>2028.927907830461</v>
      </c>
      <c r="AE166" s="87">
        <f t="shared" si="76"/>
        <v>2153.3151700552598</v>
      </c>
      <c r="AF166" s="87">
        <f t="shared" si="76"/>
        <v>2300.6742309098754</v>
      </c>
      <c r="AG166" s="87">
        <f t="shared" si="76"/>
        <v>2445.7063358702389</v>
      </c>
      <c r="AH166" s="87">
        <f t="shared" si="76"/>
        <v>2605.5032032517306</v>
      </c>
    </row>
    <row r="167" spans="2:34" x14ac:dyDescent="0.35">
      <c r="B167" s="37">
        <v>2</v>
      </c>
      <c r="C167" s="37" t="s">
        <v>3</v>
      </c>
      <c r="D167" s="87">
        <f t="shared" ref="D167:AH167" si="77">(D15*(D$162/100))+D132</f>
        <v>65.859329180949331</v>
      </c>
      <c r="E167" s="87">
        <f t="shared" si="77"/>
        <v>127.55284276139426</v>
      </c>
      <c r="F167" s="87">
        <f t="shared" si="77"/>
        <v>185.2610205219255</v>
      </c>
      <c r="G167" s="87">
        <f t="shared" si="77"/>
        <v>237.13869333643649</v>
      </c>
      <c r="H167" s="87">
        <f t="shared" si="77"/>
        <v>271.74965101980746</v>
      </c>
      <c r="I167" s="87">
        <f t="shared" si="77"/>
        <v>71.485052869757553</v>
      </c>
      <c r="J167" s="87">
        <f t="shared" si="77"/>
        <v>94.093448780302509</v>
      </c>
      <c r="K167" s="87">
        <f t="shared" si="77"/>
        <v>98.843373255596617</v>
      </c>
      <c r="L167" s="87">
        <f t="shared" si="77"/>
        <v>211.44188822431383</v>
      </c>
      <c r="M167" s="87">
        <f t="shared" si="77"/>
        <v>478.8118778835431</v>
      </c>
      <c r="N167" s="87">
        <f t="shared" si="77"/>
        <v>276.52509314839506</v>
      </c>
      <c r="O167" s="87">
        <f t="shared" si="77"/>
        <v>742.42373200036138</v>
      </c>
      <c r="P167" s="87">
        <f t="shared" si="77"/>
        <v>1251.6803940216196</v>
      </c>
      <c r="Q167" s="87">
        <f t="shared" si="77"/>
        <v>941.01888342781069</v>
      </c>
      <c r="R167" s="87">
        <f t="shared" si="77"/>
        <v>1932.0280622269265</v>
      </c>
      <c r="S167" s="87">
        <f t="shared" si="77"/>
        <v>1013.0588471917391</v>
      </c>
      <c r="T167" s="87">
        <f t="shared" si="77"/>
        <v>1574.7872717996952</v>
      </c>
      <c r="U167" s="87">
        <f t="shared" si="77"/>
        <v>1741.9622849143493</v>
      </c>
      <c r="V167" s="87">
        <f t="shared" si="77"/>
        <v>1940.4234116989785</v>
      </c>
      <c r="W167" s="87">
        <f t="shared" si="77"/>
        <v>2040.0956819776818</v>
      </c>
      <c r="X167" s="87">
        <f t="shared" si="77"/>
        <v>2722.7723009042775</v>
      </c>
      <c r="Y167" s="87">
        <f t="shared" si="77"/>
        <v>914.12311310657549</v>
      </c>
      <c r="Z167" s="87">
        <f t="shared" si="77"/>
        <v>1032.5307621006018</v>
      </c>
      <c r="AA167" s="87">
        <f t="shared" si="77"/>
        <v>1087.8254690789795</v>
      </c>
      <c r="AB167" s="87">
        <f t="shared" si="77"/>
        <v>1169.8775017392832</v>
      </c>
      <c r="AC167" s="87">
        <f t="shared" si="77"/>
        <v>1254.2767355055578</v>
      </c>
      <c r="AD167" s="87">
        <f t="shared" si="77"/>
        <v>1347.7543878765346</v>
      </c>
      <c r="AE167" s="87">
        <f t="shared" si="77"/>
        <v>1436.7987224819015</v>
      </c>
      <c r="AF167" s="87">
        <f t="shared" si="77"/>
        <v>1550.0891338423021</v>
      </c>
      <c r="AG167" s="87">
        <f t="shared" si="77"/>
        <v>1654.6747469702184</v>
      </c>
      <c r="AH167" s="87">
        <f t="shared" si="77"/>
        <v>1770.1500179048599</v>
      </c>
    </row>
    <row r="168" spans="2:34" x14ac:dyDescent="0.35">
      <c r="B168" s="37">
        <v>3</v>
      </c>
      <c r="C168" s="37" t="s">
        <v>4</v>
      </c>
      <c r="D168" s="87">
        <f t="shared" ref="D168:AH168" si="78">(D16*(D$162/100))+D133</f>
        <v>2.6194495533960533</v>
      </c>
      <c r="E168" s="87">
        <f t="shared" si="78"/>
        <v>5.07321044961963</v>
      </c>
      <c r="F168" s="87">
        <f t="shared" si="78"/>
        <v>7.1795373255335031</v>
      </c>
      <c r="G168" s="87">
        <f t="shared" si="78"/>
        <v>9.2428888442201771</v>
      </c>
      <c r="H168" s="87">
        <f t="shared" si="78"/>
        <v>10.619484366431186</v>
      </c>
      <c r="I168" s="87">
        <f t="shared" si="78"/>
        <v>39.197335055767383</v>
      </c>
      <c r="J168" s="87">
        <f t="shared" si="78"/>
        <v>54.94330608246517</v>
      </c>
      <c r="K168" s="87">
        <f t="shared" si="78"/>
        <v>1843.5061627275456</v>
      </c>
      <c r="L168" s="87">
        <f t="shared" si="78"/>
        <v>655.50673118486782</v>
      </c>
      <c r="M168" s="87">
        <f t="shared" si="78"/>
        <v>1179.1127284351148</v>
      </c>
      <c r="N168" s="87">
        <f t="shared" si="78"/>
        <v>405.99959234758308</v>
      </c>
      <c r="O168" s="87">
        <f t="shared" si="78"/>
        <v>242.47346712735225</v>
      </c>
      <c r="P168" s="87">
        <f t="shared" si="78"/>
        <v>96.872933123835523</v>
      </c>
      <c r="Q168" s="87">
        <f t="shared" si="78"/>
        <v>293.6265124482648</v>
      </c>
      <c r="R168" s="87">
        <f t="shared" si="78"/>
        <v>140.14323843260726</v>
      </c>
      <c r="S168" s="87">
        <f t="shared" si="78"/>
        <v>1917.9853911160169</v>
      </c>
      <c r="T168" s="87">
        <f t="shared" si="78"/>
        <v>426.73223308018885</v>
      </c>
      <c r="U168" s="87">
        <f t="shared" si="78"/>
        <v>426.5335476402355</v>
      </c>
      <c r="V168" s="87">
        <f t="shared" si="78"/>
        <v>433.32789871586618</v>
      </c>
      <c r="W168" s="87">
        <f t="shared" si="78"/>
        <v>418.8332506443441</v>
      </c>
      <c r="X168" s="87">
        <f t="shared" si="78"/>
        <v>516.68402138338274</v>
      </c>
      <c r="Y168" s="87">
        <f t="shared" si="78"/>
        <v>257.39407709763435</v>
      </c>
      <c r="Z168" s="87">
        <f t="shared" si="78"/>
        <v>283.77745540932796</v>
      </c>
      <c r="AA168" s="87">
        <f t="shared" si="78"/>
        <v>292.58025762739322</v>
      </c>
      <c r="AB168" s="87">
        <f t="shared" si="78"/>
        <v>307.11907959674272</v>
      </c>
      <c r="AC168" s="87">
        <f t="shared" si="78"/>
        <v>321.39982313390084</v>
      </c>
      <c r="AD168" s="87">
        <f t="shared" si="78"/>
        <v>334.88528898739429</v>
      </c>
      <c r="AE168" s="87">
        <f t="shared" si="78"/>
        <v>348.56850843323093</v>
      </c>
      <c r="AF168" s="87">
        <f t="shared" si="78"/>
        <v>367.15415708677563</v>
      </c>
      <c r="AG168" s="87">
        <f t="shared" si="78"/>
        <v>382.64582061573481</v>
      </c>
      <c r="AH168" s="87">
        <f t="shared" si="78"/>
        <v>399.65072985521306</v>
      </c>
    </row>
    <row r="169" spans="2:34" x14ac:dyDescent="0.35">
      <c r="B169" s="37">
        <v>4</v>
      </c>
      <c r="C169" s="37" t="s">
        <v>5</v>
      </c>
      <c r="D169" s="87">
        <f t="shared" ref="D169:AH169" si="79">(D17*(D$162/100))+D134</f>
        <v>7.7105338183253336</v>
      </c>
      <c r="E169" s="87">
        <f t="shared" si="79"/>
        <v>14.933351432005695</v>
      </c>
      <c r="F169" s="87">
        <f t="shared" si="79"/>
        <v>21.133472594150437</v>
      </c>
      <c r="G169" s="87">
        <f t="shared" si="79"/>
        <v>27.20709277259602</v>
      </c>
      <c r="H169" s="87">
        <f t="shared" si="79"/>
        <v>31.25919841990731</v>
      </c>
      <c r="I169" s="87">
        <f t="shared" si="79"/>
        <v>37.971569404230998</v>
      </c>
      <c r="J169" s="87">
        <f t="shared" si="79"/>
        <v>661.40927506635808</v>
      </c>
      <c r="K169" s="87">
        <f t="shared" si="79"/>
        <v>427.63316569357994</v>
      </c>
      <c r="L169" s="87">
        <f t="shared" si="79"/>
        <v>132.0571104246952</v>
      </c>
      <c r="M169" s="87">
        <f t="shared" si="79"/>
        <v>375.79216509749023</v>
      </c>
      <c r="N169" s="87">
        <f t="shared" si="79"/>
        <v>703.53849215128798</v>
      </c>
      <c r="O169" s="87">
        <f t="shared" si="79"/>
        <v>283.05491651023181</v>
      </c>
      <c r="P169" s="87">
        <f t="shared" si="79"/>
        <v>251.17373622125936</v>
      </c>
      <c r="Q169" s="87">
        <f t="shared" si="79"/>
        <v>751.97699534924698</v>
      </c>
      <c r="R169" s="87">
        <f t="shared" si="79"/>
        <v>664.24375855832636</v>
      </c>
      <c r="S169" s="87">
        <f t="shared" si="79"/>
        <v>3984.9730379047724</v>
      </c>
      <c r="T169" s="87">
        <f t="shared" si="79"/>
        <v>1112.1954537412175</v>
      </c>
      <c r="U169" s="87">
        <f t="shared" si="79"/>
        <v>1236.1285554473484</v>
      </c>
      <c r="V169" s="87">
        <f t="shared" si="79"/>
        <v>1394.2792355686413</v>
      </c>
      <c r="W169" s="87">
        <f t="shared" si="79"/>
        <v>1492.4201216729082</v>
      </c>
      <c r="X169" s="87">
        <f t="shared" si="79"/>
        <v>2037.3361348633816</v>
      </c>
      <c r="Y169" s="87">
        <f t="shared" si="79"/>
        <v>561.11516859364212</v>
      </c>
      <c r="Z169" s="87">
        <f t="shared" si="79"/>
        <v>622.93132920223195</v>
      </c>
      <c r="AA169" s="87">
        <f t="shared" si="79"/>
        <v>646.31031886172241</v>
      </c>
      <c r="AB169" s="87">
        <f t="shared" si="79"/>
        <v>682.80858815401803</v>
      </c>
      <c r="AC169" s="87">
        <f t="shared" si="79"/>
        <v>719.14544430065439</v>
      </c>
      <c r="AD169" s="87">
        <f t="shared" si="79"/>
        <v>759.0867902038874</v>
      </c>
      <c r="AE169" s="87">
        <f t="shared" si="79"/>
        <v>794.91736541054797</v>
      </c>
      <c r="AF169" s="87">
        <f t="shared" si="79"/>
        <v>842.4153088427073</v>
      </c>
      <c r="AG169" s="87">
        <f t="shared" si="79"/>
        <v>883.31327484103861</v>
      </c>
      <c r="AH169" s="87">
        <f t="shared" si="79"/>
        <v>923.94595895259931</v>
      </c>
    </row>
    <row r="170" spans="2:34" x14ac:dyDescent="0.35">
      <c r="B170" s="37">
        <v>5</v>
      </c>
      <c r="C170" s="37" t="s">
        <v>6</v>
      </c>
      <c r="D170" s="87">
        <f t="shared" ref="D170:AH170" si="80">(D18*(D$162/100))+D135</f>
        <v>17.860012527387305</v>
      </c>
      <c r="E170" s="87">
        <f t="shared" si="80"/>
        <v>34.590321492089132</v>
      </c>
      <c r="F170" s="87">
        <f t="shared" si="80"/>
        <v>48.951744998727079</v>
      </c>
      <c r="G170" s="87">
        <f t="shared" si="80"/>
        <v>63.020152586256508</v>
      </c>
      <c r="H170" s="87">
        <f t="shared" si="80"/>
        <v>84.406099049687612</v>
      </c>
      <c r="I170" s="87">
        <f t="shared" si="80"/>
        <v>100.34891329413976</v>
      </c>
      <c r="J170" s="87">
        <f t="shared" si="80"/>
        <v>31.203210151700663</v>
      </c>
      <c r="K170" s="87">
        <f t="shared" si="80"/>
        <v>58.795315145495429</v>
      </c>
      <c r="L170" s="87">
        <f t="shared" si="80"/>
        <v>481.63604292484825</v>
      </c>
      <c r="M170" s="87">
        <f t="shared" si="80"/>
        <v>232.89471000016383</v>
      </c>
      <c r="N170" s="87">
        <f t="shared" si="80"/>
        <v>109.46348005438803</v>
      </c>
      <c r="O170" s="87">
        <f t="shared" si="80"/>
        <v>252.50502039688254</v>
      </c>
      <c r="P170" s="87">
        <f t="shared" si="80"/>
        <v>152.56137458868193</v>
      </c>
      <c r="Q170" s="87">
        <f t="shared" si="80"/>
        <v>948.9062926060077</v>
      </c>
      <c r="R170" s="87">
        <f t="shared" si="80"/>
        <v>695.49191213822564</v>
      </c>
      <c r="S170" s="87">
        <f t="shared" si="80"/>
        <v>797.59011518947489</v>
      </c>
      <c r="T170" s="87">
        <f t="shared" si="80"/>
        <v>1116.4304527344088</v>
      </c>
      <c r="U170" s="87">
        <f t="shared" si="80"/>
        <v>1366.1257783854376</v>
      </c>
      <c r="V170" s="87">
        <f t="shared" si="80"/>
        <v>1664.4519608097667</v>
      </c>
      <c r="W170" s="87">
        <f t="shared" si="80"/>
        <v>1901.7815750861207</v>
      </c>
      <c r="X170" s="87">
        <f t="shared" si="80"/>
        <v>2741.0421572101541</v>
      </c>
      <c r="Y170" s="87">
        <f t="shared" si="80"/>
        <v>623.82503238747472</v>
      </c>
      <c r="Z170" s="87">
        <f t="shared" si="80"/>
        <v>700.98939839006528</v>
      </c>
      <c r="AA170" s="87">
        <f t="shared" si="80"/>
        <v>737.09614369049984</v>
      </c>
      <c r="AB170" s="87">
        <f t="shared" si="80"/>
        <v>777.04186755150977</v>
      </c>
      <c r="AC170" s="87">
        <f t="shared" si="80"/>
        <v>830.14752278418337</v>
      </c>
      <c r="AD170" s="87">
        <f t="shared" si="80"/>
        <v>888.84633458424287</v>
      </c>
      <c r="AE170" s="87">
        <f t="shared" si="80"/>
        <v>944.17744845870322</v>
      </c>
      <c r="AF170" s="87">
        <f t="shared" si="80"/>
        <v>1014.9881134119365</v>
      </c>
      <c r="AG170" s="87">
        <f t="shared" si="80"/>
        <v>1079.5695456836863</v>
      </c>
      <c r="AH170" s="87">
        <f t="shared" si="80"/>
        <v>1150.7456621654082</v>
      </c>
    </row>
    <row r="171" spans="2:34" x14ac:dyDescent="0.35">
      <c r="B171" s="37">
        <v>6</v>
      </c>
      <c r="C171" s="37" t="s">
        <v>7</v>
      </c>
      <c r="D171" s="87">
        <f t="shared" ref="D171:AH171" si="81">(D19*(D$162/100))+D136</f>
        <v>0.24233106286165332</v>
      </c>
      <c r="E171" s="87">
        <f t="shared" si="81"/>
        <v>0.46933390214875037</v>
      </c>
      <c r="F171" s="87">
        <f t="shared" si="81"/>
        <v>0.66419485295901382</v>
      </c>
      <c r="G171" s="87">
        <f t="shared" si="81"/>
        <v>0.85508005856730351</v>
      </c>
      <c r="H171" s="87">
        <f t="shared" si="81"/>
        <v>0.98243195033994435</v>
      </c>
      <c r="I171" s="87">
        <f t="shared" si="81"/>
        <v>46.881099655503078</v>
      </c>
      <c r="J171" s="87">
        <f t="shared" si="81"/>
        <v>336.39257617603977</v>
      </c>
      <c r="K171" s="87">
        <f t="shared" si="81"/>
        <v>514.46707667947067</v>
      </c>
      <c r="L171" s="87">
        <f t="shared" si="81"/>
        <v>1195.7396442820379</v>
      </c>
      <c r="M171" s="87">
        <f t="shared" si="81"/>
        <v>171.8041952295608</v>
      </c>
      <c r="N171" s="87">
        <f t="shared" si="81"/>
        <v>19.205926197702539</v>
      </c>
      <c r="O171" s="87">
        <f t="shared" si="81"/>
        <v>168.03206153745549</v>
      </c>
      <c r="P171" s="87">
        <f t="shared" si="81"/>
        <v>259.97168965464903</v>
      </c>
      <c r="Q171" s="87">
        <f t="shared" si="81"/>
        <v>69.447941694223772</v>
      </c>
      <c r="R171" s="87">
        <f t="shared" si="81"/>
        <v>45.414289233206595</v>
      </c>
      <c r="S171" s="87">
        <f t="shared" si="81"/>
        <v>525.57337680717308</v>
      </c>
      <c r="T171" s="87">
        <f t="shared" si="81"/>
        <v>235.32782542588191</v>
      </c>
      <c r="U171" s="87">
        <f t="shared" si="81"/>
        <v>235.21911527824912</v>
      </c>
      <c r="V171" s="87">
        <f t="shared" si="81"/>
        <v>238.93662426468416</v>
      </c>
      <c r="W171" s="87">
        <f t="shared" si="81"/>
        <v>231.00592067558583</v>
      </c>
      <c r="X171" s="87">
        <f t="shared" si="81"/>
        <v>284.54467890323627</v>
      </c>
      <c r="Y171" s="87">
        <f t="shared" si="81"/>
        <v>101.50028667816835</v>
      </c>
      <c r="Z171" s="87">
        <f t="shared" si="81"/>
        <v>110.8731464027026</v>
      </c>
      <c r="AA171" s="87">
        <f t="shared" si="81"/>
        <v>113.44530420206435</v>
      </c>
      <c r="AB171" s="87">
        <f t="shared" si="81"/>
        <v>118.13306105043955</v>
      </c>
      <c r="AC171" s="87">
        <f t="shared" si="81"/>
        <v>122.65170548108127</v>
      </c>
      <c r="AD171" s="87">
        <f t="shared" si="81"/>
        <v>123.37073038710214</v>
      </c>
      <c r="AE171" s="87">
        <f t="shared" si="81"/>
        <v>127.52535422455402</v>
      </c>
      <c r="AF171" s="87">
        <f t="shared" si="81"/>
        <v>133.40621253944761</v>
      </c>
      <c r="AG171" s="87">
        <f t="shared" si="81"/>
        <v>138.07344396556371</v>
      </c>
      <c r="AH171" s="87">
        <f t="shared" si="81"/>
        <v>143.21227354497498</v>
      </c>
    </row>
    <row r="172" spans="2:34" x14ac:dyDescent="0.35">
      <c r="B172" s="37">
        <v>7</v>
      </c>
      <c r="C172" s="37" t="s">
        <v>8</v>
      </c>
      <c r="D172" s="87">
        <f t="shared" ref="D172:AH172" si="82">(D20*(D$162/100))+D137</f>
        <v>9.6626846385041052</v>
      </c>
      <c r="E172" s="87">
        <f t="shared" si="82"/>
        <v>20.914173218523629</v>
      </c>
      <c r="F172" s="87">
        <f t="shared" si="82"/>
        <v>28.684039342180963</v>
      </c>
      <c r="G172" s="87">
        <f t="shared" si="82"/>
        <v>36.295376998063418</v>
      </c>
      <c r="H172" s="87">
        <f t="shared" si="82"/>
        <v>41.373393632763118</v>
      </c>
      <c r="I172" s="87">
        <f t="shared" si="82"/>
        <v>90.509629651056571</v>
      </c>
      <c r="J172" s="87">
        <f t="shared" si="82"/>
        <v>243.36993582993443</v>
      </c>
      <c r="K172" s="87">
        <f t="shared" si="82"/>
        <v>875.72595586163754</v>
      </c>
      <c r="L172" s="87">
        <f t="shared" si="82"/>
        <v>219.55315084967705</v>
      </c>
      <c r="M172" s="87">
        <f t="shared" si="82"/>
        <v>511.76102522931063</v>
      </c>
      <c r="N172" s="87">
        <f t="shared" si="82"/>
        <v>275.30708545909312</v>
      </c>
      <c r="O172" s="87">
        <f t="shared" si="82"/>
        <v>294.36110616334321</v>
      </c>
      <c r="P172" s="87">
        <f t="shared" si="82"/>
        <v>45.855783495270771</v>
      </c>
      <c r="Q172" s="87">
        <f t="shared" si="82"/>
        <v>72.490072442317825</v>
      </c>
      <c r="R172" s="87">
        <f t="shared" si="82"/>
        <v>29.182785149011149</v>
      </c>
      <c r="S172" s="87">
        <f t="shared" si="82"/>
        <v>-147.37375322975825</v>
      </c>
      <c r="T172" s="87">
        <f t="shared" si="82"/>
        <v>165.70117010682563</v>
      </c>
      <c r="U172" s="87">
        <f t="shared" si="82"/>
        <v>387.80180206967373</v>
      </c>
      <c r="V172" s="87">
        <f t="shared" si="82"/>
        <v>739.91368527319435</v>
      </c>
      <c r="W172" s="87">
        <f t="shared" si="82"/>
        <v>1184.387993815905</v>
      </c>
      <c r="X172" s="87">
        <f t="shared" si="82"/>
        <v>2232.6712836267066</v>
      </c>
      <c r="Y172" s="87">
        <f t="shared" si="82"/>
        <v>258.93892593680397</v>
      </c>
      <c r="Z172" s="87">
        <f t="shared" si="82"/>
        <v>285.66671043164138</v>
      </c>
      <c r="AA172" s="87">
        <f t="shared" si="82"/>
        <v>297.23763602956166</v>
      </c>
      <c r="AB172" s="87">
        <f t="shared" si="82"/>
        <v>314.88572901635263</v>
      </c>
      <c r="AC172" s="87">
        <f t="shared" si="82"/>
        <v>332.56987650983996</v>
      </c>
      <c r="AD172" s="87">
        <f t="shared" si="82"/>
        <v>352.02494994415844</v>
      </c>
      <c r="AE172" s="87">
        <f t="shared" si="82"/>
        <v>369.70141071259678</v>
      </c>
      <c r="AF172" s="87">
        <f t="shared" si="82"/>
        <v>392.89770001413638</v>
      </c>
      <c r="AG172" s="87">
        <f t="shared" si="82"/>
        <v>413.1688664537383</v>
      </c>
      <c r="AH172" s="87">
        <f t="shared" si="82"/>
        <v>435.42559690681708</v>
      </c>
    </row>
    <row r="173" spans="2:34" x14ac:dyDescent="0.35">
      <c r="B173" s="37">
        <v>8</v>
      </c>
      <c r="C173" s="37" t="s">
        <v>9</v>
      </c>
      <c r="D173" s="87">
        <f t="shared" ref="D173:AH173" si="83">(D21*(D$162/100))+D138</f>
        <v>24.869136495142399</v>
      </c>
      <c r="E173" s="87">
        <f t="shared" si="83"/>
        <v>48.165219664796233</v>
      </c>
      <c r="F173" s="87">
        <f t="shared" si="83"/>
        <v>68.162753311732203</v>
      </c>
      <c r="G173" s="87">
        <f t="shared" si="83"/>
        <v>87.752277564700236</v>
      </c>
      <c r="H173" s="87">
        <f t="shared" si="83"/>
        <v>100.82171877462272</v>
      </c>
      <c r="I173" s="87">
        <f t="shared" si="83"/>
        <v>166.52336302972807</v>
      </c>
      <c r="J173" s="87">
        <f t="shared" si="83"/>
        <v>156.61489356477372</v>
      </c>
      <c r="K173" s="87">
        <f t="shared" si="83"/>
        <v>57.118304018731813</v>
      </c>
      <c r="L173" s="87">
        <f t="shared" si="83"/>
        <v>269.88139968461479</v>
      </c>
      <c r="M173" s="87">
        <f t="shared" si="83"/>
        <v>316.17662452625081</v>
      </c>
      <c r="N173" s="87">
        <f t="shared" si="83"/>
        <v>217.860768943972</v>
      </c>
      <c r="O173" s="87">
        <f t="shared" si="83"/>
        <v>115.98355470806092</v>
      </c>
      <c r="P173" s="87">
        <f t="shared" si="83"/>
        <v>81.459357919940189</v>
      </c>
      <c r="Q173" s="87">
        <f t="shared" si="83"/>
        <v>39.912227490461675</v>
      </c>
      <c r="R173" s="87">
        <f t="shared" si="83"/>
        <v>536.29736543539161</v>
      </c>
      <c r="S173" s="87">
        <f t="shared" si="83"/>
        <v>16.872967786934389</v>
      </c>
      <c r="T173" s="87">
        <f t="shared" si="83"/>
        <v>217.36545870904374</v>
      </c>
      <c r="U173" s="87">
        <f t="shared" si="83"/>
        <v>230.27191210334055</v>
      </c>
      <c r="V173" s="87">
        <f t="shared" si="83"/>
        <v>247.65190734204504</v>
      </c>
      <c r="W173" s="87">
        <f t="shared" si="83"/>
        <v>253.07871348757058</v>
      </c>
      <c r="X173" s="87">
        <f t="shared" si="83"/>
        <v>329.86174731895915</v>
      </c>
      <c r="Y173" s="87">
        <f t="shared" si="83"/>
        <v>133.36218783445605</v>
      </c>
      <c r="Z173" s="87">
        <f t="shared" si="83"/>
        <v>148.92018881194062</v>
      </c>
      <c r="AA173" s="87">
        <f t="shared" si="83"/>
        <v>155.50734639533377</v>
      </c>
      <c r="AB173" s="87">
        <f t="shared" si="83"/>
        <v>165.33184834049192</v>
      </c>
      <c r="AC173" s="87">
        <f t="shared" si="83"/>
        <v>175.24466083442445</v>
      </c>
      <c r="AD173" s="87">
        <f t="shared" si="83"/>
        <v>186.16406723272874</v>
      </c>
      <c r="AE173" s="87">
        <f t="shared" si="83"/>
        <v>196.21621435840004</v>
      </c>
      <c r="AF173" s="87">
        <f t="shared" si="83"/>
        <v>209.28000335860989</v>
      </c>
      <c r="AG173" s="87">
        <f t="shared" si="83"/>
        <v>220.8718541367758</v>
      </c>
      <c r="AH173" s="87">
        <f t="shared" si="83"/>
        <v>233.61078210302682</v>
      </c>
    </row>
    <row r="175" spans="2:34" ht="15" thickBot="1" x14ac:dyDescent="0.4">
      <c r="B175" s="136" t="s">
        <v>91</v>
      </c>
      <c r="C175" s="136"/>
      <c r="D175" s="17">
        <f t="shared" ref="D175:AH175" si="84">SUM(D166:D173)</f>
        <v>186.8162533144328</v>
      </c>
      <c r="E175" s="17">
        <f t="shared" si="84"/>
        <v>360.03460057453407</v>
      </c>
      <c r="F175" s="17">
        <f t="shared" si="84"/>
        <v>511.58804082118348</v>
      </c>
      <c r="G175" s="17">
        <f t="shared" si="84"/>
        <v>655.39625256891145</v>
      </c>
      <c r="H175" s="17">
        <f t="shared" si="84"/>
        <v>763.34003071636971</v>
      </c>
      <c r="I175" s="17">
        <f t="shared" si="84"/>
        <v>748.85542774901603</v>
      </c>
      <c r="J175" s="17">
        <f t="shared" si="84"/>
        <v>1827.2645564987595</v>
      </c>
      <c r="K175" s="17">
        <f t="shared" si="84"/>
        <v>4268.9943824646225</v>
      </c>
      <c r="L175" s="17">
        <f t="shared" si="84"/>
        <v>3493.095683398119</v>
      </c>
      <c r="M175" s="17">
        <f t="shared" si="84"/>
        <v>3801.3047840220779</v>
      </c>
      <c r="N175" s="17">
        <f t="shared" si="84"/>
        <v>3019.427749796057</v>
      </c>
      <c r="O175" s="17">
        <f t="shared" si="84"/>
        <v>2435.4796834937824</v>
      </c>
      <c r="P175" s="17">
        <f t="shared" si="84"/>
        <v>5193.3701619894791</v>
      </c>
      <c r="Q175" s="17">
        <f t="shared" si="84"/>
        <v>5145.2597911310968</v>
      </c>
      <c r="R175" s="17">
        <f t="shared" si="84"/>
        <v>5980.0277042498537</v>
      </c>
      <c r="S175" s="17">
        <f t="shared" si="84"/>
        <v>10278.313353501086</v>
      </c>
      <c r="T175" s="17">
        <f t="shared" si="84"/>
        <v>7459.9209230585584</v>
      </c>
      <c r="U175" s="17">
        <f t="shared" si="84"/>
        <v>8507.4833548661263</v>
      </c>
      <c r="V175" s="17">
        <f t="shared" si="84"/>
        <v>9866.2519627210349</v>
      </c>
      <c r="W175" s="17">
        <f t="shared" si="84"/>
        <v>10889.3324568322</v>
      </c>
      <c r="X175" s="17">
        <f>SUM(X166:X173)</f>
        <v>15355.592325811907</v>
      </c>
      <c r="Y175" s="17">
        <f t="shared" si="84"/>
        <v>4254.0710331539485</v>
      </c>
      <c r="Z175" s="17">
        <f t="shared" si="84"/>
        <v>4764.4036936675211</v>
      </c>
      <c r="AA175" s="17">
        <f t="shared" si="84"/>
        <v>4989.9371897393148</v>
      </c>
      <c r="AB175" s="17">
        <f t="shared" si="84"/>
        <v>5312.2837751758843</v>
      </c>
      <c r="AC175" s="17">
        <f t="shared" si="84"/>
        <v>5652.1635614657862</v>
      </c>
      <c r="AD175" s="17">
        <f t="shared" si="84"/>
        <v>6021.0604570465093</v>
      </c>
      <c r="AE175" s="17">
        <f t="shared" si="84"/>
        <v>6371.2201941351941</v>
      </c>
      <c r="AF175" s="17">
        <f t="shared" si="84"/>
        <v>6810.9048600057913</v>
      </c>
      <c r="AG175" s="17">
        <f t="shared" si="84"/>
        <v>7218.0238885369963</v>
      </c>
      <c r="AH175" s="17">
        <f t="shared" si="84"/>
        <v>7662.2442246846294</v>
      </c>
    </row>
    <row r="176" spans="2:34" ht="15" thickTop="1" x14ac:dyDescent="0.35"/>
    <row r="177" spans="2:34" ht="15" thickBot="1" x14ac:dyDescent="0.4">
      <c r="B177" s="135" t="s">
        <v>92</v>
      </c>
      <c r="C177" s="135"/>
      <c r="D177" s="20">
        <f>D160-D175</f>
        <v>-86.933413746680841</v>
      </c>
      <c r="E177" s="20">
        <f t="shared" ref="E177:AH177" si="85">E160-E175</f>
        <v>-155.79790519206475</v>
      </c>
      <c r="F177" s="20">
        <f t="shared" si="85"/>
        <v>-198.42597341555427</v>
      </c>
      <c r="G177" s="20">
        <f t="shared" si="85"/>
        <v>-228.64196526681906</v>
      </c>
      <c r="H177" s="20">
        <f t="shared" si="85"/>
        <v>-211.86740405138062</v>
      </c>
      <c r="I177" s="20">
        <f t="shared" si="85"/>
        <v>-144.9268966668127</v>
      </c>
      <c r="J177" s="20">
        <f t="shared" si="85"/>
        <v>-118.10358722149613</v>
      </c>
      <c r="K177" s="20">
        <f t="shared" si="85"/>
        <v>61.97904987990205</v>
      </c>
      <c r="L177" s="20">
        <f t="shared" si="85"/>
        <v>589.57816290678875</v>
      </c>
      <c r="M177" s="20">
        <f t="shared" si="85"/>
        <v>1032.0355074628569</v>
      </c>
      <c r="N177" s="20">
        <f t="shared" si="85"/>
        <v>1166.8945266240466</v>
      </c>
      <c r="O177" s="20">
        <f t="shared" si="85"/>
        <v>1191.287592016959</v>
      </c>
      <c r="P177" s="20">
        <f t="shared" si="85"/>
        <v>3432.134586562498</v>
      </c>
      <c r="Q177" s="20">
        <f t="shared" si="85"/>
        <v>3887.6199143519443</v>
      </c>
      <c r="R177" s="20">
        <f t="shared" si="85"/>
        <v>4939.4213936050573</v>
      </c>
      <c r="S177" s="20">
        <f t="shared" si="85"/>
        <v>10570.653364929109</v>
      </c>
      <c r="T177" s="20">
        <f t="shared" si="85"/>
        <v>7821.0140013396613</v>
      </c>
      <c r="U177" s="20">
        <f t="shared" si="85"/>
        <v>9603.3286852945384</v>
      </c>
      <c r="V177" s="20">
        <f t="shared" si="85"/>
        <v>11619.517105304945</v>
      </c>
      <c r="W177" s="20">
        <f t="shared" si="85"/>
        <v>14612.538297306832</v>
      </c>
      <c r="X177" s="20">
        <f>X160-X175</f>
        <v>13726.34027863116</v>
      </c>
      <c r="Y177" s="20">
        <f t="shared" si="85"/>
        <v>8291.4157470771552</v>
      </c>
      <c r="Z177" s="20">
        <f t="shared" si="85"/>
        <v>8188.5442320659413</v>
      </c>
      <c r="AA177" s="20">
        <f t="shared" si="85"/>
        <v>9288.4742679919545</v>
      </c>
      <c r="AB177" s="20">
        <f t="shared" si="85"/>
        <v>10432.361565755011</v>
      </c>
      <c r="AC177" s="20">
        <f t="shared" si="85"/>
        <v>11714.896047680519</v>
      </c>
      <c r="AD177" s="20">
        <f t="shared" si="85"/>
        <v>13141.730976562036</v>
      </c>
      <c r="AE177" s="20">
        <f t="shared" si="85"/>
        <v>14779.681929748631</v>
      </c>
      <c r="AF177" s="20">
        <f t="shared" si="85"/>
        <v>16541.692020249982</v>
      </c>
      <c r="AG177" s="20">
        <f t="shared" si="85"/>
        <v>18573.446058251458</v>
      </c>
      <c r="AH177" s="20">
        <f t="shared" si="85"/>
        <v>20831.533899547285</v>
      </c>
    </row>
    <row r="178" spans="2:34" ht="15.5" thickTop="1" thickBot="1" x14ac:dyDescent="0.4"/>
    <row r="179" spans="2:34" x14ac:dyDescent="0.35">
      <c r="B179" s="139" t="s">
        <v>96</v>
      </c>
      <c r="C179" s="140"/>
      <c r="D179" s="27">
        <v>0.05</v>
      </c>
    </row>
    <row r="180" spans="2:34" ht="15" thickBot="1" x14ac:dyDescent="0.4">
      <c r="B180" s="141" t="s">
        <v>97</v>
      </c>
      <c r="C180" s="142"/>
      <c r="D180" s="28">
        <v>2032</v>
      </c>
    </row>
    <row r="182" spans="2:34" ht="15" thickBot="1" x14ac:dyDescent="0.4">
      <c r="B182" s="135" t="s">
        <v>99</v>
      </c>
      <c r="C182" s="135"/>
      <c r="D182" s="20">
        <f>D$177/(1+$D$179)^(D$165-$D$180)</f>
        <v>-75.096351363075982</v>
      </c>
      <c r="E182" s="20">
        <f>E$177/(1+$D$179)^(E$165-$D$180)</f>
        <v>-128.17532216890265</v>
      </c>
      <c r="F182" s="20">
        <f t="shared" ref="F182:AH182" si="86">F$177/(1+$D$179)^(F$165-$D$180)</f>
        <v>-155.47194227806159</v>
      </c>
      <c r="G182" s="20">
        <f t="shared" si="86"/>
        <v>-170.61615479935742</v>
      </c>
      <c r="H182" s="20">
        <f t="shared" si="86"/>
        <v>-150.57020852245105</v>
      </c>
      <c r="I182" s="20">
        <f t="shared" si="86"/>
        <v>-98.092228280762981</v>
      </c>
      <c r="J182" s="20">
        <f t="shared" si="86"/>
        <v>-76.130625360282707</v>
      </c>
      <c r="K182" s="20">
        <f t="shared" si="86"/>
        <v>38.049760163135673</v>
      </c>
      <c r="L182" s="20">
        <f t="shared" si="86"/>
        <v>344.71414114922902</v>
      </c>
      <c r="M182" s="20">
        <f t="shared" si="86"/>
        <v>574.67598744318468</v>
      </c>
      <c r="N182" s="20">
        <f t="shared" si="86"/>
        <v>618.82908141986616</v>
      </c>
      <c r="O182" s="20">
        <f t="shared" si="86"/>
        <v>601.68118552896635</v>
      </c>
      <c r="P182" s="20">
        <f t="shared" si="86"/>
        <v>1650.9154190859444</v>
      </c>
      <c r="Q182" s="20">
        <f t="shared" si="86"/>
        <v>1780.9634758878462</v>
      </c>
      <c r="R182" s="20">
        <f t="shared" si="86"/>
        <v>2155.0531927440911</v>
      </c>
      <c r="S182" s="20">
        <f t="shared" si="86"/>
        <v>4392.3248085725072</v>
      </c>
      <c r="T182" s="20">
        <f t="shared" si="86"/>
        <v>3095.0408186327722</v>
      </c>
      <c r="U182" s="20">
        <f t="shared" si="86"/>
        <v>3619.3935820601114</v>
      </c>
      <c r="V182" s="20">
        <f t="shared" si="86"/>
        <v>4170.736945764158</v>
      </c>
      <c r="W182" s="20">
        <f t="shared" si="86"/>
        <v>4995.2943331826655</v>
      </c>
      <c r="X182" s="20">
        <f t="shared" si="86"/>
        <v>4468.9025283249202</v>
      </c>
      <c r="Y182" s="20">
        <f t="shared" si="86"/>
        <v>2570.9019539808723</v>
      </c>
      <c r="Z182" s="20">
        <f t="shared" si="86"/>
        <v>2418.0998078987955</v>
      </c>
      <c r="AA182" s="20">
        <f t="shared" si="86"/>
        <v>2612.2973296965392</v>
      </c>
      <c r="AB182" s="20">
        <f t="shared" si="86"/>
        <v>2794.2905085901675</v>
      </c>
      <c r="AC182" s="20">
        <f t="shared" si="86"/>
        <v>2988.3954415559579</v>
      </c>
      <c r="AD182" s="20">
        <f t="shared" si="86"/>
        <v>3192.7351934925109</v>
      </c>
      <c r="AE182" s="20">
        <f t="shared" si="86"/>
        <v>3419.6850968503281</v>
      </c>
      <c r="AF182" s="20">
        <f t="shared" si="86"/>
        <v>3645.1185677108638</v>
      </c>
      <c r="AG182" s="20">
        <f t="shared" si="86"/>
        <v>3897.9379244493662</v>
      </c>
      <c r="AH182" s="20">
        <f t="shared" si="86"/>
        <v>4163.651584291345</v>
      </c>
    </row>
    <row r="183" spans="2:34" ht="15.5" thickTop="1" thickBot="1" x14ac:dyDescent="0.4"/>
    <row r="184" spans="2:34" ht="15" thickBot="1" x14ac:dyDescent="0.4">
      <c r="B184" s="143" t="s">
        <v>98</v>
      </c>
      <c r="C184" s="144"/>
      <c r="D184" s="29">
        <f>SUM(D177:AH177)</f>
        <v>214893.4220655855</v>
      </c>
      <c r="E184" s="111" t="s">
        <v>101</v>
      </c>
      <c r="F184" s="112"/>
      <c r="G184" s="33"/>
      <c r="H184" s="34"/>
      <c r="I184" s="31">
        <f>$D$184/$AJ$52</f>
        <v>237091.57779081992</v>
      </c>
      <c r="J184" s="111" t="s">
        <v>102</v>
      </c>
      <c r="K184" s="112"/>
      <c r="L184" s="33"/>
      <c r="M184" s="34"/>
      <c r="N184" s="31">
        <f>$D$184/$AJ$53</f>
        <v>296364.47223852493</v>
      </c>
      <c r="O184" s="111" t="s">
        <v>103</v>
      </c>
      <c r="P184" s="112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 spans="2:34" ht="15.5" thickTop="1" thickBot="1" x14ac:dyDescent="0.4">
      <c r="B185" s="145" t="s">
        <v>100</v>
      </c>
      <c r="C185" s="146"/>
      <c r="D185" s="30">
        <f>SUM(D182:AH182)</f>
        <v>63355.535835703253</v>
      </c>
      <c r="E185" s="113"/>
      <c r="F185" s="114"/>
      <c r="G185" s="35"/>
      <c r="H185" s="36"/>
      <c r="I185" s="32">
        <f>$D$185/$AJ$52</f>
        <v>69900.063988395545</v>
      </c>
      <c r="J185" s="113"/>
      <c r="K185" s="114"/>
      <c r="L185" s="35"/>
      <c r="M185" s="36"/>
      <c r="N185" s="32">
        <f>$D$185/$AJ$53</f>
        <v>87375.079985494434</v>
      </c>
      <c r="O185" s="113"/>
      <c r="P185" s="114"/>
    </row>
    <row r="187" spans="2:34" x14ac:dyDescent="0.35">
      <c r="B187" s="19"/>
      <c r="C187" s="19"/>
      <c r="D187" s="137" t="s">
        <v>114</v>
      </c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</row>
    <row r="188" spans="2:34" x14ac:dyDescent="0.35">
      <c r="B188" s="134" t="s">
        <v>84</v>
      </c>
      <c r="C188" s="134"/>
      <c r="D188" s="37">
        <v>2035</v>
      </c>
      <c r="E188" s="37">
        <v>2036</v>
      </c>
      <c r="F188" s="37">
        <v>2037</v>
      </c>
      <c r="G188" s="37">
        <v>2038</v>
      </c>
      <c r="H188" s="37">
        <v>2039</v>
      </c>
      <c r="I188" s="37">
        <v>2040</v>
      </c>
      <c r="J188" s="37">
        <v>2041</v>
      </c>
      <c r="K188" s="37">
        <v>2042</v>
      </c>
      <c r="L188" s="37">
        <v>2043</v>
      </c>
      <c r="M188" s="37">
        <v>2044</v>
      </c>
      <c r="N188" s="37">
        <v>2045</v>
      </c>
      <c r="O188" s="37">
        <v>2046</v>
      </c>
      <c r="P188" s="37">
        <v>2047</v>
      </c>
      <c r="Q188" s="37">
        <v>2048</v>
      </c>
      <c r="R188" s="37">
        <v>2049</v>
      </c>
      <c r="S188" s="37">
        <v>2050</v>
      </c>
      <c r="T188" s="37">
        <v>2051</v>
      </c>
      <c r="U188" s="37">
        <v>2052</v>
      </c>
      <c r="V188" s="37">
        <v>2053</v>
      </c>
      <c r="W188" s="37">
        <v>2054</v>
      </c>
      <c r="X188" s="37">
        <v>2055</v>
      </c>
      <c r="Y188" s="37">
        <v>2056</v>
      </c>
      <c r="Z188" s="37">
        <v>2057</v>
      </c>
      <c r="AA188" s="37">
        <v>2058</v>
      </c>
      <c r="AB188" s="37">
        <v>2059</v>
      </c>
      <c r="AC188" s="37">
        <v>2060</v>
      </c>
      <c r="AD188" s="37">
        <v>2061</v>
      </c>
      <c r="AE188" s="37">
        <v>2062</v>
      </c>
      <c r="AF188" s="37">
        <v>2063</v>
      </c>
      <c r="AG188" s="37">
        <v>2064</v>
      </c>
      <c r="AH188" s="37">
        <v>2065</v>
      </c>
    </row>
    <row r="189" spans="2:34" x14ac:dyDescent="0.35">
      <c r="B189" s="37">
        <v>1</v>
      </c>
      <c r="C189" s="37" t="s">
        <v>2</v>
      </c>
      <c r="D189" s="13">
        <f t="shared" ref="D189:AH189" si="87">D151-D166</f>
        <v>-28.589855292866634</v>
      </c>
      <c r="E189" s="13">
        <f t="shared" si="87"/>
        <v>-48.21415479172871</v>
      </c>
      <c r="F189" s="13">
        <f t="shared" si="87"/>
        <v>-59.364476936840617</v>
      </c>
      <c r="G189" s="13">
        <f t="shared" si="87"/>
        <v>-68.259282265554418</v>
      </c>
      <c r="H189" s="13">
        <f t="shared" si="87"/>
        <v>-59.78879677924823</v>
      </c>
      <c r="I189" s="13">
        <f t="shared" si="87"/>
        <v>-35.920129830007255</v>
      </c>
      <c r="J189" s="13">
        <f t="shared" si="87"/>
        <v>-16.304897676474496</v>
      </c>
      <c r="K189" s="13">
        <f t="shared" si="87"/>
        <v>-7.0166848818319636</v>
      </c>
      <c r="L189" s="13">
        <f t="shared" si="87"/>
        <v>40.633617515057097</v>
      </c>
      <c r="M189" s="13">
        <f t="shared" si="87"/>
        <v>132.63587278817977</v>
      </c>
      <c r="N189" s="13">
        <f t="shared" si="87"/>
        <v>392.99404537139242</v>
      </c>
      <c r="O189" s="13">
        <f t="shared" si="87"/>
        <v>151.06130246053925</v>
      </c>
      <c r="P189" s="13">
        <f t="shared" si="87"/>
        <v>2045.2670621701541</v>
      </c>
      <c r="Q189" s="13">
        <f t="shared" si="87"/>
        <v>1544.8957598870131</v>
      </c>
      <c r="R189" s="13">
        <f t="shared" si="87"/>
        <v>1606.9287918317375</v>
      </c>
      <c r="S189" s="13">
        <f t="shared" si="87"/>
        <v>2224.6955057469327</v>
      </c>
      <c r="T189" s="13">
        <f t="shared" si="87"/>
        <v>2748.7217573022299</v>
      </c>
      <c r="U189" s="13">
        <f t="shared" si="87"/>
        <v>3267.8381825651386</v>
      </c>
      <c r="V189" s="13">
        <f t="shared" si="87"/>
        <v>3788.4774216133287</v>
      </c>
      <c r="W189" s="13">
        <f t="shared" si="87"/>
        <v>4528.8599890392306</v>
      </c>
      <c r="X189" s="13">
        <f t="shared" si="87"/>
        <v>4019.904640558927</v>
      </c>
      <c r="Y189" s="13">
        <f t="shared" si="87"/>
        <v>2746.9597965297771</v>
      </c>
      <c r="Z189" s="13">
        <f t="shared" si="87"/>
        <v>2721.5561418229618</v>
      </c>
      <c r="AA189" s="13">
        <f t="shared" si="87"/>
        <v>3096.31549137416</v>
      </c>
      <c r="AB189" s="13">
        <f t="shared" si="87"/>
        <v>3484.8714125546676</v>
      </c>
      <c r="AC189" s="13">
        <f t="shared" si="87"/>
        <v>3926.2174768709865</v>
      </c>
      <c r="AD189" s="13">
        <f t="shared" si="87"/>
        <v>4416.4696011681126</v>
      </c>
      <c r="AE189" s="13">
        <f t="shared" si="87"/>
        <v>4982.8874199396641</v>
      </c>
      <c r="AF189" s="13">
        <f t="shared" si="87"/>
        <v>5602.360240289262</v>
      </c>
      <c r="AG189" s="13">
        <f t="shared" si="87"/>
        <v>6308.7371011509013</v>
      </c>
      <c r="AH189" s="13">
        <f t="shared" si="87"/>
        <v>7094.4541864070252</v>
      </c>
    </row>
    <row r="190" spans="2:34" x14ac:dyDescent="0.35">
      <c r="B190" s="37">
        <v>2</v>
      </c>
      <c r="C190" s="37" t="s">
        <v>3</v>
      </c>
      <c r="D190" s="13">
        <f t="shared" ref="D190:AH190" si="88">D152-D167</f>
        <v>-29.827386304349332</v>
      </c>
      <c r="E190" s="13">
        <f t="shared" si="88"/>
        <v>-53.876073326591182</v>
      </c>
      <c r="F190" s="13">
        <f t="shared" si="88"/>
        <v>-72.290286282601059</v>
      </c>
      <c r="G190" s="13">
        <f t="shared" si="88"/>
        <v>-83.19046590360665</v>
      </c>
      <c r="H190" s="13">
        <f t="shared" si="88"/>
        <v>-72.810270962206005</v>
      </c>
      <c r="I190" s="13">
        <f t="shared" si="88"/>
        <v>-15.775743207479373</v>
      </c>
      <c r="J190" s="13">
        <f t="shared" si="88"/>
        <v>-9.1462419589825998</v>
      </c>
      <c r="K190" s="13">
        <f t="shared" si="88"/>
        <v>-2.4433966130321494</v>
      </c>
      <c r="L190" s="13">
        <f t="shared" si="88"/>
        <v>33.051475920407626</v>
      </c>
      <c r="M190" s="13">
        <f t="shared" si="88"/>
        <v>131.32271660284169</v>
      </c>
      <c r="N190" s="13">
        <f t="shared" si="88"/>
        <v>97.121797821877067</v>
      </c>
      <c r="O190" s="13">
        <f t="shared" si="88"/>
        <v>369.80919714487379</v>
      </c>
      <c r="P190" s="13">
        <f t="shared" si="88"/>
        <v>829.7643654665444</v>
      </c>
      <c r="Q190" s="13">
        <f t="shared" si="88"/>
        <v>709.4181834445759</v>
      </c>
      <c r="R190" s="13">
        <f t="shared" si="88"/>
        <v>1610.8388035479875</v>
      </c>
      <c r="S190" s="13">
        <f t="shared" si="88"/>
        <v>1030.274653609803</v>
      </c>
      <c r="T190" s="13">
        <f t="shared" si="88"/>
        <v>1653.5816601145648</v>
      </c>
      <c r="U190" s="13">
        <f t="shared" si="88"/>
        <v>1970.0401871515592</v>
      </c>
      <c r="V190" s="13">
        <f t="shared" si="88"/>
        <v>2287.8541911127968</v>
      </c>
      <c r="W190" s="13">
        <f t="shared" si="88"/>
        <v>2738.9918878904282</v>
      </c>
      <c r="X190" s="13">
        <f t="shared" si="88"/>
        <v>2433.7246719775158</v>
      </c>
      <c r="Y190" s="13">
        <f t="shared" si="88"/>
        <v>1790.608238532086</v>
      </c>
      <c r="Z190" s="13">
        <f t="shared" si="88"/>
        <v>1781.8517284404566</v>
      </c>
      <c r="AA190" s="13">
        <f t="shared" si="88"/>
        <v>2038.5710690395763</v>
      </c>
      <c r="AB190" s="13">
        <f t="shared" si="88"/>
        <v>2304.0341005204746</v>
      </c>
      <c r="AC190" s="13">
        <f t="shared" si="88"/>
        <v>2606.7800773537156</v>
      </c>
      <c r="AD190" s="13">
        <f t="shared" si="88"/>
        <v>2944.6956466081183</v>
      </c>
      <c r="AE190" s="13">
        <f t="shared" si="88"/>
        <v>3336.4577504995559</v>
      </c>
      <c r="AF190" s="13">
        <f t="shared" si="88"/>
        <v>3759.1652393130066</v>
      </c>
      <c r="AG190" s="13">
        <f t="shared" si="88"/>
        <v>4252.2339232190634</v>
      </c>
      <c r="AH190" s="13">
        <f t="shared" si="88"/>
        <v>4803.3035447541597</v>
      </c>
    </row>
    <row r="191" spans="2:34" x14ac:dyDescent="0.35">
      <c r="B191" s="37">
        <v>3</v>
      </c>
      <c r="C191" s="37" t="s">
        <v>4</v>
      </c>
      <c r="D191" s="13">
        <f t="shared" ref="D191:AH191" si="89">D153-D168</f>
        <v>-1.1863366163240532</v>
      </c>
      <c r="E191" s="13">
        <f t="shared" si="89"/>
        <v>-2.1428347049561918</v>
      </c>
      <c r="F191" s="13">
        <f t="shared" si="89"/>
        <v>-2.686306935394307</v>
      </c>
      <c r="G191" s="13">
        <f t="shared" si="89"/>
        <v>-3.1198441577630884</v>
      </c>
      <c r="H191" s="13">
        <f t="shared" si="89"/>
        <v>-2.7069884949197887</v>
      </c>
      <c r="I191" s="13">
        <f t="shared" si="89"/>
        <v>-8.3125764968236844</v>
      </c>
      <c r="J191" s="13">
        <f t="shared" si="89"/>
        <v>-4.7952919707115313</v>
      </c>
      <c r="K191" s="13">
        <f t="shared" si="89"/>
        <v>42.937748647347462</v>
      </c>
      <c r="L191" s="13">
        <f t="shared" si="89"/>
        <v>117.28199263980559</v>
      </c>
      <c r="M191" s="13">
        <f t="shared" si="89"/>
        <v>335.61605236346281</v>
      </c>
      <c r="N191" s="13">
        <f t="shared" si="89"/>
        <v>163.83671839323426</v>
      </c>
      <c r="O191" s="13">
        <f t="shared" si="89"/>
        <v>123.27125645442317</v>
      </c>
      <c r="P191" s="13">
        <f t="shared" si="89"/>
        <v>62.052504518549554</v>
      </c>
      <c r="Q191" s="13">
        <f t="shared" si="89"/>
        <v>223.9643883034741</v>
      </c>
      <c r="R191" s="13">
        <f t="shared" si="89"/>
        <v>110.299773522729</v>
      </c>
      <c r="S191" s="13">
        <f t="shared" si="89"/>
        <v>1986.9967203254098</v>
      </c>
      <c r="T191" s="13">
        <f t="shared" si="89"/>
        <v>445.57214815326154</v>
      </c>
      <c r="U191" s="13">
        <f t="shared" si="89"/>
        <v>479.11299414239636</v>
      </c>
      <c r="V191" s="13">
        <f t="shared" si="89"/>
        <v>507.02116005182933</v>
      </c>
      <c r="W191" s="13">
        <f t="shared" si="89"/>
        <v>557.63383496765005</v>
      </c>
      <c r="X191" s="13">
        <f t="shared" si="89"/>
        <v>457.7052356278956</v>
      </c>
      <c r="Y191" s="13">
        <f t="shared" si="89"/>
        <v>500.91864539595218</v>
      </c>
      <c r="Z191" s="13">
        <f t="shared" si="89"/>
        <v>486.49080193703975</v>
      </c>
      <c r="AA191" s="13">
        <f t="shared" si="89"/>
        <v>542.71038368271388</v>
      </c>
      <c r="AB191" s="13">
        <f t="shared" si="89"/>
        <v>598.9201270396062</v>
      </c>
      <c r="AC191" s="13">
        <f t="shared" si="89"/>
        <v>661.63543235125758</v>
      </c>
      <c r="AD191" s="13">
        <f t="shared" si="89"/>
        <v>731.96338979650886</v>
      </c>
      <c r="AE191" s="13">
        <f t="shared" si="89"/>
        <v>809.53404439166627</v>
      </c>
      <c r="AF191" s="13">
        <f t="shared" si="89"/>
        <v>890.32401701298079</v>
      </c>
      <c r="AG191" s="13">
        <f t="shared" si="89"/>
        <v>983.07475362595153</v>
      </c>
      <c r="AH191" s="13">
        <f t="shared" si="89"/>
        <v>1083.9938310827638</v>
      </c>
    </row>
    <row r="192" spans="2:34" x14ac:dyDescent="0.35">
      <c r="B192" s="37">
        <v>4</v>
      </c>
      <c r="C192" s="37" t="s">
        <v>5</v>
      </c>
      <c r="D192" s="13">
        <f t="shared" ref="D192:AH192" si="90">D154-D169</f>
        <v>-3.4920651891253334</v>
      </c>
      <c r="E192" s="13">
        <f t="shared" si="90"/>
        <v>-6.3075845221852109</v>
      </c>
      <c r="F192" s="13">
        <f t="shared" si="90"/>
        <v>-7.9073332200293649</v>
      </c>
      <c r="G192" s="13">
        <f t="shared" si="90"/>
        <v>-9.1834804969423516</v>
      </c>
      <c r="H192" s="13">
        <f t="shared" si="90"/>
        <v>-7.9682108437004011</v>
      </c>
      <c r="I192" s="13">
        <f t="shared" si="90"/>
        <v>-6.2735362516773918</v>
      </c>
      <c r="J192" s="13">
        <f t="shared" si="90"/>
        <v>-32.545365628957597</v>
      </c>
      <c r="K192" s="13">
        <f t="shared" si="90"/>
        <v>10.482992311150156</v>
      </c>
      <c r="L192" s="13">
        <f t="shared" si="90"/>
        <v>24.151667115354684</v>
      </c>
      <c r="M192" s="13">
        <f t="shared" si="90"/>
        <v>102.3958918043113</v>
      </c>
      <c r="N192" s="13">
        <f t="shared" si="90"/>
        <v>283.28760193747212</v>
      </c>
      <c r="O192" s="13">
        <f t="shared" si="90"/>
        <v>141.34245179438716</v>
      </c>
      <c r="P192" s="13">
        <f t="shared" si="90"/>
        <v>163.33188379503375</v>
      </c>
      <c r="Q192" s="13">
        <f t="shared" si="90"/>
        <v>576.03082997828835</v>
      </c>
      <c r="R192" s="13">
        <f t="shared" si="90"/>
        <v>553.42886126157373</v>
      </c>
      <c r="S192" s="13">
        <f t="shared" si="90"/>
        <v>4138.339528019007</v>
      </c>
      <c r="T192" s="13">
        <f t="shared" si="90"/>
        <v>1176.2059463068881</v>
      </c>
      <c r="U192" s="13">
        <f t="shared" si="90"/>
        <v>1406.7472829541234</v>
      </c>
      <c r="V192" s="13">
        <f t="shared" si="90"/>
        <v>1653.1156465078427</v>
      </c>
      <c r="W192" s="13">
        <f t="shared" si="90"/>
        <v>2013.9325644242952</v>
      </c>
      <c r="X192" s="13">
        <f t="shared" si="90"/>
        <v>1829.6931022381004</v>
      </c>
      <c r="Y192" s="13">
        <f t="shared" si="90"/>
        <v>1108.0066816192038</v>
      </c>
      <c r="Z192" s="13">
        <f t="shared" si="90"/>
        <v>1082.8276004119089</v>
      </c>
      <c r="AA192" s="13">
        <f t="shared" si="90"/>
        <v>1214.7018820337519</v>
      </c>
      <c r="AB192" s="13">
        <f t="shared" si="90"/>
        <v>1348.1195108820061</v>
      </c>
      <c r="AC192" s="13">
        <f t="shared" si="90"/>
        <v>1497.7877349851281</v>
      </c>
      <c r="AD192" s="13">
        <f t="shared" si="90"/>
        <v>1661.5090671531023</v>
      </c>
      <c r="AE192" s="13">
        <f t="shared" si="90"/>
        <v>1848.7233583355742</v>
      </c>
      <c r="AF192" s="13">
        <f t="shared" si="90"/>
        <v>2045.5490058278642</v>
      </c>
      <c r="AG192" s="13">
        <f t="shared" si="90"/>
        <v>2272.3392135149525</v>
      </c>
      <c r="AH192" s="13">
        <f t="shared" si="90"/>
        <v>2525.053611635728</v>
      </c>
    </row>
    <row r="193" spans="2:34" x14ac:dyDescent="0.35">
      <c r="B193" s="37">
        <v>5</v>
      </c>
      <c r="C193" s="37" t="s">
        <v>6</v>
      </c>
      <c r="D193" s="13">
        <f t="shared" ref="D193:AH193" si="91">D155-D170</f>
        <v>-8.0887172657233055</v>
      </c>
      <c r="E193" s="13">
        <f t="shared" si="91"/>
        <v>-14.610342323645959</v>
      </c>
      <c r="F193" s="13">
        <f t="shared" si="91"/>
        <v>-18.315861611592442</v>
      </c>
      <c r="G193" s="13">
        <f t="shared" si="91"/>
        <v>-21.271818603608772</v>
      </c>
      <c r="H193" s="13">
        <f t="shared" si="91"/>
        <v>-30.456873264873593</v>
      </c>
      <c r="I193" s="13">
        <f t="shared" si="91"/>
        <v>-26.596713252661331</v>
      </c>
      <c r="J193" s="13">
        <f t="shared" si="91"/>
        <v>-12.944914925140875</v>
      </c>
      <c r="K193" s="13">
        <f t="shared" si="91"/>
        <v>-10.852860422852267</v>
      </c>
      <c r="L193" s="13">
        <f t="shared" si="91"/>
        <v>73.890819037429708</v>
      </c>
      <c r="M193" s="13">
        <f t="shared" si="91"/>
        <v>51.404683386718347</v>
      </c>
      <c r="N193" s="13">
        <f t="shared" si="91"/>
        <v>28.075613492659087</v>
      </c>
      <c r="O193" s="13">
        <f t="shared" si="91"/>
        <v>113.59217400729088</v>
      </c>
      <c r="P193" s="13">
        <f t="shared" si="91"/>
        <v>83.396012966867801</v>
      </c>
      <c r="Q193" s="13">
        <f t="shared" si="91"/>
        <v>715.09526935209726</v>
      </c>
      <c r="R193" s="13">
        <f t="shared" si="91"/>
        <v>565.53423619544105</v>
      </c>
      <c r="S193" s="13">
        <f t="shared" si="91"/>
        <v>805.53424026507616</v>
      </c>
      <c r="T193" s="13">
        <f t="shared" si="91"/>
        <v>1164.7109028792079</v>
      </c>
      <c r="U193" s="13">
        <f t="shared" si="91"/>
        <v>1529.9016455538645</v>
      </c>
      <c r="V193" s="13">
        <f t="shared" si="91"/>
        <v>1948.941262495629</v>
      </c>
      <c r="W193" s="13">
        <f t="shared" si="91"/>
        <v>2540.8144740754196</v>
      </c>
      <c r="X193" s="13">
        <f t="shared" si="91"/>
        <v>2441.6457556482619</v>
      </c>
      <c r="Y193" s="13">
        <f t="shared" si="91"/>
        <v>1197.2922135750518</v>
      </c>
      <c r="Z193" s="13">
        <f t="shared" si="91"/>
        <v>1186.8974476031126</v>
      </c>
      <c r="AA193" s="13">
        <f t="shared" si="91"/>
        <v>1352.2768154650494</v>
      </c>
      <c r="AB193" s="13">
        <f t="shared" si="91"/>
        <v>1535.9267484475672</v>
      </c>
      <c r="AC193" s="13">
        <f t="shared" si="91"/>
        <v>1731.0096863533372</v>
      </c>
      <c r="AD193" s="13">
        <f t="shared" si="91"/>
        <v>1947.859892134552</v>
      </c>
      <c r="AE193" s="13">
        <f t="shared" si="91"/>
        <v>2198.522742312397</v>
      </c>
      <c r="AF193" s="13">
        <f t="shared" si="91"/>
        <v>2467.5893354704212</v>
      </c>
      <c r="AG193" s="13">
        <f t="shared" si="91"/>
        <v>2780.6017266609315</v>
      </c>
      <c r="AH193" s="13">
        <f t="shared" si="91"/>
        <v>3129.0101051226393</v>
      </c>
    </row>
    <row r="194" spans="2:34" x14ac:dyDescent="0.35">
      <c r="B194" s="37">
        <v>6</v>
      </c>
      <c r="C194" s="37" t="s">
        <v>7</v>
      </c>
      <c r="D194" s="13">
        <f t="shared" ref="D194:AH194" si="92">D156-D171</f>
        <v>-0.10975062022965335</v>
      </c>
      <c r="E194" s="13">
        <f t="shared" si="92"/>
        <v>-0.19823837069724942</v>
      </c>
      <c r="F194" s="13">
        <f t="shared" si="92"/>
        <v>-0.2485161869152086</v>
      </c>
      <c r="G194" s="13">
        <f t="shared" si="92"/>
        <v>-0.28862367276104539</v>
      </c>
      <c r="H194" s="13">
        <f t="shared" si="92"/>
        <v>-0.25042948365915574</v>
      </c>
      <c r="I194" s="13">
        <f t="shared" si="92"/>
        <v>-7.7455391710653885</v>
      </c>
      <c r="J194" s="13">
        <f t="shared" si="92"/>
        <v>-20.593438155608908</v>
      </c>
      <c r="K194" s="13">
        <f t="shared" si="92"/>
        <v>8.2574529314711071</v>
      </c>
      <c r="L194" s="13">
        <f t="shared" si="92"/>
        <v>213.65921494152917</v>
      </c>
      <c r="M194" s="13">
        <f t="shared" si="92"/>
        <v>43.844047605933241</v>
      </c>
      <c r="N194" s="13">
        <f t="shared" si="92"/>
        <v>1.8996666996642482</v>
      </c>
      <c r="O194" s="13">
        <f t="shared" si="92"/>
        <v>81.277300585828215</v>
      </c>
      <c r="P194" s="13">
        <f t="shared" si="92"/>
        <v>169.3028675184749</v>
      </c>
      <c r="Q194" s="13">
        <f t="shared" si="92"/>
        <v>46.347498758927657</v>
      </c>
      <c r="R194" s="13">
        <f t="shared" si="92"/>
        <v>30.532834907957643</v>
      </c>
      <c r="S194" s="13">
        <f t="shared" si="92"/>
        <v>538.27173308937574</v>
      </c>
      <c r="T194" s="13">
        <f t="shared" si="92"/>
        <v>241.95092276434386</v>
      </c>
      <c r="U194" s="13">
        <f t="shared" si="92"/>
        <v>260.30269690572709</v>
      </c>
      <c r="V194" s="13">
        <f t="shared" si="92"/>
        <v>275.57256689159692</v>
      </c>
      <c r="W194" s="13">
        <f t="shared" si="92"/>
        <v>303.26514146312877</v>
      </c>
      <c r="X194" s="13">
        <f t="shared" si="92"/>
        <v>248.58950549550906</v>
      </c>
      <c r="Y194" s="13">
        <f t="shared" si="92"/>
        <v>189.99321585842992</v>
      </c>
      <c r="Z194" s="13">
        <f t="shared" si="92"/>
        <v>183.09626158716713</v>
      </c>
      <c r="AA194" s="13">
        <f t="shared" si="92"/>
        <v>203.05734738805813</v>
      </c>
      <c r="AB194" s="13">
        <f t="shared" si="92"/>
        <v>222.71931740192082</v>
      </c>
      <c r="AC194" s="13">
        <f t="shared" si="92"/>
        <v>244.51900662467506</v>
      </c>
      <c r="AD194" s="13">
        <f t="shared" si="92"/>
        <v>272.2521151997737</v>
      </c>
      <c r="AE194" s="13">
        <f t="shared" si="92"/>
        <v>298.86282680670405</v>
      </c>
      <c r="AF194" s="13">
        <f t="shared" si="92"/>
        <v>326.25535672932267</v>
      </c>
      <c r="AG194" s="13">
        <f t="shared" si="92"/>
        <v>357.58121423250816</v>
      </c>
      <c r="AH194" s="13">
        <f t="shared" si="92"/>
        <v>391.3850859364544</v>
      </c>
    </row>
    <row r="195" spans="2:34" x14ac:dyDescent="0.35">
      <c r="B195" s="37">
        <v>7</v>
      </c>
      <c r="C195" s="37" t="s">
        <v>8</v>
      </c>
      <c r="D195" s="13">
        <f t="shared" ref="D195:AH195" si="93">D157-D172</f>
        <v>-4.376185288160106</v>
      </c>
      <c r="E195" s="13">
        <f t="shared" si="93"/>
        <v>-10.10453702747947</v>
      </c>
      <c r="F195" s="13">
        <f t="shared" si="93"/>
        <v>-12.109309658316981</v>
      </c>
      <c r="G195" s="13">
        <f t="shared" si="93"/>
        <v>-13.708551549947021</v>
      </c>
      <c r="H195" s="13">
        <f t="shared" si="93"/>
        <v>-12.185600261916537</v>
      </c>
      <c r="I195" s="13">
        <f t="shared" si="93"/>
        <v>-16.790222939965645</v>
      </c>
      <c r="J195" s="13">
        <f t="shared" si="93"/>
        <v>-14.067030046577429</v>
      </c>
      <c r="K195" s="13">
        <f t="shared" si="93"/>
        <v>19.213600752962179</v>
      </c>
      <c r="L195" s="13">
        <f t="shared" si="93"/>
        <v>37.551293428371167</v>
      </c>
      <c r="M195" s="13">
        <f t="shared" si="93"/>
        <v>144.06224172979097</v>
      </c>
      <c r="N195" s="13">
        <f t="shared" si="93"/>
        <v>110.09779598325008</v>
      </c>
      <c r="O195" s="13">
        <f t="shared" si="93"/>
        <v>150.36707915235189</v>
      </c>
      <c r="P195" s="13">
        <f t="shared" si="93"/>
        <v>27.428251008360292</v>
      </c>
      <c r="Q195" s="13">
        <f t="shared" si="93"/>
        <v>44.80104254227868</v>
      </c>
      <c r="R195" s="13">
        <f t="shared" si="93"/>
        <v>12.758657007449852</v>
      </c>
      <c r="S195" s="13">
        <f t="shared" si="93"/>
        <v>-166.52862471777931</v>
      </c>
      <c r="T195" s="13">
        <f t="shared" si="93"/>
        <v>163.2235070071786</v>
      </c>
      <c r="U195" s="13">
        <f t="shared" si="93"/>
        <v>430.35146406523495</v>
      </c>
      <c r="V195" s="13">
        <f t="shared" si="93"/>
        <v>868.07658104384439</v>
      </c>
      <c r="W195" s="13">
        <f t="shared" si="93"/>
        <v>1591.0111279117652</v>
      </c>
      <c r="X195" s="13">
        <f t="shared" si="93"/>
        <v>2001.710449845968</v>
      </c>
      <c r="Y195" s="13">
        <f t="shared" si="93"/>
        <v>497.85967987691942</v>
      </c>
      <c r="Z195" s="13">
        <f t="shared" si="93"/>
        <v>490.2239526669041</v>
      </c>
      <c r="AA195" s="13">
        <f t="shared" si="93"/>
        <v>551.98719432468033</v>
      </c>
      <c r="AB195" s="13">
        <f t="shared" si="93"/>
        <v>614.84803552138965</v>
      </c>
      <c r="AC195" s="13">
        <f t="shared" si="93"/>
        <v>685.56953598243899</v>
      </c>
      <c r="AD195" s="13">
        <f t="shared" si="93"/>
        <v>763.212958504874</v>
      </c>
      <c r="AE195" s="13">
        <f t="shared" si="93"/>
        <v>852.20589718373867</v>
      </c>
      <c r="AF195" s="13">
        <f t="shared" si="93"/>
        <v>946.2184346888954</v>
      </c>
      <c r="AG195" s="13">
        <f t="shared" si="93"/>
        <v>1054.763960900237</v>
      </c>
      <c r="AH195" s="13">
        <f t="shared" si="93"/>
        <v>1174.1105823147545</v>
      </c>
    </row>
    <row r="196" spans="2:34" x14ac:dyDescent="0.35">
      <c r="B196" s="37">
        <v>8</v>
      </c>
      <c r="C196" s="37" t="s">
        <v>9</v>
      </c>
      <c r="D196" s="13">
        <f t="shared" ref="D196:AH196" si="94">D158-D173</f>
        <v>-11.263117169902399</v>
      </c>
      <c r="E196" s="13">
        <f t="shared" si="94"/>
        <v>-20.344140124780765</v>
      </c>
      <c r="F196" s="13">
        <f t="shared" si="94"/>
        <v>-25.503882583864289</v>
      </c>
      <c r="G196" s="13">
        <f t="shared" si="94"/>
        <v>-29.619898616635723</v>
      </c>
      <c r="H196" s="13">
        <f t="shared" si="94"/>
        <v>-25.700233960856735</v>
      </c>
      <c r="I196" s="13">
        <f t="shared" si="94"/>
        <v>-27.512435517132673</v>
      </c>
      <c r="J196" s="13">
        <f t="shared" si="94"/>
        <v>-7.7064068590426871</v>
      </c>
      <c r="K196" s="13">
        <f t="shared" si="94"/>
        <v>1.4001971546878309</v>
      </c>
      <c r="L196" s="13">
        <f t="shared" si="94"/>
        <v>49.358082308833389</v>
      </c>
      <c r="M196" s="13">
        <f t="shared" si="94"/>
        <v>90.754001181619117</v>
      </c>
      <c r="N196" s="13">
        <f t="shared" si="94"/>
        <v>89.581286924496965</v>
      </c>
      <c r="O196" s="13">
        <f t="shared" si="94"/>
        <v>60.566830417265322</v>
      </c>
      <c r="P196" s="13">
        <f t="shared" si="94"/>
        <v>51.591639118511083</v>
      </c>
      <c r="Q196" s="13">
        <f t="shared" si="94"/>
        <v>27.066942085291075</v>
      </c>
      <c r="R196" s="13">
        <f t="shared" si="94"/>
        <v>449.09943533018009</v>
      </c>
      <c r="S196" s="13">
        <f t="shared" si="94"/>
        <v>13.069608591284439</v>
      </c>
      <c r="T196" s="13">
        <f t="shared" si="94"/>
        <v>227.04715681198607</v>
      </c>
      <c r="U196" s="13">
        <f t="shared" si="94"/>
        <v>259.03423195649555</v>
      </c>
      <c r="V196" s="13">
        <f t="shared" si="94"/>
        <v>290.45827558807713</v>
      </c>
      <c r="W196" s="13">
        <f t="shared" si="94"/>
        <v>338.02927753491042</v>
      </c>
      <c r="X196" s="13">
        <f t="shared" si="94"/>
        <v>293.36691723898286</v>
      </c>
      <c r="Y196" s="13">
        <f t="shared" si="94"/>
        <v>259.77727568973393</v>
      </c>
      <c r="Z196" s="13">
        <f t="shared" si="94"/>
        <v>255.60029759639181</v>
      </c>
      <c r="AA196" s="13">
        <f t="shared" si="94"/>
        <v>288.85408468396372</v>
      </c>
      <c r="AB196" s="13">
        <f t="shared" si="94"/>
        <v>322.92231338737986</v>
      </c>
      <c r="AC196" s="13">
        <f t="shared" si="94"/>
        <v>361.37709715897637</v>
      </c>
      <c r="AD196" s="13">
        <f t="shared" si="94"/>
        <v>403.7683059969944</v>
      </c>
      <c r="AE196" s="13">
        <f t="shared" si="94"/>
        <v>452.48789027933128</v>
      </c>
      <c r="AF196" s="13">
        <f t="shared" si="94"/>
        <v>504.23039091822773</v>
      </c>
      <c r="AG196" s="13">
        <f t="shared" si="94"/>
        <v>564.11416494691002</v>
      </c>
      <c r="AH196" s="13">
        <f t="shared" si="94"/>
        <v>630.22295229376471</v>
      </c>
    </row>
  </sheetData>
  <mergeCells count="62">
    <mergeCell ref="B177:C177"/>
    <mergeCell ref="D187:AH187"/>
    <mergeCell ref="B188:C188"/>
    <mergeCell ref="D145:AH145"/>
    <mergeCell ref="B147:C147"/>
    <mergeCell ref="D149:AH149"/>
    <mergeCell ref="B162:C162"/>
    <mergeCell ref="D164:AH164"/>
    <mergeCell ref="B182:C182"/>
    <mergeCell ref="B179:C179"/>
    <mergeCell ref="B180:C180"/>
    <mergeCell ref="B184:C184"/>
    <mergeCell ref="B185:C185"/>
    <mergeCell ref="E184:F185"/>
    <mergeCell ref="B165:C165"/>
    <mergeCell ref="B160:C160"/>
    <mergeCell ref="B142:C142"/>
    <mergeCell ref="B145:C145"/>
    <mergeCell ref="B175:C175"/>
    <mergeCell ref="D116:AH116"/>
    <mergeCell ref="B117:C117"/>
    <mergeCell ref="D129:AH129"/>
    <mergeCell ref="B130:C130"/>
    <mergeCell ref="B140:C140"/>
    <mergeCell ref="B23:C23"/>
    <mergeCell ref="B42:C42"/>
    <mergeCell ref="E26:J26"/>
    <mergeCell ref="B104:C104"/>
    <mergeCell ref="D103:AH103"/>
    <mergeCell ref="B49:C49"/>
    <mergeCell ref="B52:C52"/>
    <mergeCell ref="B53:C53"/>
    <mergeCell ref="E27:J27"/>
    <mergeCell ref="E28:J28"/>
    <mergeCell ref="B57:C57"/>
    <mergeCell ref="B78:C78"/>
    <mergeCell ref="D78:AH78"/>
    <mergeCell ref="D55:AH55"/>
    <mergeCell ref="B55:C55"/>
    <mergeCell ref="B59:C59"/>
    <mergeCell ref="D57:AH57"/>
    <mergeCell ref="D9:L9"/>
    <mergeCell ref="J184:K185"/>
    <mergeCell ref="O184:P185"/>
    <mergeCell ref="P7:U7"/>
    <mergeCell ref="B100:C100"/>
    <mergeCell ref="D100:AH100"/>
    <mergeCell ref="B44:C44"/>
    <mergeCell ref="B97:C97"/>
    <mergeCell ref="D30:AH30"/>
    <mergeCell ref="B82:C82"/>
    <mergeCell ref="B48:C48"/>
    <mergeCell ref="B47:C47"/>
    <mergeCell ref="B41:C41"/>
    <mergeCell ref="B43:C43"/>
    <mergeCell ref="B81:C81"/>
    <mergeCell ref="D12:AH12"/>
    <mergeCell ref="D4:L4"/>
    <mergeCell ref="D5:L5"/>
    <mergeCell ref="D6:L6"/>
    <mergeCell ref="D7:L7"/>
    <mergeCell ref="D8:L8"/>
  </mergeCells>
  <phoneticPr fontId="6" type="noConversion"/>
  <conditionalFormatting sqref="D14:D21">
    <cfRule type="top10" dxfId="66" priority="73" rank="5"/>
  </conditionalFormatting>
  <conditionalFormatting sqref="D32:D40">
    <cfRule type="top10" dxfId="65" priority="40" rank="5"/>
  </conditionalFormatting>
  <conditionalFormatting sqref="D105:AH112">
    <cfRule type="cellIs" dxfId="64" priority="7" operator="equal">
      <formula>0</formula>
    </cfRule>
    <cfRule type="cellIs" dxfId="63" priority="8" operator="greaterThan">
      <formula>0</formula>
    </cfRule>
  </conditionalFormatting>
  <conditionalFormatting sqref="D118:AH125">
    <cfRule type="cellIs" dxfId="62" priority="5" operator="equal">
      <formula>0</formula>
    </cfRule>
    <cfRule type="cellIs" dxfId="61" priority="6" operator="greaterThan">
      <formula>0</formula>
    </cfRule>
  </conditionalFormatting>
  <conditionalFormatting sqref="D131:AH138">
    <cfRule type="cellIs" dxfId="60" priority="1" operator="equal">
      <formula>0</formula>
    </cfRule>
  </conditionalFormatting>
  <conditionalFormatting sqref="D189:AH19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21">
    <cfRule type="top10" dxfId="59" priority="74" rank="5"/>
  </conditionalFormatting>
  <conditionalFormatting sqref="E32:E40">
    <cfRule type="top10" dxfId="58" priority="39" rank="5"/>
  </conditionalFormatting>
  <conditionalFormatting sqref="F14:F21">
    <cfRule type="top10" dxfId="57" priority="76" rank="5"/>
    <cfRule type="expression" priority="75">
      <formula>"Top 5"</formula>
    </cfRule>
  </conditionalFormatting>
  <conditionalFormatting sqref="F32:F40">
    <cfRule type="top10" dxfId="56" priority="38" rank="5"/>
    <cfRule type="expression" priority="37">
      <formula>"Top 5"</formula>
    </cfRule>
  </conditionalFormatting>
  <conditionalFormatting sqref="G14:G21">
    <cfRule type="top10" dxfId="55" priority="77" rank="5"/>
  </conditionalFormatting>
  <conditionalFormatting sqref="G32:G40">
    <cfRule type="top10" dxfId="54" priority="32" rank="5"/>
  </conditionalFormatting>
  <conditionalFormatting sqref="H14:H21">
    <cfRule type="top10" dxfId="53" priority="78" rank="5"/>
  </conditionalFormatting>
  <conditionalFormatting sqref="H32:H40">
    <cfRule type="top10" dxfId="52" priority="31" rank="5"/>
  </conditionalFormatting>
  <conditionalFormatting sqref="I14:I21">
    <cfRule type="top10" dxfId="51" priority="79" rank="5"/>
  </conditionalFormatting>
  <conditionalFormatting sqref="I32:I40">
    <cfRule type="top10" dxfId="50" priority="28" rank="5"/>
  </conditionalFormatting>
  <conditionalFormatting sqref="J14:J21">
    <cfRule type="top10" dxfId="49" priority="80" rank="5"/>
  </conditionalFormatting>
  <conditionalFormatting sqref="J32:J40">
    <cfRule type="top10" dxfId="48" priority="27" rank="5"/>
  </conditionalFormatting>
  <conditionalFormatting sqref="K14:K21">
    <cfRule type="top10" dxfId="47" priority="81" rank="5"/>
  </conditionalFormatting>
  <conditionalFormatting sqref="K32:K40">
    <cfRule type="top10" dxfId="46" priority="26" rank="5"/>
  </conditionalFormatting>
  <conditionalFormatting sqref="L14:L21">
    <cfRule type="top10" dxfId="45" priority="82" rank="5"/>
  </conditionalFormatting>
  <conditionalFormatting sqref="L32:L40">
    <cfRule type="top10" dxfId="44" priority="25" rank="5"/>
  </conditionalFormatting>
  <conditionalFormatting sqref="M14:M21">
    <cfRule type="top10" dxfId="43" priority="83" rank="5"/>
  </conditionalFormatting>
  <conditionalFormatting sqref="M32:M40">
    <cfRule type="top10" dxfId="42" priority="24" rank="5"/>
  </conditionalFormatting>
  <conditionalFormatting sqref="N14:N21">
    <cfRule type="top10" dxfId="41" priority="84" rank="5"/>
  </conditionalFormatting>
  <conditionalFormatting sqref="N32:N40">
    <cfRule type="top10" dxfId="40" priority="23" rank="5"/>
  </conditionalFormatting>
  <conditionalFormatting sqref="O14:O21">
    <cfRule type="top10" dxfId="39" priority="85" rank="5"/>
  </conditionalFormatting>
  <conditionalFormatting sqref="O32:O40">
    <cfRule type="top10" dxfId="38" priority="22" rank="5"/>
  </conditionalFormatting>
  <conditionalFormatting sqref="P14:P21">
    <cfRule type="top10" dxfId="37" priority="86" rank="5"/>
  </conditionalFormatting>
  <conditionalFormatting sqref="P32:P40">
    <cfRule type="top10" dxfId="36" priority="21" rank="5"/>
  </conditionalFormatting>
  <conditionalFormatting sqref="Q14:Q21">
    <cfRule type="top10" dxfId="35" priority="87" rank="5"/>
  </conditionalFormatting>
  <conditionalFormatting sqref="Q32:Q40">
    <cfRule type="top10" dxfId="34" priority="20" rank="5"/>
  </conditionalFormatting>
  <conditionalFormatting sqref="R14:R21">
    <cfRule type="top10" dxfId="33" priority="88" rank="5"/>
  </conditionalFormatting>
  <conditionalFormatting sqref="R32:R40">
    <cfRule type="top10" dxfId="32" priority="19" rank="5"/>
  </conditionalFormatting>
  <conditionalFormatting sqref="S14:S21">
    <cfRule type="top10" dxfId="31" priority="89" rank="5"/>
  </conditionalFormatting>
  <conditionalFormatting sqref="S32:S40">
    <cfRule type="top10" dxfId="30" priority="18" rank="5"/>
  </conditionalFormatting>
  <conditionalFormatting sqref="T14:T21">
    <cfRule type="top10" dxfId="29" priority="90" rank="5"/>
  </conditionalFormatting>
  <conditionalFormatting sqref="T32:T40">
    <cfRule type="top10" dxfId="28" priority="17" rank="5"/>
  </conditionalFormatting>
  <conditionalFormatting sqref="U14:U21">
    <cfRule type="top10" dxfId="27" priority="91" rank="5"/>
  </conditionalFormatting>
  <conditionalFormatting sqref="U32:U40">
    <cfRule type="top10" dxfId="26" priority="16" rank="5"/>
  </conditionalFormatting>
  <conditionalFormatting sqref="V14:V21">
    <cfRule type="top10" dxfId="25" priority="92" rank="5"/>
  </conditionalFormatting>
  <conditionalFormatting sqref="V32:V40">
    <cfRule type="top10" dxfId="24" priority="15" rank="5"/>
  </conditionalFormatting>
  <conditionalFormatting sqref="W14:W21">
    <cfRule type="top10" dxfId="23" priority="93" rank="5"/>
  </conditionalFormatting>
  <conditionalFormatting sqref="W32:W40">
    <cfRule type="top10" dxfId="22" priority="14" rank="5"/>
  </conditionalFormatting>
  <conditionalFormatting sqref="X14:X21">
    <cfRule type="top10" dxfId="21" priority="94" rank="5"/>
  </conditionalFormatting>
  <conditionalFormatting sqref="X32:X40">
    <cfRule type="top10" dxfId="20" priority="13" rank="5"/>
  </conditionalFormatting>
  <conditionalFormatting sqref="Y14:Y21">
    <cfRule type="top10" dxfId="19" priority="95" rank="5"/>
  </conditionalFormatting>
  <conditionalFormatting sqref="Y32:Y40">
    <cfRule type="top10" dxfId="18" priority="12" rank="5"/>
  </conditionalFormatting>
  <conditionalFormatting sqref="Z14:Z21">
    <cfRule type="top10" dxfId="17" priority="96" rank="5"/>
  </conditionalFormatting>
  <conditionalFormatting sqref="Z32:Z40">
    <cfRule type="top10" dxfId="16" priority="11" rank="5"/>
  </conditionalFormatting>
  <conditionalFormatting sqref="AA14:AA21">
    <cfRule type="top10" dxfId="15" priority="97" rank="5"/>
  </conditionalFormatting>
  <conditionalFormatting sqref="AA32:AA40">
    <cfRule type="top10" dxfId="14" priority="10" rank="5"/>
  </conditionalFormatting>
  <conditionalFormatting sqref="AB14:AB21">
    <cfRule type="top10" dxfId="13" priority="98" rank="5"/>
  </conditionalFormatting>
  <conditionalFormatting sqref="AB32:AB40">
    <cfRule type="top10" dxfId="12" priority="9" rank="5"/>
  </conditionalFormatting>
  <conditionalFormatting sqref="AC14:AC21">
    <cfRule type="top10" dxfId="11" priority="99" rank="5"/>
  </conditionalFormatting>
  <conditionalFormatting sqref="AC32:AC40">
    <cfRule type="top10" dxfId="10" priority="29" rank="5"/>
  </conditionalFormatting>
  <conditionalFormatting sqref="AD14:AD21">
    <cfRule type="top10" dxfId="9" priority="100" rank="5"/>
  </conditionalFormatting>
  <conditionalFormatting sqref="AD32:AD40">
    <cfRule type="top10" dxfId="8" priority="30" rank="5"/>
  </conditionalFormatting>
  <conditionalFormatting sqref="AE14:AE21">
    <cfRule type="top10" dxfId="7" priority="101" rank="5"/>
  </conditionalFormatting>
  <conditionalFormatting sqref="AE32:AE40">
    <cfRule type="top10" dxfId="6" priority="35" rank="5"/>
  </conditionalFormatting>
  <conditionalFormatting sqref="AF14:AF21">
    <cfRule type="top10" dxfId="5" priority="102" rank="5"/>
  </conditionalFormatting>
  <conditionalFormatting sqref="AF32:AF40">
    <cfRule type="top10" dxfId="4" priority="36" rank="5"/>
  </conditionalFormatting>
  <conditionalFormatting sqref="AG14:AG21">
    <cfRule type="top10" dxfId="3" priority="103" rank="5"/>
  </conditionalFormatting>
  <conditionalFormatting sqref="AG32:AG40">
    <cfRule type="top10" dxfId="2" priority="34" rank="5"/>
  </conditionalFormatting>
  <conditionalFormatting sqref="AH14:AH21">
    <cfRule type="top10" dxfId="1" priority="104" rank="5"/>
  </conditionalFormatting>
  <conditionalFormatting sqref="AH32:AH40">
    <cfRule type="top10" dxfId="0" priority="33" rank="5"/>
  </conditionalFormatting>
  <pageMargins left="0.7" right="0.7" top="0.75" bottom="0.75" header="0.3" footer="0.3"/>
  <pageSetup scale="20" orientation="portrait" r:id="rId1"/>
  <ignoredErrors>
    <ignoredError sqref="D23:AG23 L113 O113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FeasibilityAnalysis</vt:lpstr>
      <vt:lpstr>FeasibilityAnalysis!Print_Area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Hasya Patel</dc:creator>
  <cp:lastModifiedBy>Hasya Patel</cp:lastModifiedBy>
  <cp:lastPrinted>2024-12-05T23:14:06Z</cp:lastPrinted>
  <dcterms:created xsi:type="dcterms:W3CDTF">2024-12-05T12:07:46Z</dcterms:created>
  <dcterms:modified xsi:type="dcterms:W3CDTF">2024-12-06T17:38:48Z</dcterms:modified>
</cp:coreProperties>
</file>