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ity\Aditya Sindhavad\Desktop\MS\College\Fall 2024\6. Marketing Analytics 3C\Assignments\Assignment 3\"/>
    </mc:Choice>
  </mc:AlternateContent>
  <xr:revisionPtr revIDLastSave="0" documentId="13_ncr:1_{1B9F3C91-4B72-4CA5-92B7-8C3D08C8704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Apple Data" sheetId="2" r:id="rId1"/>
    <sheet name="Part1-Q1" sheetId="3" r:id="rId2"/>
    <sheet name="Part1-Q2" sheetId="4" r:id="rId3"/>
    <sheet name="Part2-Q1" sheetId="5" r:id="rId4"/>
    <sheet name="Part2-Q2 (Part I)" sheetId="6" r:id="rId5"/>
    <sheet name="Part2-Q2 (Part II)" sheetId="7" r:id="rId6"/>
    <sheet name="Part2-Q3" sheetId="8" r:id="rId7"/>
  </sheets>
  <definedNames>
    <definedName name="solver_adj" localSheetId="3" hidden="1">'Part2-Q1'!$J$2</definedName>
    <definedName name="solver_adj" localSheetId="4" hidden="1">'Part2-Q2 (Part I)'!$B$2:$G$2</definedName>
    <definedName name="solver_adj" localSheetId="5" hidden="1">'Part2-Q2 (Part II)'!$C$2:$E$2</definedName>
    <definedName name="solver_adj" localSheetId="6" hidden="1">'Part2-Q3'!$C$2:$E$2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4" hidden="1">'Part2-Q2 (Part I)'!$H$2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3" hidden="1">0</definedName>
    <definedName name="solver_num" localSheetId="4" hidden="1">1</definedName>
    <definedName name="solver_num" localSheetId="5" hidden="1">0</definedName>
    <definedName name="solver_num" localSheetId="6" hidden="1">0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3" hidden="1">'Part2-Q1'!$I$2</definedName>
    <definedName name="solver_opt" localSheetId="4" hidden="1">'Part2-Q2 (Part I)'!$J$2</definedName>
    <definedName name="solver_opt" localSheetId="5" hidden="1">'Part2-Q2 (Part II)'!$J$5</definedName>
    <definedName name="solver_opt" localSheetId="6" hidden="1">'Part2-Q3'!$J$5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3" hidden="1">2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4" hidden="1">2</definedName>
    <definedName name="solver_rhs1" localSheetId="4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N7" i="8"/>
  <c r="N8" i="8"/>
  <c r="N5" i="8"/>
  <c r="F12" i="8"/>
  <c r="E12" i="8"/>
  <c r="F11" i="8"/>
  <c r="F10" i="8"/>
  <c r="F9" i="8"/>
  <c r="F8" i="8"/>
  <c r="D12" i="8" s="1"/>
  <c r="G13" i="8" s="1"/>
  <c r="H13" i="8" s="1"/>
  <c r="I13" i="8" s="1"/>
  <c r="I13" i="7"/>
  <c r="H13" i="7"/>
  <c r="G13" i="7"/>
  <c r="D13" i="7"/>
  <c r="F13" i="7" s="1"/>
  <c r="D12" i="7"/>
  <c r="F12" i="7"/>
  <c r="F11" i="7"/>
  <c r="F10" i="7"/>
  <c r="F9" i="7"/>
  <c r="F8" i="7"/>
  <c r="E12" i="7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D13" i="8" l="1"/>
  <c r="E13" i="7"/>
  <c r="G14" i="7" s="1"/>
  <c r="H14" i="7" s="1"/>
  <c r="I14" i="7" s="1"/>
  <c r="E4" i="5"/>
  <c r="H7" i="6"/>
  <c r="I7" i="6" s="1"/>
  <c r="J7" i="6" s="1"/>
  <c r="H8" i="6"/>
  <c r="I8" i="6" s="1"/>
  <c r="J8" i="6" s="1"/>
  <c r="H9" i="6"/>
  <c r="I9" i="6" s="1"/>
  <c r="J9" i="6" s="1"/>
  <c r="H10" i="6"/>
  <c r="I10" i="6" s="1"/>
  <c r="J10" i="6" s="1"/>
  <c r="H11" i="6"/>
  <c r="I11" i="6" s="1"/>
  <c r="J11" i="6" s="1"/>
  <c r="H12" i="6"/>
  <c r="I12" i="6" s="1"/>
  <c r="J12" i="6" s="1"/>
  <c r="H13" i="6"/>
  <c r="I13" i="6" s="1"/>
  <c r="J13" i="6" s="1"/>
  <c r="H6" i="6"/>
  <c r="I6" i="6" s="1"/>
  <c r="J6" i="6" s="1"/>
  <c r="H2" i="6"/>
  <c r="D27" i="5"/>
  <c r="D28" i="5"/>
  <c r="D29" i="5"/>
  <c r="D30" i="5"/>
  <c r="D31" i="5"/>
  <c r="D32" i="5"/>
  <c r="D33" i="5"/>
  <c r="D43" i="5"/>
  <c r="D45" i="5"/>
  <c r="D59" i="5"/>
  <c r="D60" i="5"/>
  <c r="D61" i="5"/>
  <c r="D62" i="5"/>
  <c r="D63" i="5"/>
  <c r="D64" i="5"/>
  <c r="D65" i="5"/>
  <c r="D75" i="5"/>
  <c r="D76" i="5"/>
  <c r="D77" i="5"/>
  <c r="D92" i="5"/>
  <c r="D93" i="5"/>
  <c r="D94" i="5"/>
  <c r="D95" i="5"/>
  <c r="D96" i="5"/>
  <c r="D97" i="5"/>
  <c r="D4" i="5"/>
  <c r="C4" i="5"/>
  <c r="D5" i="5" s="1"/>
  <c r="C5" i="5"/>
  <c r="D6" i="5" s="1"/>
  <c r="C6" i="5"/>
  <c r="D7" i="5" s="1"/>
  <c r="C7" i="5"/>
  <c r="D8" i="5" s="1"/>
  <c r="C8" i="5"/>
  <c r="D9" i="5" s="1"/>
  <c r="C9" i="5"/>
  <c r="D10" i="5" s="1"/>
  <c r="C10" i="5"/>
  <c r="D11" i="5" s="1"/>
  <c r="C11" i="5"/>
  <c r="D12" i="5" s="1"/>
  <c r="C12" i="5"/>
  <c r="D13" i="5" s="1"/>
  <c r="C13" i="5"/>
  <c r="D14" i="5" s="1"/>
  <c r="C14" i="5"/>
  <c r="D15" i="5" s="1"/>
  <c r="C15" i="5"/>
  <c r="D16" i="5" s="1"/>
  <c r="C16" i="5"/>
  <c r="D17" i="5" s="1"/>
  <c r="C17" i="5"/>
  <c r="D18" i="5" s="1"/>
  <c r="C18" i="5"/>
  <c r="D19" i="5" s="1"/>
  <c r="C19" i="5"/>
  <c r="D20" i="5" s="1"/>
  <c r="C20" i="5"/>
  <c r="D21" i="5" s="1"/>
  <c r="C21" i="5"/>
  <c r="D22" i="5" s="1"/>
  <c r="C22" i="5"/>
  <c r="D23" i="5" s="1"/>
  <c r="C23" i="5"/>
  <c r="D24" i="5" s="1"/>
  <c r="C24" i="5"/>
  <c r="D25" i="5" s="1"/>
  <c r="C25" i="5"/>
  <c r="D26" i="5" s="1"/>
  <c r="C26" i="5"/>
  <c r="C27" i="5"/>
  <c r="C28" i="5"/>
  <c r="C29" i="5"/>
  <c r="C30" i="5"/>
  <c r="C31" i="5"/>
  <c r="C32" i="5"/>
  <c r="C33" i="5"/>
  <c r="D34" i="5" s="1"/>
  <c r="C34" i="5"/>
  <c r="D35" i="5" s="1"/>
  <c r="C35" i="5"/>
  <c r="D36" i="5" s="1"/>
  <c r="C36" i="5"/>
  <c r="D37" i="5" s="1"/>
  <c r="C37" i="5"/>
  <c r="D38" i="5" s="1"/>
  <c r="C38" i="5"/>
  <c r="D39" i="5" s="1"/>
  <c r="C39" i="5"/>
  <c r="D40" i="5" s="1"/>
  <c r="C40" i="5"/>
  <c r="D41" i="5" s="1"/>
  <c r="C41" i="5"/>
  <c r="D42" i="5" s="1"/>
  <c r="C42" i="5"/>
  <c r="C43" i="5"/>
  <c r="D44" i="5" s="1"/>
  <c r="C44" i="5"/>
  <c r="C45" i="5"/>
  <c r="D46" i="5" s="1"/>
  <c r="C46" i="5"/>
  <c r="D47" i="5" s="1"/>
  <c r="C47" i="5"/>
  <c r="D48" i="5" s="1"/>
  <c r="C48" i="5"/>
  <c r="D49" i="5" s="1"/>
  <c r="C49" i="5"/>
  <c r="D50" i="5" s="1"/>
  <c r="C50" i="5"/>
  <c r="D51" i="5" s="1"/>
  <c r="C51" i="5"/>
  <c r="D52" i="5" s="1"/>
  <c r="C52" i="5"/>
  <c r="D53" i="5" s="1"/>
  <c r="C53" i="5"/>
  <c r="D54" i="5" s="1"/>
  <c r="C54" i="5"/>
  <c r="D55" i="5" s="1"/>
  <c r="C55" i="5"/>
  <c r="D56" i="5" s="1"/>
  <c r="C56" i="5"/>
  <c r="D57" i="5" s="1"/>
  <c r="C57" i="5"/>
  <c r="D58" i="5" s="1"/>
  <c r="C58" i="5"/>
  <c r="C59" i="5"/>
  <c r="C60" i="5"/>
  <c r="C61" i="5"/>
  <c r="C62" i="5"/>
  <c r="C63" i="5"/>
  <c r="C64" i="5"/>
  <c r="C65" i="5"/>
  <c r="D66" i="5" s="1"/>
  <c r="C66" i="5"/>
  <c r="D67" i="5" s="1"/>
  <c r="C67" i="5"/>
  <c r="D68" i="5" s="1"/>
  <c r="C68" i="5"/>
  <c r="D69" i="5" s="1"/>
  <c r="C69" i="5"/>
  <c r="D70" i="5" s="1"/>
  <c r="C70" i="5"/>
  <c r="D71" i="5" s="1"/>
  <c r="C71" i="5"/>
  <c r="D72" i="5" s="1"/>
  <c r="C72" i="5"/>
  <c r="D73" i="5" s="1"/>
  <c r="C73" i="5"/>
  <c r="D74" i="5" s="1"/>
  <c r="C74" i="5"/>
  <c r="C75" i="5"/>
  <c r="C76" i="5"/>
  <c r="C77" i="5"/>
  <c r="D78" i="5" s="1"/>
  <c r="C78" i="5"/>
  <c r="D79" i="5" s="1"/>
  <c r="C79" i="5"/>
  <c r="D80" i="5" s="1"/>
  <c r="C80" i="5"/>
  <c r="D81" i="5" s="1"/>
  <c r="C81" i="5"/>
  <c r="D82" i="5" s="1"/>
  <c r="C82" i="5"/>
  <c r="D83" i="5" s="1"/>
  <c r="C83" i="5"/>
  <c r="D84" i="5" s="1"/>
  <c r="C84" i="5"/>
  <c r="D85" i="5" s="1"/>
  <c r="C85" i="5"/>
  <c r="D86" i="5" s="1"/>
  <c r="C86" i="5"/>
  <c r="D87" i="5" s="1"/>
  <c r="C87" i="5"/>
  <c r="D88" i="5" s="1"/>
  <c r="C88" i="5"/>
  <c r="D89" i="5" s="1"/>
  <c r="C89" i="5"/>
  <c r="D90" i="5" s="1"/>
  <c r="C90" i="5"/>
  <c r="D91" i="5" s="1"/>
  <c r="C91" i="5"/>
  <c r="C92" i="5"/>
  <c r="C93" i="5"/>
  <c r="C94" i="5"/>
  <c r="C95" i="5"/>
  <c r="C96" i="5"/>
  <c r="C97" i="5"/>
  <c r="D98" i="5" s="1"/>
  <c r="C98" i="5"/>
  <c r="D99" i="5" s="1"/>
  <c r="C99" i="5"/>
  <c r="D100" i="5" s="1"/>
  <c r="C100" i="5"/>
  <c r="D101" i="5" s="1"/>
  <c r="C101" i="5"/>
  <c r="D102" i="5" s="1"/>
  <c r="C102" i="5"/>
  <c r="D103" i="5" s="1"/>
  <c r="C103" i="5"/>
  <c r="D104" i="5" s="1"/>
  <c r="C104" i="5"/>
  <c r="D105" i="5" s="1"/>
  <c r="C105" i="5"/>
  <c r="C3" i="5"/>
  <c r="F13" i="8" l="1"/>
  <c r="E13" i="8"/>
  <c r="D14" i="8" s="1"/>
  <c r="G14" i="8"/>
  <c r="H14" i="8" s="1"/>
  <c r="I14" i="8" s="1"/>
  <c r="D14" i="7"/>
  <c r="J2" i="6"/>
  <c r="F105" i="5"/>
  <c r="G105" i="5" s="1"/>
  <c r="E14" i="8" l="1"/>
  <c r="G15" i="8" s="1"/>
  <c r="H15" i="8" s="1"/>
  <c r="I15" i="8" s="1"/>
  <c r="F14" i="8"/>
  <c r="F14" i="7"/>
  <c r="E14" i="7"/>
  <c r="G15" i="7" s="1"/>
  <c r="H15" i="7" s="1"/>
  <c r="I15" i="7" s="1"/>
  <c r="F4" i="5"/>
  <c r="G4" i="5" s="1"/>
  <c r="F6" i="5"/>
  <c r="G6" i="5" s="1"/>
  <c r="F13" i="5"/>
  <c r="G13" i="5" s="1"/>
  <c r="F16" i="5"/>
  <c r="G16" i="5" s="1"/>
  <c r="F8" i="5"/>
  <c r="G8" i="5" s="1"/>
  <c r="F12" i="5"/>
  <c r="G12" i="5" s="1"/>
  <c r="F17" i="5"/>
  <c r="G17" i="5" s="1"/>
  <c r="F18" i="5"/>
  <c r="G18" i="5" s="1"/>
  <c r="F15" i="5"/>
  <c r="G15" i="5" s="1"/>
  <c r="F5" i="5"/>
  <c r="G5" i="5" s="1"/>
  <c r="F9" i="5"/>
  <c r="G9" i="5" s="1"/>
  <c r="F22" i="5"/>
  <c r="G22" i="5" s="1"/>
  <c r="F31" i="5"/>
  <c r="G31" i="5" s="1"/>
  <c r="F20" i="5"/>
  <c r="G20" i="5" s="1"/>
  <c r="F33" i="5"/>
  <c r="G33" i="5" s="1"/>
  <c r="F19" i="5"/>
  <c r="G19" i="5" s="1"/>
  <c r="F10" i="5"/>
  <c r="G10" i="5" s="1"/>
  <c r="F30" i="5"/>
  <c r="G30" i="5" s="1"/>
  <c r="F21" i="5"/>
  <c r="G21" i="5" s="1"/>
  <c r="F23" i="5"/>
  <c r="G23" i="5" s="1"/>
  <c r="F32" i="5"/>
  <c r="G32" i="5" s="1"/>
  <c r="F11" i="5"/>
  <c r="G11" i="5" s="1"/>
  <c r="F38" i="5"/>
  <c r="G38" i="5" s="1"/>
  <c r="F27" i="5"/>
  <c r="G27" i="5" s="1"/>
  <c r="F29" i="5"/>
  <c r="G29" i="5" s="1"/>
  <c r="F40" i="5"/>
  <c r="G40" i="5" s="1"/>
  <c r="F42" i="5"/>
  <c r="G42" i="5" s="1"/>
  <c r="F43" i="5"/>
  <c r="G43" i="5" s="1"/>
  <c r="F14" i="5"/>
  <c r="G14" i="5" s="1"/>
  <c r="F7" i="5"/>
  <c r="G7" i="5" s="1"/>
  <c r="F57" i="5"/>
  <c r="G57" i="5" s="1"/>
  <c r="F88" i="5"/>
  <c r="G88" i="5" s="1"/>
  <c r="F61" i="5"/>
  <c r="G61" i="5" s="1"/>
  <c r="F58" i="5"/>
  <c r="G58" i="5" s="1"/>
  <c r="F68" i="5"/>
  <c r="G68" i="5" s="1"/>
  <c r="F75" i="5"/>
  <c r="G75" i="5" s="1"/>
  <c r="F64" i="5"/>
  <c r="G64" i="5" s="1"/>
  <c r="F65" i="5"/>
  <c r="G65" i="5" s="1"/>
  <c r="F71" i="5"/>
  <c r="G71" i="5" s="1"/>
  <c r="F50" i="5"/>
  <c r="G50" i="5" s="1"/>
  <c r="F86" i="5"/>
  <c r="G86" i="5" s="1"/>
  <c r="F91" i="5"/>
  <c r="G91" i="5" s="1"/>
  <c r="F81" i="5"/>
  <c r="G81" i="5" s="1"/>
  <c r="F66" i="5"/>
  <c r="G66" i="5" s="1"/>
  <c r="F47" i="5"/>
  <c r="G47" i="5" s="1"/>
  <c r="F54" i="5"/>
  <c r="G54" i="5" s="1"/>
  <c r="F96" i="5"/>
  <c r="G96" i="5" s="1"/>
  <c r="F84" i="5"/>
  <c r="G84" i="5" s="1"/>
  <c r="F95" i="5"/>
  <c r="G95" i="5" s="1"/>
  <c r="F44" i="5"/>
  <c r="G44" i="5" s="1"/>
  <c r="F56" i="5"/>
  <c r="G56" i="5" s="1"/>
  <c r="F37" i="5"/>
  <c r="G37" i="5" s="1"/>
  <c r="F35" i="5"/>
  <c r="G35" i="5" s="1"/>
  <c r="F34" i="5"/>
  <c r="G34" i="5" s="1"/>
  <c r="F82" i="5"/>
  <c r="G82" i="5" s="1"/>
  <c r="F25" i="5"/>
  <c r="G25" i="5" s="1"/>
  <c r="F92" i="5"/>
  <c r="G92" i="5" s="1"/>
  <c r="F87" i="5"/>
  <c r="G87" i="5" s="1"/>
  <c r="F85" i="5"/>
  <c r="G85" i="5" s="1"/>
  <c r="F45" i="5"/>
  <c r="G45" i="5" s="1"/>
  <c r="F89" i="5"/>
  <c r="G89" i="5" s="1"/>
  <c r="F73" i="5"/>
  <c r="G73" i="5" s="1"/>
  <c r="F100" i="5"/>
  <c r="G100" i="5" s="1"/>
  <c r="F62" i="5"/>
  <c r="G62" i="5" s="1"/>
  <c r="F78" i="5"/>
  <c r="G78" i="5" s="1"/>
  <c r="F97" i="5"/>
  <c r="G97" i="5" s="1"/>
  <c r="F83" i="5"/>
  <c r="G83" i="5" s="1"/>
  <c r="F79" i="5"/>
  <c r="G79" i="5" s="1"/>
  <c r="F103" i="5"/>
  <c r="G103" i="5" s="1"/>
  <c r="F49" i="5"/>
  <c r="G49" i="5" s="1"/>
  <c r="F60" i="5"/>
  <c r="G60" i="5" s="1"/>
  <c r="F41" i="5"/>
  <c r="G41" i="5" s="1"/>
  <c r="F70" i="5"/>
  <c r="G70" i="5" s="1"/>
  <c r="F36" i="5"/>
  <c r="G36" i="5" s="1"/>
  <c r="F52" i="5"/>
  <c r="G52" i="5" s="1"/>
  <c r="F51" i="5"/>
  <c r="G51" i="5" s="1"/>
  <c r="F74" i="5"/>
  <c r="G74" i="5" s="1"/>
  <c r="F102" i="5"/>
  <c r="G102" i="5" s="1"/>
  <c r="F72" i="5"/>
  <c r="G72" i="5" s="1"/>
  <c r="F67" i="5"/>
  <c r="G67" i="5" s="1"/>
  <c r="F90" i="5"/>
  <c r="G90" i="5" s="1"/>
  <c r="F77" i="5"/>
  <c r="G77" i="5" s="1"/>
  <c r="F39" i="5"/>
  <c r="G39" i="5" s="1"/>
  <c r="F93" i="5"/>
  <c r="G93" i="5" s="1"/>
  <c r="F46" i="5"/>
  <c r="G46" i="5" s="1"/>
  <c r="F104" i="5"/>
  <c r="G104" i="5" s="1"/>
  <c r="F48" i="5"/>
  <c r="G48" i="5" s="1"/>
  <c r="F101" i="5"/>
  <c r="G101" i="5" s="1"/>
  <c r="F94" i="5"/>
  <c r="G94" i="5" s="1"/>
  <c r="F63" i="5"/>
  <c r="G63" i="5" s="1"/>
  <c r="F80" i="5"/>
  <c r="G80" i="5" s="1"/>
  <c r="F28" i="5"/>
  <c r="G28" i="5" s="1"/>
  <c r="F98" i="5"/>
  <c r="G98" i="5" s="1"/>
  <c r="F24" i="5"/>
  <c r="G24" i="5" s="1"/>
  <c r="F76" i="5"/>
  <c r="G76" i="5" s="1"/>
  <c r="F26" i="5"/>
  <c r="G26" i="5" s="1"/>
  <c r="F55" i="5"/>
  <c r="G55" i="5" s="1"/>
  <c r="F53" i="5"/>
  <c r="G53" i="5" s="1"/>
  <c r="F69" i="5"/>
  <c r="G69" i="5" s="1"/>
  <c r="F99" i="5"/>
  <c r="G99" i="5" s="1"/>
  <c r="F59" i="5"/>
  <c r="G59" i="5" s="1"/>
  <c r="D15" i="8" l="1"/>
  <c r="D15" i="7"/>
  <c r="I2" i="5"/>
  <c r="B10" i="3"/>
  <c r="B9" i="3"/>
  <c r="E8" i="4"/>
  <c r="G8" i="4" s="1"/>
  <c r="D8" i="4"/>
  <c r="F8" i="4" s="1"/>
  <c r="B8" i="4"/>
  <c r="C8" i="4" s="1"/>
  <c r="E8" i="3"/>
  <c r="G8" i="3" s="1"/>
  <c r="D8" i="3"/>
  <c r="B8" i="3"/>
  <c r="C8" i="3" s="1"/>
  <c r="F15" i="8" l="1"/>
  <c r="E15" i="8"/>
  <c r="D16" i="8"/>
  <c r="G16" i="8"/>
  <c r="H16" i="8" s="1"/>
  <c r="I16" i="8" s="1"/>
  <c r="F15" i="7"/>
  <c r="E15" i="7"/>
  <c r="G16" i="7" s="1"/>
  <c r="H16" i="7" s="1"/>
  <c r="I16" i="7" s="1"/>
  <c r="E9" i="4"/>
  <c r="D9" i="4"/>
  <c r="F9" i="4" s="1"/>
  <c r="B9" i="4"/>
  <c r="C9" i="4" s="1"/>
  <c r="C9" i="3"/>
  <c r="E9" i="3"/>
  <c r="D9" i="3"/>
  <c r="F9" i="3" s="1"/>
  <c r="F8" i="3"/>
  <c r="E16" i="8" l="1"/>
  <c r="G17" i="8"/>
  <c r="H17" i="8" s="1"/>
  <c r="I17" i="8" s="1"/>
  <c r="F16" i="8"/>
  <c r="D17" i="8"/>
  <c r="D16" i="7"/>
  <c r="D10" i="4"/>
  <c r="B10" i="4"/>
  <c r="C10" i="4" s="1"/>
  <c r="E10" i="4"/>
  <c r="G10" i="4" s="1"/>
  <c r="G9" i="4"/>
  <c r="G9" i="3"/>
  <c r="E10" i="3"/>
  <c r="D10" i="3"/>
  <c r="C10" i="3"/>
  <c r="B11" i="3" s="1"/>
  <c r="F17" i="8" l="1"/>
  <c r="E17" i="8"/>
  <c r="G18" i="8" s="1"/>
  <c r="H18" i="8" s="1"/>
  <c r="I18" i="8" s="1"/>
  <c r="D18" i="8"/>
  <c r="F16" i="7"/>
  <c r="E16" i="7"/>
  <c r="G17" i="7" s="1"/>
  <c r="H17" i="7" s="1"/>
  <c r="I17" i="7" s="1"/>
  <c r="D11" i="4"/>
  <c r="E11" i="4"/>
  <c r="G11" i="4" s="1"/>
  <c r="B11" i="4"/>
  <c r="C11" i="4" s="1"/>
  <c r="F10" i="4"/>
  <c r="D11" i="3"/>
  <c r="E11" i="3"/>
  <c r="G11" i="3" s="1"/>
  <c r="C11" i="3"/>
  <c r="B12" i="3" s="1"/>
  <c r="F10" i="3"/>
  <c r="G10" i="3"/>
  <c r="E18" i="8" l="1"/>
  <c r="G19" i="8"/>
  <c r="H19" i="8" s="1"/>
  <c r="I19" i="8" s="1"/>
  <c r="F18" i="8"/>
  <c r="D19" i="8"/>
  <c r="D17" i="7"/>
  <c r="D12" i="4"/>
  <c r="B12" i="4"/>
  <c r="C12" i="4" s="1"/>
  <c r="E12" i="4"/>
  <c r="G12" i="4" s="1"/>
  <c r="F11" i="4"/>
  <c r="E12" i="3"/>
  <c r="D12" i="3"/>
  <c r="C12" i="3"/>
  <c r="B13" i="3" s="1"/>
  <c r="F11" i="3"/>
  <c r="F19" i="8" l="1"/>
  <c r="E19" i="8"/>
  <c r="G20" i="8" s="1"/>
  <c r="H20" i="8" s="1"/>
  <c r="I20" i="8" s="1"/>
  <c r="D20" i="8"/>
  <c r="F17" i="7"/>
  <c r="E17" i="7"/>
  <c r="G18" i="7" s="1"/>
  <c r="H18" i="7" s="1"/>
  <c r="I18" i="7" s="1"/>
  <c r="D13" i="4"/>
  <c r="E13" i="4"/>
  <c r="G13" i="4" s="1"/>
  <c r="B13" i="4"/>
  <c r="C13" i="4" s="1"/>
  <c r="F12" i="4"/>
  <c r="E13" i="3"/>
  <c r="D13" i="3"/>
  <c r="F13" i="3" s="1"/>
  <c r="C13" i="3"/>
  <c r="B14" i="3" s="1"/>
  <c r="F12" i="3"/>
  <c r="G12" i="3"/>
  <c r="F20" i="8" l="1"/>
  <c r="E20" i="8"/>
  <c r="G21" i="8" s="1"/>
  <c r="H21" i="8" s="1"/>
  <c r="I21" i="8" s="1"/>
  <c r="D21" i="8"/>
  <c r="D18" i="7"/>
  <c r="E14" i="4"/>
  <c r="B14" i="4"/>
  <c r="C14" i="4" s="1"/>
  <c r="D14" i="4"/>
  <c r="F14" i="4" s="1"/>
  <c r="F13" i="4"/>
  <c r="D14" i="3"/>
  <c r="E14" i="3"/>
  <c r="C14" i="3"/>
  <c r="B15" i="3" s="1"/>
  <c r="G13" i="3"/>
  <c r="F21" i="8" l="1"/>
  <c r="E21" i="8"/>
  <c r="G22" i="8" s="1"/>
  <c r="H22" i="8" s="1"/>
  <c r="I22" i="8" s="1"/>
  <c r="D22" i="8"/>
  <c r="F18" i="7"/>
  <c r="E18" i="7"/>
  <c r="G19" i="7" s="1"/>
  <c r="H19" i="7" s="1"/>
  <c r="I19" i="7" s="1"/>
  <c r="E15" i="4"/>
  <c r="D15" i="4"/>
  <c r="F15" i="4" s="1"/>
  <c r="B15" i="4"/>
  <c r="C15" i="4" s="1"/>
  <c r="G14" i="4"/>
  <c r="G14" i="3"/>
  <c r="E15" i="3"/>
  <c r="D15" i="3"/>
  <c r="F15" i="3" s="1"/>
  <c r="C15" i="3"/>
  <c r="B16" i="3" s="1"/>
  <c r="F14" i="3"/>
  <c r="F22" i="8" l="1"/>
  <c r="E22" i="8"/>
  <c r="G23" i="8" s="1"/>
  <c r="H23" i="8" s="1"/>
  <c r="I23" i="8" s="1"/>
  <c r="D23" i="8"/>
  <c r="D19" i="7"/>
  <c r="E16" i="4"/>
  <c r="B16" i="4"/>
  <c r="C16" i="4" s="1"/>
  <c r="D16" i="4"/>
  <c r="F16" i="4" s="1"/>
  <c r="G15" i="4"/>
  <c r="E16" i="3"/>
  <c r="D16" i="3"/>
  <c r="F16" i="3" s="1"/>
  <c r="C16" i="3"/>
  <c r="B17" i="3" s="1"/>
  <c r="G15" i="3"/>
  <c r="F23" i="8" l="1"/>
  <c r="E23" i="8"/>
  <c r="G24" i="8"/>
  <c r="H24" i="8" s="1"/>
  <c r="I24" i="8" s="1"/>
  <c r="D24" i="8"/>
  <c r="F19" i="7"/>
  <c r="E19" i="7"/>
  <c r="G20" i="7" s="1"/>
  <c r="H20" i="7" s="1"/>
  <c r="I20" i="7" s="1"/>
  <c r="G16" i="3"/>
  <c r="E17" i="4"/>
  <c r="D17" i="4"/>
  <c r="F17" i="4" s="1"/>
  <c r="B17" i="4"/>
  <c r="C17" i="4" s="1"/>
  <c r="G16" i="4"/>
  <c r="E17" i="3"/>
  <c r="D17" i="3"/>
  <c r="F17" i="3" s="1"/>
  <c r="C17" i="3"/>
  <c r="B18" i="3" s="1"/>
  <c r="F24" i="8" l="1"/>
  <c r="E24" i="8"/>
  <c r="G25" i="8" s="1"/>
  <c r="H25" i="8" s="1"/>
  <c r="I25" i="8" s="1"/>
  <c r="D25" i="8"/>
  <c r="D20" i="7"/>
  <c r="B18" i="4"/>
  <c r="D18" i="4"/>
  <c r="C18" i="4"/>
  <c r="E18" i="4"/>
  <c r="G18" i="4" s="1"/>
  <c r="G17" i="4"/>
  <c r="D18" i="3"/>
  <c r="E18" i="3"/>
  <c r="G18" i="3" s="1"/>
  <c r="C18" i="3"/>
  <c r="B19" i="3" s="1"/>
  <c r="G17" i="3"/>
  <c r="F25" i="8" l="1"/>
  <c r="E25" i="8"/>
  <c r="G26" i="8" s="1"/>
  <c r="H26" i="8" s="1"/>
  <c r="I26" i="8" s="1"/>
  <c r="D26" i="8"/>
  <c r="F20" i="7"/>
  <c r="E20" i="7"/>
  <c r="G21" i="7" s="1"/>
  <c r="H21" i="7" s="1"/>
  <c r="I21" i="7" s="1"/>
  <c r="B19" i="4"/>
  <c r="C19" i="4" s="1"/>
  <c r="D19" i="4"/>
  <c r="E19" i="4"/>
  <c r="G19" i="4" s="1"/>
  <c r="F18" i="4"/>
  <c r="E19" i="3"/>
  <c r="D19" i="3"/>
  <c r="F19" i="3" s="1"/>
  <c r="C19" i="3"/>
  <c r="B20" i="3" s="1"/>
  <c r="F18" i="3"/>
  <c r="E26" i="8" l="1"/>
  <c r="F26" i="8"/>
  <c r="G27" i="8"/>
  <c r="H27" i="8" s="1"/>
  <c r="I27" i="8" s="1"/>
  <c r="D27" i="8"/>
  <c r="D21" i="7"/>
  <c r="B20" i="4"/>
  <c r="C20" i="4" s="1"/>
  <c r="D20" i="4"/>
  <c r="F20" i="4" s="1"/>
  <c r="E20" i="4"/>
  <c r="F19" i="4"/>
  <c r="E20" i="3"/>
  <c r="D20" i="3"/>
  <c r="F20" i="3" s="1"/>
  <c r="C20" i="3"/>
  <c r="B21" i="3" s="1"/>
  <c r="G19" i="3"/>
  <c r="F27" i="8" l="1"/>
  <c r="E27" i="8"/>
  <c r="G28" i="8" s="1"/>
  <c r="H28" i="8" s="1"/>
  <c r="I28" i="8" s="1"/>
  <c r="D28" i="8"/>
  <c r="F21" i="7"/>
  <c r="E21" i="7"/>
  <c r="G22" i="7" s="1"/>
  <c r="H22" i="7" s="1"/>
  <c r="I22" i="7" s="1"/>
  <c r="B21" i="4"/>
  <c r="C21" i="4" s="1"/>
  <c r="E21" i="4"/>
  <c r="D21" i="4"/>
  <c r="G20" i="4"/>
  <c r="E21" i="3"/>
  <c r="D21" i="3"/>
  <c r="F21" i="3" s="1"/>
  <c r="C21" i="3"/>
  <c r="B22" i="3" s="1"/>
  <c r="G20" i="3"/>
  <c r="F28" i="8" l="1"/>
  <c r="E28" i="8"/>
  <c r="G29" i="8" s="1"/>
  <c r="H29" i="8" s="1"/>
  <c r="I29" i="8" s="1"/>
  <c r="D29" i="8"/>
  <c r="D22" i="7"/>
  <c r="F21" i="4"/>
  <c r="B22" i="4"/>
  <c r="E22" i="4"/>
  <c r="D22" i="4"/>
  <c r="C22" i="4"/>
  <c r="G21" i="4"/>
  <c r="E22" i="3"/>
  <c r="D22" i="3"/>
  <c r="F22" i="3" s="1"/>
  <c r="C22" i="3"/>
  <c r="B23" i="3" s="1"/>
  <c r="G21" i="3"/>
  <c r="F29" i="8" l="1"/>
  <c r="E29" i="8"/>
  <c r="G30" i="8" s="1"/>
  <c r="H30" i="8" s="1"/>
  <c r="I30" i="8" s="1"/>
  <c r="D30" i="8"/>
  <c r="F22" i="7"/>
  <c r="E22" i="7"/>
  <c r="G23" i="7" s="1"/>
  <c r="H23" i="7" s="1"/>
  <c r="I23" i="7" s="1"/>
  <c r="G22" i="4"/>
  <c r="F22" i="4"/>
  <c r="E23" i="4"/>
  <c r="B23" i="4"/>
  <c r="C23" i="4" s="1"/>
  <c r="D23" i="4"/>
  <c r="F23" i="4" s="1"/>
  <c r="E23" i="3"/>
  <c r="D23" i="3"/>
  <c r="F23" i="3" s="1"/>
  <c r="C23" i="3"/>
  <c r="B24" i="3" s="1"/>
  <c r="G22" i="3"/>
  <c r="E30" i="8" l="1"/>
  <c r="G31" i="8" s="1"/>
  <c r="H31" i="8" s="1"/>
  <c r="I31" i="8" s="1"/>
  <c r="F30" i="8"/>
  <c r="D31" i="8"/>
  <c r="D23" i="7"/>
  <c r="E24" i="4"/>
  <c r="D24" i="4"/>
  <c r="F24" i="4" s="1"/>
  <c r="B24" i="4"/>
  <c r="C24" i="4" s="1"/>
  <c r="G23" i="4"/>
  <c r="D24" i="3"/>
  <c r="E24" i="3"/>
  <c r="G24" i="3" s="1"/>
  <c r="C24" i="3"/>
  <c r="B25" i="3" s="1"/>
  <c r="G23" i="3"/>
  <c r="E31" i="8" l="1"/>
  <c r="F31" i="8"/>
  <c r="G32" i="8"/>
  <c r="H32" i="8" s="1"/>
  <c r="I32" i="8" s="1"/>
  <c r="D32" i="8"/>
  <c r="F23" i="7"/>
  <c r="E23" i="7"/>
  <c r="G24" i="7" s="1"/>
  <c r="H24" i="7" s="1"/>
  <c r="I24" i="7" s="1"/>
  <c r="E25" i="4"/>
  <c r="D25" i="4"/>
  <c r="F25" i="4" s="1"/>
  <c r="B25" i="4"/>
  <c r="C25" i="4" s="1"/>
  <c r="G24" i="4"/>
  <c r="D25" i="3"/>
  <c r="E25" i="3"/>
  <c r="G25" i="3" s="1"/>
  <c r="C25" i="3"/>
  <c r="B26" i="3" s="1"/>
  <c r="F24" i="3"/>
  <c r="F32" i="8" l="1"/>
  <c r="E32" i="8"/>
  <c r="G33" i="8" s="1"/>
  <c r="H33" i="8" s="1"/>
  <c r="I33" i="8" s="1"/>
  <c r="D33" i="8"/>
  <c r="D24" i="7"/>
  <c r="E26" i="4"/>
  <c r="D26" i="4"/>
  <c r="F26" i="4" s="1"/>
  <c r="B26" i="4"/>
  <c r="C26" i="4" s="1"/>
  <c r="G25" i="4"/>
  <c r="E26" i="3"/>
  <c r="D26" i="3"/>
  <c r="F26" i="3" s="1"/>
  <c r="C26" i="3"/>
  <c r="B27" i="3" s="1"/>
  <c r="F25" i="3"/>
  <c r="F33" i="8" l="1"/>
  <c r="E33" i="8"/>
  <c r="G34" i="8"/>
  <c r="H34" i="8" s="1"/>
  <c r="I34" i="8" s="1"/>
  <c r="D34" i="8"/>
  <c r="F24" i="7"/>
  <c r="E24" i="7"/>
  <c r="G25" i="7" s="1"/>
  <c r="H25" i="7" s="1"/>
  <c r="I25" i="7" s="1"/>
  <c r="B27" i="4"/>
  <c r="C27" i="4" s="1"/>
  <c r="E27" i="4"/>
  <c r="D27" i="4"/>
  <c r="G26" i="4"/>
  <c r="D27" i="3"/>
  <c r="E27" i="3"/>
  <c r="C27" i="3"/>
  <c r="G26" i="3"/>
  <c r="E34" i="8" l="1"/>
  <c r="G35" i="8"/>
  <c r="H35" i="8" s="1"/>
  <c r="I35" i="8" s="1"/>
  <c r="F34" i="8"/>
  <c r="D35" i="8"/>
  <c r="D25" i="7"/>
  <c r="F27" i="4"/>
  <c r="E31" i="4"/>
  <c r="E30" i="4"/>
  <c r="G27" i="4"/>
  <c r="G27" i="3"/>
  <c r="E31" i="3"/>
  <c r="F27" i="3"/>
  <c r="E30" i="3"/>
  <c r="F35" i="8" l="1"/>
  <c r="E35" i="8"/>
  <c r="G36" i="8" s="1"/>
  <c r="H36" i="8" s="1"/>
  <c r="I36" i="8" s="1"/>
  <c r="D36" i="8"/>
  <c r="F25" i="7"/>
  <c r="E25" i="7"/>
  <c r="G26" i="7" s="1"/>
  <c r="H26" i="7" s="1"/>
  <c r="I26" i="7" s="1"/>
  <c r="F36" i="8" l="1"/>
  <c r="E36" i="8"/>
  <c r="G37" i="8" s="1"/>
  <c r="H37" i="8" s="1"/>
  <c r="I37" i="8" s="1"/>
  <c r="D37" i="8"/>
  <c r="D26" i="7"/>
  <c r="F37" i="8" l="1"/>
  <c r="E37" i="8"/>
  <c r="G38" i="8"/>
  <c r="H38" i="8" s="1"/>
  <c r="I38" i="8" s="1"/>
  <c r="D38" i="8"/>
  <c r="F26" i="7"/>
  <c r="E26" i="7"/>
  <c r="G27" i="7" s="1"/>
  <c r="H27" i="7" s="1"/>
  <c r="I27" i="7" s="1"/>
  <c r="F38" i="8" l="1"/>
  <c r="E38" i="8"/>
  <c r="G39" i="8" s="1"/>
  <c r="H39" i="8" s="1"/>
  <c r="I39" i="8" s="1"/>
  <c r="D27" i="7"/>
  <c r="D39" i="8" l="1"/>
  <c r="F27" i="7"/>
  <c r="E27" i="7"/>
  <c r="G28" i="7" s="1"/>
  <c r="H28" i="7" s="1"/>
  <c r="I28" i="7" s="1"/>
  <c r="F39" i="8" l="1"/>
  <c r="E39" i="8"/>
  <c r="G40" i="8"/>
  <c r="H40" i="8" s="1"/>
  <c r="I40" i="8" s="1"/>
  <c r="D40" i="8"/>
  <c r="D28" i="7"/>
  <c r="F40" i="8" l="1"/>
  <c r="E40" i="8"/>
  <c r="G41" i="8"/>
  <c r="H41" i="8" s="1"/>
  <c r="I41" i="8" s="1"/>
  <c r="D41" i="8"/>
  <c r="F28" i="7"/>
  <c r="E28" i="7"/>
  <c r="G29" i="7" s="1"/>
  <c r="H29" i="7" s="1"/>
  <c r="I29" i="7" s="1"/>
  <c r="F41" i="8" l="1"/>
  <c r="E41" i="8"/>
  <c r="G42" i="8" s="1"/>
  <c r="H42" i="8" s="1"/>
  <c r="I42" i="8" s="1"/>
  <c r="D42" i="8"/>
  <c r="D29" i="7"/>
  <c r="E42" i="8" l="1"/>
  <c r="G43" i="8"/>
  <c r="H43" i="8" s="1"/>
  <c r="I43" i="8" s="1"/>
  <c r="F42" i="8"/>
  <c r="D43" i="8"/>
  <c r="F29" i="7"/>
  <c r="E29" i="7"/>
  <c r="G30" i="7" s="1"/>
  <c r="H30" i="7" s="1"/>
  <c r="I30" i="7" s="1"/>
  <c r="F43" i="8" l="1"/>
  <c r="E43" i="8"/>
  <c r="G44" i="8" s="1"/>
  <c r="H44" i="8" s="1"/>
  <c r="I44" i="8" s="1"/>
  <c r="D44" i="8"/>
  <c r="D30" i="7"/>
  <c r="F44" i="8" l="1"/>
  <c r="E44" i="8"/>
  <c r="G45" i="8"/>
  <c r="H45" i="8" s="1"/>
  <c r="I45" i="8" s="1"/>
  <c r="D45" i="8"/>
  <c r="F30" i="7"/>
  <c r="E30" i="7"/>
  <c r="G31" i="7" s="1"/>
  <c r="H31" i="7" s="1"/>
  <c r="I31" i="7" s="1"/>
  <c r="F45" i="8" l="1"/>
  <c r="E45" i="8"/>
  <c r="G46" i="8" s="1"/>
  <c r="H46" i="8" s="1"/>
  <c r="I46" i="8" s="1"/>
  <c r="D46" i="8"/>
  <c r="D31" i="7"/>
  <c r="F46" i="8" l="1"/>
  <c r="E46" i="8"/>
  <c r="G47" i="8" s="1"/>
  <c r="H47" i="8" s="1"/>
  <c r="I47" i="8" s="1"/>
  <c r="D47" i="8"/>
  <c r="F31" i="7"/>
  <c r="E31" i="7"/>
  <c r="G32" i="7" s="1"/>
  <c r="H32" i="7" s="1"/>
  <c r="I32" i="7" s="1"/>
  <c r="E47" i="8" l="1"/>
  <c r="F47" i="8"/>
  <c r="G48" i="8"/>
  <c r="H48" i="8" s="1"/>
  <c r="I48" i="8" s="1"/>
  <c r="D48" i="8"/>
  <c r="D32" i="7"/>
  <c r="E48" i="8" l="1"/>
  <c r="F48" i="8"/>
  <c r="G49" i="8"/>
  <c r="H49" i="8" s="1"/>
  <c r="I49" i="8" s="1"/>
  <c r="D49" i="8"/>
  <c r="F32" i="7"/>
  <c r="E32" i="7"/>
  <c r="G33" i="7" s="1"/>
  <c r="H33" i="7" s="1"/>
  <c r="I33" i="7" s="1"/>
  <c r="F49" i="8" l="1"/>
  <c r="E49" i="8"/>
  <c r="G50" i="8" s="1"/>
  <c r="H50" i="8" s="1"/>
  <c r="I50" i="8" s="1"/>
  <c r="D50" i="8"/>
  <c r="D33" i="7"/>
  <c r="E50" i="8" l="1"/>
  <c r="G51" i="8"/>
  <c r="H51" i="8" s="1"/>
  <c r="I51" i="8" s="1"/>
  <c r="F50" i="8"/>
  <c r="D51" i="8"/>
  <c r="F33" i="7"/>
  <c r="E33" i="7"/>
  <c r="G34" i="7" s="1"/>
  <c r="H34" i="7" s="1"/>
  <c r="I34" i="7" s="1"/>
  <c r="F51" i="8" l="1"/>
  <c r="E51" i="8"/>
  <c r="G52" i="8" s="1"/>
  <c r="H52" i="8" s="1"/>
  <c r="I52" i="8" s="1"/>
  <c r="D52" i="8"/>
  <c r="D34" i="7"/>
  <c r="F52" i="8" l="1"/>
  <c r="E52" i="8"/>
  <c r="G53" i="8" s="1"/>
  <c r="H53" i="8" s="1"/>
  <c r="I53" i="8" s="1"/>
  <c r="D53" i="8"/>
  <c r="F34" i="7"/>
  <c r="E34" i="7"/>
  <c r="G35" i="7" s="1"/>
  <c r="H35" i="7" s="1"/>
  <c r="I35" i="7" s="1"/>
  <c r="F53" i="8" l="1"/>
  <c r="E53" i="8"/>
  <c r="G54" i="8" s="1"/>
  <c r="H54" i="8" s="1"/>
  <c r="I54" i="8" s="1"/>
  <c r="D54" i="8"/>
  <c r="D35" i="7"/>
  <c r="F54" i="8" l="1"/>
  <c r="E54" i="8"/>
  <c r="G55" i="8" s="1"/>
  <c r="H55" i="8" s="1"/>
  <c r="I55" i="8" s="1"/>
  <c r="D55" i="8"/>
  <c r="F35" i="7"/>
  <c r="E35" i="7"/>
  <c r="G36" i="7" s="1"/>
  <c r="H36" i="7" s="1"/>
  <c r="I36" i="7" s="1"/>
  <c r="F55" i="8" l="1"/>
  <c r="E55" i="8"/>
  <c r="G56" i="8"/>
  <c r="H56" i="8" s="1"/>
  <c r="I56" i="8" s="1"/>
  <c r="D56" i="8"/>
  <c r="D36" i="7"/>
  <c r="G57" i="8" l="1"/>
  <c r="H57" i="8" s="1"/>
  <c r="I57" i="8" s="1"/>
  <c r="F56" i="8"/>
  <c r="E56" i="8"/>
  <c r="D57" i="8"/>
  <c r="F36" i="7"/>
  <c r="E36" i="7"/>
  <c r="G37" i="7" s="1"/>
  <c r="H37" i="7" s="1"/>
  <c r="I37" i="7" s="1"/>
  <c r="F57" i="8" l="1"/>
  <c r="E57" i="8"/>
  <c r="G58" i="8" s="1"/>
  <c r="H58" i="8" s="1"/>
  <c r="I58" i="8" s="1"/>
  <c r="D58" i="8"/>
  <c r="D37" i="7"/>
  <c r="E58" i="8" l="1"/>
  <c r="F58" i="8"/>
  <c r="G59" i="8"/>
  <c r="H59" i="8" s="1"/>
  <c r="I59" i="8" s="1"/>
  <c r="D59" i="8"/>
  <c r="F37" i="7"/>
  <c r="E37" i="7"/>
  <c r="G38" i="7" s="1"/>
  <c r="H38" i="7" s="1"/>
  <c r="I38" i="7" s="1"/>
  <c r="F59" i="8" l="1"/>
  <c r="E59" i="8"/>
  <c r="G60" i="8" s="1"/>
  <c r="H60" i="8" s="1"/>
  <c r="I60" i="8" s="1"/>
  <c r="D60" i="8"/>
  <c r="D38" i="7"/>
  <c r="F60" i="8" l="1"/>
  <c r="E60" i="8"/>
  <c r="G61" i="8" s="1"/>
  <c r="H61" i="8" s="1"/>
  <c r="I61" i="8" s="1"/>
  <c r="D61" i="8"/>
  <c r="F38" i="7"/>
  <c r="E38" i="7"/>
  <c r="G39" i="7" s="1"/>
  <c r="H39" i="7" s="1"/>
  <c r="I39" i="7" s="1"/>
  <c r="F61" i="8" l="1"/>
  <c r="E61" i="8"/>
  <c r="G62" i="8" s="1"/>
  <c r="H62" i="8" s="1"/>
  <c r="I62" i="8" s="1"/>
  <c r="D62" i="8"/>
  <c r="D39" i="7"/>
  <c r="E62" i="8" l="1"/>
  <c r="G63" i="8" s="1"/>
  <c r="H63" i="8" s="1"/>
  <c r="I63" i="8" s="1"/>
  <c r="F62" i="8"/>
  <c r="D63" i="8"/>
  <c r="F39" i="7"/>
  <c r="E39" i="7"/>
  <c r="D40" i="7" s="1"/>
  <c r="F63" i="8" l="1"/>
  <c r="E63" i="8"/>
  <c r="G64" i="8"/>
  <c r="H64" i="8" s="1"/>
  <c r="I64" i="8" s="1"/>
  <c r="D64" i="8"/>
  <c r="G40" i="7"/>
  <c r="H40" i="7" s="1"/>
  <c r="I40" i="7" s="1"/>
  <c r="F40" i="7"/>
  <c r="E40" i="7"/>
  <c r="G41" i="7" s="1"/>
  <c r="H41" i="7" s="1"/>
  <c r="I41" i="7" s="1"/>
  <c r="F64" i="8" l="1"/>
  <c r="E64" i="8"/>
  <c r="G65" i="8" s="1"/>
  <c r="H65" i="8" s="1"/>
  <c r="I65" i="8" s="1"/>
  <c r="D65" i="8"/>
  <c r="D41" i="7"/>
  <c r="F65" i="8" l="1"/>
  <c r="E65" i="8"/>
  <c r="G66" i="8"/>
  <c r="H66" i="8" s="1"/>
  <c r="I66" i="8" s="1"/>
  <c r="D66" i="8"/>
  <c r="F41" i="7"/>
  <c r="E41" i="7"/>
  <c r="G42" i="7" s="1"/>
  <c r="H42" i="7" s="1"/>
  <c r="I42" i="7" s="1"/>
  <c r="E66" i="8" l="1"/>
  <c r="F66" i="8"/>
  <c r="G67" i="8"/>
  <c r="H67" i="8" s="1"/>
  <c r="I67" i="8" s="1"/>
  <c r="D67" i="8"/>
  <c r="D42" i="7"/>
  <c r="F67" i="8" l="1"/>
  <c r="E67" i="8"/>
  <c r="G68" i="8" s="1"/>
  <c r="H68" i="8" s="1"/>
  <c r="I68" i="8" s="1"/>
  <c r="D68" i="8"/>
  <c r="F42" i="7"/>
  <c r="E42" i="7"/>
  <c r="G43" i="7" s="1"/>
  <c r="H43" i="7" s="1"/>
  <c r="I43" i="7" s="1"/>
  <c r="F68" i="8" l="1"/>
  <c r="E68" i="8"/>
  <c r="G69" i="8" s="1"/>
  <c r="H69" i="8" s="1"/>
  <c r="I69" i="8" s="1"/>
  <c r="D69" i="8"/>
  <c r="D43" i="7"/>
  <c r="F69" i="8" l="1"/>
  <c r="E69" i="8"/>
  <c r="G70" i="8"/>
  <c r="H70" i="8" s="1"/>
  <c r="I70" i="8" s="1"/>
  <c r="D70" i="8"/>
  <c r="F43" i="7"/>
  <c r="E43" i="7"/>
  <c r="G44" i="7" s="1"/>
  <c r="H44" i="7" s="1"/>
  <c r="I44" i="7" s="1"/>
  <c r="F70" i="8" l="1"/>
  <c r="E70" i="8"/>
  <c r="G71" i="8" s="1"/>
  <c r="H71" i="8" s="1"/>
  <c r="I71" i="8" s="1"/>
  <c r="D71" i="8"/>
  <c r="D44" i="7"/>
  <c r="F71" i="8" l="1"/>
  <c r="E71" i="8"/>
  <c r="G72" i="8"/>
  <c r="H72" i="8" s="1"/>
  <c r="I72" i="8" s="1"/>
  <c r="D72" i="8"/>
  <c r="F44" i="7"/>
  <c r="E44" i="7"/>
  <c r="G45" i="7" s="1"/>
  <c r="H45" i="7" s="1"/>
  <c r="I45" i="7" s="1"/>
  <c r="F72" i="8" l="1"/>
  <c r="E72" i="8"/>
  <c r="G73" i="8"/>
  <c r="H73" i="8" s="1"/>
  <c r="I73" i="8" s="1"/>
  <c r="D73" i="8"/>
  <c r="D45" i="7"/>
  <c r="G74" i="8" l="1"/>
  <c r="H74" i="8" s="1"/>
  <c r="I74" i="8" s="1"/>
  <c r="F73" i="8"/>
  <c r="E73" i="8"/>
  <c r="D74" i="8"/>
  <c r="F45" i="7"/>
  <c r="E45" i="7"/>
  <c r="G46" i="7" s="1"/>
  <c r="H46" i="7" s="1"/>
  <c r="I46" i="7" s="1"/>
  <c r="E74" i="8" l="1"/>
  <c r="G75" i="8" s="1"/>
  <c r="H75" i="8" s="1"/>
  <c r="I75" i="8" s="1"/>
  <c r="F74" i="8"/>
  <c r="D46" i="7"/>
  <c r="D75" i="8" l="1"/>
  <c r="F46" i="7"/>
  <c r="E46" i="7"/>
  <c r="G47" i="7" s="1"/>
  <c r="H47" i="7" s="1"/>
  <c r="I47" i="7" s="1"/>
  <c r="F75" i="8" l="1"/>
  <c r="E75" i="8"/>
  <c r="G76" i="8" s="1"/>
  <c r="H76" i="8" s="1"/>
  <c r="I76" i="8" s="1"/>
  <c r="D76" i="8"/>
  <c r="D47" i="7"/>
  <c r="F76" i="8" l="1"/>
  <c r="E76" i="8"/>
  <c r="G77" i="8"/>
  <c r="H77" i="8" s="1"/>
  <c r="I77" i="8" s="1"/>
  <c r="D77" i="8"/>
  <c r="F47" i="7"/>
  <c r="E47" i="7"/>
  <c r="G48" i="7" s="1"/>
  <c r="H48" i="7" s="1"/>
  <c r="I48" i="7" s="1"/>
  <c r="F77" i="8" l="1"/>
  <c r="E77" i="8"/>
  <c r="G78" i="8"/>
  <c r="H78" i="8" s="1"/>
  <c r="I78" i="8" s="1"/>
  <c r="D78" i="8"/>
  <c r="D48" i="7"/>
  <c r="G79" i="8" l="1"/>
  <c r="H79" i="8" s="1"/>
  <c r="I79" i="8" s="1"/>
  <c r="F78" i="8"/>
  <c r="E78" i="8"/>
  <c r="D79" i="8"/>
  <c r="F48" i="7"/>
  <c r="E48" i="7"/>
  <c r="G49" i="7" s="1"/>
  <c r="H49" i="7" s="1"/>
  <c r="I49" i="7" s="1"/>
  <c r="E79" i="8" l="1"/>
  <c r="F79" i="8"/>
  <c r="G80" i="8"/>
  <c r="H80" i="8" s="1"/>
  <c r="I80" i="8" s="1"/>
  <c r="D80" i="8"/>
  <c r="D49" i="7"/>
  <c r="E80" i="8" l="1"/>
  <c r="G81" i="8" s="1"/>
  <c r="H81" i="8" s="1"/>
  <c r="I81" i="8" s="1"/>
  <c r="F80" i="8"/>
  <c r="F49" i="7"/>
  <c r="E49" i="7"/>
  <c r="G50" i="7" s="1"/>
  <c r="H50" i="7" s="1"/>
  <c r="I50" i="7" s="1"/>
  <c r="D81" i="8" l="1"/>
  <c r="D50" i="7"/>
  <c r="F81" i="8" l="1"/>
  <c r="E81" i="8"/>
  <c r="G82" i="8"/>
  <c r="H82" i="8" s="1"/>
  <c r="I82" i="8" s="1"/>
  <c r="D82" i="8"/>
  <c r="F50" i="7"/>
  <c r="E50" i="7"/>
  <c r="G51" i="7" s="1"/>
  <c r="H51" i="7" s="1"/>
  <c r="I51" i="7" s="1"/>
  <c r="E82" i="8" l="1"/>
  <c r="G83" i="8"/>
  <c r="H83" i="8" s="1"/>
  <c r="I83" i="8" s="1"/>
  <c r="F82" i="8"/>
  <c r="D83" i="8"/>
  <c r="D51" i="7"/>
  <c r="G84" i="8" l="1"/>
  <c r="H84" i="8" s="1"/>
  <c r="I84" i="8" s="1"/>
  <c r="F83" i="8"/>
  <c r="E83" i="8"/>
  <c r="D84" i="8"/>
  <c r="F51" i="7"/>
  <c r="E51" i="7"/>
  <c r="G52" i="7" s="1"/>
  <c r="H52" i="7" s="1"/>
  <c r="I52" i="7" s="1"/>
  <c r="F84" i="8" l="1"/>
  <c r="E84" i="8"/>
  <c r="G85" i="8" s="1"/>
  <c r="H85" i="8" s="1"/>
  <c r="I85" i="8" s="1"/>
  <c r="D85" i="8"/>
  <c r="D52" i="7"/>
  <c r="F85" i="8" l="1"/>
  <c r="E85" i="8"/>
  <c r="G86" i="8" s="1"/>
  <c r="H86" i="8" s="1"/>
  <c r="I86" i="8" s="1"/>
  <c r="D86" i="8"/>
  <c r="F52" i="7"/>
  <c r="E52" i="7"/>
  <c r="D53" i="7" s="1"/>
  <c r="F86" i="8" l="1"/>
  <c r="E86" i="8"/>
  <c r="G87" i="8" s="1"/>
  <c r="H87" i="8" s="1"/>
  <c r="I87" i="8" s="1"/>
  <c r="D87" i="8"/>
  <c r="G53" i="7"/>
  <c r="H53" i="7" s="1"/>
  <c r="I53" i="7" s="1"/>
  <c r="F53" i="7"/>
  <c r="E53" i="7"/>
  <c r="G54" i="7" s="1"/>
  <c r="H54" i="7" s="1"/>
  <c r="I54" i="7" s="1"/>
  <c r="E87" i="8" l="1"/>
  <c r="F87" i="8"/>
  <c r="G88" i="8"/>
  <c r="H88" i="8" s="1"/>
  <c r="I88" i="8" s="1"/>
  <c r="D88" i="8"/>
  <c r="D54" i="7"/>
  <c r="F88" i="8" l="1"/>
  <c r="E88" i="8"/>
  <c r="G89" i="8" s="1"/>
  <c r="H89" i="8" s="1"/>
  <c r="I89" i="8" s="1"/>
  <c r="D89" i="8"/>
  <c r="F54" i="7"/>
  <c r="E54" i="7"/>
  <c r="G55" i="7" s="1"/>
  <c r="H55" i="7" s="1"/>
  <c r="I55" i="7" s="1"/>
  <c r="F89" i="8" l="1"/>
  <c r="E89" i="8"/>
  <c r="G90" i="8" s="1"/>
  <c r="H90" i="8" s="1"/>
  <c r="I90" i="8" s="1"/>
  <c r="D90" i="8"/>
  <c r="D55" i="7"/>
  <c r="E90" i="8" l="1"/>
  <c r="F90" i="8"/>
  <c r="G91" i="8"/>
  <c r="H91" i="8" s="1"/>
  <c r="I91" i="8" s="1"/>
  <c r="D91" i="8"/>
  <c r="F55" i="7"/>
  <c r="E55" i="7"/>
  <c r="D56" i="7" s="1"/>
  <c r="F91" i="8" l="1"/>
  <c r="E91" i="8"/>
  <c r="G92" i="8" s="1"/>
  <c r="H92" i="8" s="1"/>
  <c r="I92" i="8" s="1"/>
  <c r="D92" i="8"/>
  <c r="G56" i="7"/>
  <c r="H56" i="7" s="1"/>
  <c r="I56" i="7" s="1"/>
  <c r="F56" i="7"/>
  <c r="E56" i="7"/>
  <c r="G57" i="7" s="1"/>
  <c r="H57" i="7" s="1"/>
  <c r="I57" i="7" s="1"/>
  <c r="F92" i="8" l="1"/>
  <c r="E92" i="8"/>
  <c r="G93" i="8" s="1"/>
  <c r="H93" i="8" s="1"/>
  <c r="I93" i="8" s="1"/>
  <c r="D93" i="8"/>
  <c r="D57" i="7"/>
  <c r="F93" i="8" l="1"/>
  <c r="E93" i="8"/>
  <c r="G94" i="8"/>
  <c r="H94" i="8" s="1"/>
  <c r="I94" i="8" s="1"/>
  <c r="D94" i="8"/>
  <c r="F57" i="7"/>
  <c r="E57" i="7"/>
  <c r="G58" i="7" s="1"/>
  <c r="H58" i="7" s="1"/>
  <c r="I58" i="7" s="1"/>
  <c r="E94" i="8" l="1"/>
  <c r="G95" i="8" s="1"/>
  <c r="H95" i="8" s="1"/>
  <c r="I95" i="8" s="1"/>
  <c r="F94" i="8"/>
  <c r="D95" i="8"/>
  <c r="D58" i="7"/>
  <c r="F95" i="8" l="1"/>
  <c r="E95" i="8"/>
  <c r="G96" i="8"/>
  <c r="H96" i="8" s="1"/>
  <c r="I96" i="8" s="1"/>
  <c r="D96" i="8"/>
  <c r="F58" i="7"/>
  <c r="E58" i="7"/>
  <c r="G59" i="7" s="1"/>
  <c r="H59" i="7" s="1"/>
  <c r="I59" i="7" s="1"/>
  <c r="F96" i="8" l="1"/>
  <c r="E96" i="8"/>
  <c r="G97" i="8" s="1"/>
  <c r="H97" i="8" s="1"/>
  <c r="I97" i="8" s="1"/>
  <c r="D97" i="8"/>
  <c r="D59" i="7"/>
  <c r="F97" i="8" l="1"/>
  <c r="E97" i="8"/>
  <c r="G98" i="8"/>
  <c r="H98" i="8" s="1"/>
  <c r="I98" i="8" s="1"/>
  <c r="D98" i="8"/>
  <c r="F59" i="7"/>
  <c r="E59" i="7"/>
  <c r="G60" i="7" s="1"/>
  <c r="H60" i="7" s="1"/>
  <c r="I60" i="7" s="1"/>
  <c r="E98" i="8" l="1"/>
  <c r="G99" i="8"/>
  <c r="H99" i="8" s="1"/>
  <c r="I99" i="8" s="1"/>
  <c r="F98" i="8"/>
  <c r="D99" i="8"/>
  <c r="D60" i="7"/>
  <c r="F99" i="8" l="1"/>
  <c r="E99" i="8"/>
  <c r="G100" i="8" s="1"/>
  <c r="H100" i="8" s="1"/>
  <c r="I100" i="8" s="1"/>
  <c r="F60" i="7"/>
  <c r="E60" i="7"/>
  <c r="G61" i="7" s="1"/>
  <c r="H61" i="7" s="1"/>
  <c r="I61" i="7" s="1"/>
  <c r="D100" i="8" l="1"/>
  <c r="D61" i="7"/>
  <c r="F100" i="8" l="1"/>
  <c r="E100" i="8"/>
  <c r="G101" i="8" s="1"/>
  <c r="H101" i="8" s="1"/>
  <c r="I101" i="8" s="1"/>
  <c r="D101" i="8"/>
  <c r="F61" i="7"/>
  <c r="E61" i="7"/>
  <c r="G62" i="7" s="1"/>
  <c r="H62" i="7" s="1"/>
  <c r="I62" i="7" s="1"/>
  <c r="F101" i="8" l="1"/>
  <c r="E101" i="8"/>
  <c r="G102" i="8" s="1"/>
  <c r="H102" i="8" s="1"/>
  <c r="I102" i="8" s="1"/>
  <c r="D62" i="7"/>
  <c r="D102" i="8" l="1"/>
  <c r="F62" i="7"/>
  <c r="E62" i="7"/>
  <c r="G63" i="7" s="1"/>
  <c r="H63" i="7" s="1"/>
  <c r="I63" i="7" s="1"/>
  <c r="F102" i="8" l="1"/>
  <c r="E102" i="8"/>
  <c r="G103" i="8" s="1"/>
  <c r="H103" i="8" s="1"/>
  <c r="I103" i="8" s="1"/>
  <c r="D103" i="8"/>
  <c r="D63" i="7"/>
  <c r="F103" i="8" l="1"/>
  <c r="E103" i="8"/>
  <c r="G104" i="8"/>
  <c r="H104" i="8" s="1"/>
  <c r="I104" i="8" s="1"/>
  <c r="D104" i="8"/>
  <c r="F63" i="7"/>
  <c r="E63" i="7"/>
  <c r="G64" i="7" s="1"/>
  <c r="H64" i="7" s="1"/>
  <c r="I64" i="7" s="1"/>
  <c r="F104" i="8" l="1"/>
  <c r="E104" i="8"/>
  <c r="G105" i="8" s="1"/>
  <c r="H105" i="8" s="1"/>
  <c r="I105" i="8" s="1"/>
  <c r="D105" i="8"/>
  <c r="D64" i="7"/>
  <c r="F105" i="8" l="1"/>
  <c r="E105" i="8"/>
  <c r="G106" i="8" s="1"/>
  <c r="H106" i="8" s="1"/>
  <c r="I106" i="8" s="1"/>
  <c r="D106" i="8"/>
  <c r="F64" i="7"/>
  <c r="E64" i="7"/>
  <c r="G65" i="7" s="1"/>
  <c r="H65" i="7" s="1"/>
  <c r="I65" i="7" s="1"/>
  <c r="E106" i="8" l="1"/>
  <c r="G107" i="8"/>
  <c r="H107" i="8" s="1"/>
  <c r="I107" i="8" s="1"/>
  <c r="F106" i="8"/>
  <c r="D107" i="8"/>
  <c r="D65" i="7"/>
  <c r="F107" i="8" l="1"/>
  <c r="E107" i="8"/>
  <c r="G108" i="8" s="1"/>
  <c r="H108" i="8" s="1"/>
  <c r="I108" i="8" s="1"/>
  <c r="J5" i="8" s="1"/>
  <c r="D108" i="8"/>
  <c r="F65" i="7"/>
  <c r="E65" i="7"/>
  <c r="G66" i="7" s="1"/>
  <c r="H66" i="7" s="1"/>
  <c r="I66" i="7" s="1"/>
  <c r="F108" i="8" l="1"/>
  <c r="E108" i="8"/>
  <c r="D66" i="7"/>
  <c r="F66" i="7" l="1"/>
  <c r="E66" i="7"/>
  <c r="G67" i="7" s="1"/>
  <c r="H67" i="7" s="1"/>
  <c r="I67" i="7" s="1"/>
  <c r="D67" i="7" l="1"/>
  <c r="F67" i="7" l="1"/>
  <c r="E67" i="7"/>
  <c r="G68" i="7" s="1"/>
  <c r="H68" i="7" s="1"/>
  <c r="I68" i="7" s="1"/>
  <c r="D68" i="7" l="1"/>
  <c r="F68" i="7" l="1"/>
  <c r="E68" i="7"/>
  <c r="G69" i="7" s="1"/>
  <c r="H69" i="7" s="1"/>
  <c r="I69" i="7" s="1"/>
  <c r="D69" i="7" l="1"/>
  <c r="F69" i="7" l="1"/>
  <c r="E69" i="7"/>
  <c r="G70" i="7" s="1"/>
  <c r="H70" i="7" s="1"/>
  <c r="I70" i="7" s="1"/>
  <c r="D70" i="7" l="1"/>
  <c r="F70" i="7" l="1"/>
  <c r="E70" i="7"/>
  <c r="G71" i="7" s="1"/>
  <c r="H71" i="7" s="1"/>
  <c r="I71" i="7" s="1"/>
  <c r="D71" i="7" l="1"/>
  <c r="F71" i="7" l="1"/>
  <c r="E71" i="7"/>
  <c r="G72" i="7" s="1"/>
  <c r="H72" i="7" s="1"/>
  <c r="I72" i="7" s="1"/>
  <c r="D72" i="7" l="1"/>
  <c r="F72" i="7" l="1"/>
  <c r="E72" i="7"/>
  <c r="G73" i="7" s="1"/>
  <c r="H73" i="7" s="1"/>
  <c r="I73" i="7" s="1"/>
  <c r="D73" i="7" l="1"/>
  <c r="F73" i="7" l="1"/>
  <c r="E73" i="7"/>
  <c r="G74" i="7" s="1"/>
  <c r="H74" i="7" s="1"/>
  <c r="I74" i="7" s="1"/>
  <c r="D74" i="7" l="1"/>
  <c r="F74" i="7" l="1"/>
  <c r="E74" i="7"/>
  <c r="G75" i="7" s="1"/>
  <c r="H75" i="7" s="1"/>
  <c r="I75" i="7" s="1"/>
  <c r="D75" i="7" l="1"/>
  <c r="F75" i="7" l="1"/>
  <c r="E75" i="7"/>
  <c r="G76" i="7" s="1"/>
  <c r="H76" i="7" s="1"/>
  <c r="I76" i="7" s="1"/>
  <c r="D76" i="7" l="1"/>
  <c r="F76" i="7" l="1"/>
  <c r="E76" i="7"/>
  <c r="G77" i="7" s="1"/>
  <c r="H77" i="7" s="1"/>
  <c r="I77" i="7" s="1"/>
  <c r="D77" i="7" l="1"/>
  <c r="F77" i="7" l="1"/>
  <c r="E77" i="7"/>
  <c r="G78" i="7" s="1"/>
  <c r="H78" i="7" s="1"/>
  <c r="I78" i="7" s="1"/>
  <c r="D78" i="7" l="1"/>
  <c r="F78" i="7" l="1"/>
  <c r="E78" i="7"/>
  <c r="G79" i="7" s="1"/>
  <c r="H79" i="7" s="1"/>
  <c r="I79" i="7" s="1"/>
  <c r="D79" i="7" l="1"/>
  <c r="E79" i="7" s="1"/>
  <c r="G80" i="7" l="1"/>
  <c r="H80" i="7" s="1"/>
  <c r="I80" i="7" s="1"/>
  <c r="F79" i="7"/>
  <c r="D80" i="7"/>
  <c r="F80" i="7" l="1"/>
  <c r="E80" i="7"/>
  <c r="G81" i="7" s="1"/>
  <c r="H81" i="7" s="1"/>
  <c r="I81" i="7" s="1"/>
  <c r="D81" i="7" l="1"/>
  <c r="F81" i="7" l="1"/>
  <c r="E81" i="7"/>
  <c r="D82" i="7" s="1"/>
  <c r="G82" i="7" l="1"/>
  <c r="H82" i="7" s="1"/>
  <c r="I82" i="7" s="1"/>
  <c r="F82" i="7"/>
  <c r="E82" i="7"/>
  <c r="G83" i="7" s="1"/>
  <c r="H83" i="7" s="1"/>
  <c r="I83" i="7" s="1"/>
  <c r="D83" i="7" l="1"/>
  <c r="F83" i="7" l="1"/>
  <c r="E83" i="7"/>
  <c r="G84" i="7" s="1"/>
  <c r="H84" i="7" s="1"/>
  <c r="I84" i="7" s="1"/>
  <c r="D84" i="7" l="1"/>
  <c r="F84" i="7" l="1"/>
  <c r="E84" i="7"/>
  <c r="D85" i="7" s="1"/>
  <c r="G85" i="7" l="1"/>
  <c r="H85" i="7" s="1"/>
  <c r="I85" i="7" s="1"/>
  <c r="F85" i="7"/>
  <c r="E85" i="7"/>
  <c r="D86" i="7" s="1"/>
  <c r="G86" i="7" l="1"/>
  <c r="H86" i="7" s="1"/>
  <c r="I86" i="7" s="1"/>
  <c r="F86" i="7"/>
  <c r="E86" i="7"/>
  <c r="G87" i="7" s="1"/>
  <c r="H87" i="7" s="1"/>
  <c r="I87" i="7" s="1"/>
  <c r="D87" i="7" l="1"/>
  <c r="F87" i="7" l="1"/>
  <c r="E87" i="7"/>
  <c r="G88" i="7" s="1"/>
  <c r="H88" i="7" s="1"/>
  <c r="I88" i="7" s="1"/>
  <c r="D88" i="7" l="1"/>
  <c r="F88" i="7" l="1"/>
  <c r="E88" i="7"/>
  <c r="G89" i="7" s="1"/>
  <c r="H89" i="7" s="1"/>
  <c r="I89" i="7" s="1"/>
  <c r="D89" i="7" l="1"/>
  <c r="F89" i="7" l="1"/>
  <c r="E89" i="7"/>
  <c r="G90" i="7" s="1"/>
  <c r="H90" i="7" s="1"/>
  <c r="I90" i="7" s="1"/>
  <c r="D90" i="7" l="1"/>
  <c r="F90" i="7" l="1"/>
  <c r="E90" i="7"/>
  <c r="G91" i="7" s="1"/>
  <c r="H91" i="7" s="1"/>
  <c r="I91" i="7" s="1"/>
  <c r="D91" i="7" l="1"/>
  <c r="F91" i="7" l="1"/>
  <c r="E91" i="7"/>
  <c r="G92" i="7" s="1"/>
  <c r="H92" i="7" s="1"/>
  <c r="I92" i="7" s="1"/>
  <c r="D92" i="7" l="1"/>
  <c r="F92" i="7" l="1"/>
  <c r="E92" i="7"/>
  <c r="G93" i="7" s="1"/>
  <c r="H93" i="7" s="1"/>
  <c r="I93" i="7" s="1"/>
  <c r="D93" i="7" l="1"/>
  <c r="F93" i="7" l="1"/>
  <c r="E93" i="7"/>
  <c r="G94" i="7" s="1"/>
  <c r="H94" i="7" s="1"/>
  <c r="I94" i="7" s="1"/>
  <c r="D94" i="7" l="1"/>
  <c r="F94" i="7" l="1"/>
  <c r="E94" i="7"/>
  <c r="D95" i="7" s="1"/>
  <c r="G95" i="7" l="1"/>
  <c r="H95" i="7" s="1"/>
  <c r="I95" i="7" s="1"/>
  <c r="F95" i="7"/>
  <c r="E95" i="7"/>
  <c r="G96" i="7" s="1"/>
  <c r="H96" i="7" s="1"/>
  <c r="I96" i="7" s="1"/>
  <c r="D96" i="7" l="1"/>
  <c r="F96" i="7" l="1"/>
  <c r="E96" i="7"/>
  <c r="D97" i="7" s="1"/>
  <c r="G97" i="7" l="1"/>
  <c r="H97" i="7" s="1"/>
  <c r="I97" i="7" s="1"/>
  <c r="F97" i="7"/>
  <c r="E97" i="7"/>
  <c r="G98" i="7" s="1"/>
  <c r="H98" i="7" s="1"/>
  <c r="I98" i="7" s="1"/>
  <c r="D98" i="7" l="1"/>
  <c r="F98" i="7" l="1"/>
  <c r="E98" i="7"/>
  <c r="G99" i="7" s="1"/>
  <c r="H99" i="7" s="1"/>
  <c r="I99" i="7" s="1"/>
  <c r="D99" i="7" l="1"/>
  <c r="F99" i="7" l="1"/>
  <c r="E99" i="7"/>
  <c r="G100" i="7" s="1"/>
  <c r="H100" i="7" s="1"/>
  <c r="I100" i="7" s="1"/>
  <c r="D100" i="7" l="1"/>
  <c r="F100" i="7" l="1"/>
  <c r="E100" i="7"/>
  <c r="G101" i="7" s="1"/>
  <c r="H101" i="7" s="1"/>
  <c r="I101" i="7" s="1"/>
  <c r="D101" i="7" l="1"/>
  <c r="F101" i="7" l="1"/>
  <c r="E101" i="7"/>
  <c r="D102" i="7" s="1"/>
  <c r="G102" i="7" l="1"/>
  <c r="H102" i="7" s="1"/>
  <c r="I102" i="7" s="1"/>
  <c r="F102" i="7"/>
  <c r="E102" i="7"/>
  <c r="G103" i="7" s="1"/>
  <c r="H103" i="7" s="1"/>
  <c r="I103" i="7" s="1"/>
  <c r="D103" i="7" l="1"/>
  <c r="F103" i="7" l="1"/>
  <c r="E103" i="7"/>
  <c r="D104" i="7" s="1"/>
  <c r="G104" i="7" l="1"/>
  <c r="H104" i="7" s="1"/>
  <c r="I104" i="7" s="1"/>
  <c r="F104" i="7"/>
  <c r="E104" i="7"/>
  <c r="G105" i="7" s="1"/>
  <c r="H105" i="7" s="1"/>
  <c r="I105" i="7" s="1"/>
  <c r="D105" i="7" l="1"/>
  <c r="F105" i="7" l="1"/>
  <c r="E105" i="7"/>
  <c r="G106" i="7" s="1"/>
  <c r="H106" i="7" s="1"/>
  <c r="I106" i="7" s="1"/>
  <c r="D106" i="7" l="1"/>
  <c r="F106" i="7" l="1"/>
  <c r="E106" i="7"/>
  <c r="G107" i="7" s="1"/>
  <c r="H107" i="7" s="1"/>
  <c r="I107" i="7" s="1"/>
  <c r="D107" i="7" l="1"/>
  <c r="F107" i="7" l="1"/>
  <c r="E107" i="7"/>
  <c r="G108" i="7" s="1"/>
  <c r="H108" i="7" s="1"/>
  <c r="I108" i="7" s="1"/>
  <c r="J5" i="7" s="1"/>
  <c r="D108" i="7" l="1"/>
  <c r="F108" i="7" s="1"/>
  <c r="E108" i="7" l="1"/>
</calcChain>
</file>

<file path=xl/sharedStrings.xml><?xml version="1.0" encoding="utf-8"?>
<sst xmlns="http://schemas.openxmlformats.org/spreadsheetml/2006/main" count="416" uniqueCount="150">
  <si>
    <t>Trend</t>
  </si>
  <si>
    <t>Year Qtr</t>
  </si>
  <si>
    <t>Revs</t>
  </si>
  <si>
    <t>m</t>
  </si>
  <si>
    <t>p</t>
  </si>
  <si>
    <t>q</t>
  </si>
  <si>
    <t>Parameters</t>
  </si>
  <si>
    <t>Value</t>
  </si>
  <si>
    <t>Time Period (Yrs)</t>
  </si>
  <si>
    <t>Sales Forecast</t>
  </si>
  <si>
    <t>Cummulative Sales Forecast</t>
  </si>
  <si>
    <t>Share of Innovators</t>
  </si>
  <si>
    <t>Share of Imitators</t>
  </si>
  <si>
    <t>TOTAL SHARE %</t>
  </si>
  <si>
    <t>Imitators</t>
  </si>
  <si>
    <t>Innovators</t>
  </si>
  <si>
    <t>Sales (Innovator)</t>
  </si>
  <si>
    <t>Sales (Imitators)</t>
  </si>
  <si>
    <t>2 Quarter MA</t>
  </si>
  <si>
    <t>2 Quarter MA Forecasted</t>
  </si>
  <si>
    <t>Smoothened 2 Quarter MA Forecasted</t>
  </si>
  <si>
    <t>Error</t>
  </si>
  <si>
    <t>(Error)^2</t>
  </si>
  <si>
    <t>SSE</t>
  </si>
  <si>
    <t>Alpha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</si>
  <si>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</si>
  <si>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</si>
  <si>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</si>
  <si>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</si>
  <si>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</si>
  <si>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</si>
  <si>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</si>
  <si>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</si>
  <si>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</si>
  <si>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</si>
  <si>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</si>
  <si>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</si>
  <si>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</si>
  <si>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</si>
  <si>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</si>
  <si>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</si>
  <si>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</si>
  <si>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</si>
  <si>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</si>
  <si>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</si>
  <si>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</si>
  <si>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</si>
  <si>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</si>
  <si>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</si>
  <si>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</si>
  <si>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</si>
  <si>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</si>
  <si>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</si>
  <si>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</si>
  <si>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</si>
  <si>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</si>
  <si>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</si>
  <si>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</si>
  <si>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</si>
  <si>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</si>
  <si>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</si>
  <si>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</si>
  <si>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</si>
  <si>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</si>
  <si>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</si>
  <si>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</si>
  <si>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</si>
  <si>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</si>
  <si>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</si>
  <si>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</si>
  <si>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</si>
  <si>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</si>
  <si>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</si>
  <si>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</si>
  <si>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</si>
  <si>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</si>
  <si>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</si>
  <si>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</si>
  <si>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</si>
  <si>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</si>
  <si>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</si>
  <si>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</si>
  <si>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</si>
  <si>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</si>
  <si>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</si>
  <si>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</si>
  <si>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</si>
  <si>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</si>
  <si>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</si>
  <si>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</si>
  <si>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</si>
  <si>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</si>
  <si>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</si>
  <si>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</si>
  <si>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</si>
  <si>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</si>
  <si>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</si>
  <si>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</si>
  <si>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</si>
  <si>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</si>
  <si>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</si>
  <si>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</si>
  <si>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</si>
  <si>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</si>
  <si>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</si>
  <si>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</si>
  <si>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</si>
  <si>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</si>
  <si>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</si>
  <si>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</si>
  <si>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</si>
  <si>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</si>
  <si>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</si>
  <si>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</si>
  <si>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</si>
  <si>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</si>
  <si>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</si>
  <si>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</si>
  <si>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</si>
  <si>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</si>
  <si>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</si>
  <si>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</si>
  <si>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</si>
  <si>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</si>
  <si>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</si>
  <si>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</si>
  <si>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</si>
  <si>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</si>
  <si>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</si>
  <si>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Q1</t>
  </si>
  <si>
    <t>Q2</t>
  </si>
  <si>
    <t>Q3</t>
  </si>
  <si>
    <t>Q4</t>
  </si>
  <si>
    <t>Forecasts</t>
  </si>
  <si>
    <t>Error^2</t>
  </si>
  <si>
    <t>Initial Estimates for Model Parameters</t>
  </si>
  <si>
    <t>Sum of Quarter Coeff</t>
  </si>
  <si>
    <t>Baseline</t>
  </si>
  <si>
    <t>alpha</t>
  </si>
  <si>
    <t>beta</t>
  </si>
  <si>
    <t>gamma</t>
  </si>
  <si>
    <t>Level</t>
  </si>
  <si>
    <t>Trend 2</t>
  </si>
  <si>
    <t>Seasonality</t>
  </si>
  <si>
    <t>Forecast</t>
  </si>
  <si>
    <t>Period</t>
  </si>
  <si>
    <t>2005-Q4</t>
  </si>
  <si>
    <t>2006-Q1</t>
  </si>
  <si>
    <t>2006-Q2</t>
  </si>
  <si>
    <t>2006-Q3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</si>
</sst>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yyyy&quot;\-Q&quot;\Q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10" fontId="0" fillId="2" borderId="1" xfId="1" applyNumberFormat="1" applyFont="1" applyFill="1" applyBorder="1"/>
    <xf numFmtId="10" fontId="1" fillId="2" borderId="1" xfId="1" applyNumberFormat="1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165" fontId="0" fillId="2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</cellXfs>
  <cellStyles count="3">
    <cellStyle name="Comma 2" xfId="2" xr:uid="{46BA2F74-1F36-4ACE-A50E-7E0F6360ABA4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FORECAST and Cumulative Sales FORECAST</a:t>
            </a:r>
          </a:p>
        </c:rich>
      </c:tx>
      <c:layout>
        <c:manualLayout>
          <c:xMode val="edge"/>
          <c:yMode val="edge"/>
          <c:x val="0.11772598980367939"/>
          <c:y val="3.8892532910450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'Part1-Q1'!$B$6</c:f>
              <c:strCache>
                <c:ptCount val="1"/>
                <c:pt idx="0">
                  <c:v>Sales Forecast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'Part1-Q1'!$A$7:$A$27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'Part1-Q1'!$B$7:$B$27</c:f>
              <c:numCache>
                <c:formatCode>0.0000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1.0185</c:v>
                </c:pt>
                <c:pt idx="3">
                  <c:v>1.3543035239999999</c:v>
                </c:pt>
                <c:pt idx="4">
                  <c:v>1.749406874287891</c:v>
                </c:pt>
                <c:pt idx="5">
                  <c:v>2.1729029007235652</c:v>
                </c:pt>
                <c:pt idx="6">
                  <c:v>2.5625539782997091</c:v>
                </c:pt>
                <c:pt idx="7">
                  <c:v>2.8279205644208791</c:v>
                </c:pt>
                <c:pt idx="8">
                  <c:v>2.8768659819299147</c:v>
                </c:pt>
                <c:pt idx="9">
                  <c:v>2.6640680411264492</c:v>
                </c:pt>
                <c:pt idx="10">
                  <c:v>2.2308276762882597</c:v>
                </c:pt>
                <c:pt idx="11">
                  <c:v>1.6933277225943453</c:v>
                </c:pt>
                <c:pt idx="12">
                  <c:v>1.1790159538386504</c:v>
                </c:pt>
                <c:pt idx="13">
                  <c:v>0.76673066624879027</c:v>
                </c:pt>
                <c:pt idx="14">
                  <c:v>0.47474592428845774</c:v>
                </c:pt>
                <c:pt idx="15">
                  <c:v>0.28452401566771535</c:v>
                </c:pt>
                <c:pt idx="16">
                  <c:v>0.16706401803220139</c:v>
                </c:pt>
                <c:pt idx="17">
                  <c:v>9.6887904073064135E-2</c:v>
                </c:pt>
                <c:pt idx="18">
                  <c:v>5.578045359212247E-2</c:v>
                </c:pt>
                <c:pt idx="19">
                  <c:v>3.1977754225090749E-2</c:v>
                </c:pt>
                <c:pt idx="20">
                  <c:v>1.828726916539658E-2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B-410C-96D3-E252DE04BA8A}"/>
            </c:ext>
          </c:extLst>
        </c:ser>
        <c:ser>
          <c:idx val="1"/>
          <c:order val="1"/>
          <c:tx>
            <c:strRef>
              <c:f>'Part1-Q1'!$C$6</c:f>
              <c:strCache>
                <c:ptCount val="1"/>
                <c:pt idx="0">
                  <c:v>Cummulative Sales 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'Part1-Q1'!$A$7:$A$27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'Part1-Q1'!$C$7:$C$27</c:f>
              <c:numCache>
                <c:formatCode>0.0000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1.7685</c:v>
                </c:pt>
                <c:pt idx="3">
                  <c:v>3.1228035240000001</c:v>
                </c:pt>
                <c:pt idx="4">
                  <c:v>4.8722103982878906</c:v>
                </c:pt>
                <c:pt idx="5">
                  <c:v>7.0451132990114562</c:v>
                </c:pt>
                <c:pt idx="6">
                  <c:v>9.6076672773111653</c:v>
                </c:pt>
                <c:pt idx="7">
                  <c:v>12.435587841732044</c:v>
                </c:pt>
                <c:pt idx="8">
                  <c:v>15.312453823661958</c:v>
                </c:pt>
                <c:pt idx="9">
                  <c:v>17.976521864788406</c:v>
                </c:pt>
                <c:pt idx="10">
                  <c:v>20.207349541076667</c:v>
                </c:pt>
                <c:pt idx="11">
                  <c:v>21.900677263671014</c:v>
                </c:pt>
                <c:pt idx="12">
                  <c:v>23.079693217509664</c:v>
                </c:pt>
                <c:pt idx="13">
                  <c:v>23.846423883758455</c:v>
                </c:pt>
                <c:pt idx="14">
                  <c:v>24.321169808046911</c:v>
                </c:pt>
                <c:pt idx="15">
                  <c:v>24.605693823714624</c:v>
                </c:pt>
                <c:pt idx="16">
                  <c:v>24.772757841746824</c:v>
                </c:pt>
                <c:pt idx="17">
                  <c:v>24.869645745819888</c:v>
                </c:pt>
                <c:pt idx="18">
                  <c:v>24.925426199412009</c:v>
                </c:pt>
                <c:pt idx="19">
                  <c:v>24.957403953637098</c:v>
                </c:pt>
                <c:pt idx="20">
                  <c:v>24.975691222802496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B-410C-96D3-E252DE04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8047"/>
        <c:axId val="1704708543"/>
      </c:scatterChart>
      <c:valAx>
        <c:axId val="2089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08543"/>
        <c:crosses val="autoZero"/>
        <c:crossBetween val="midCat"/>
      </c:valAx>
      <c:valAx>
        <c:axId val="17047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FORECAST and Cumulative Sales FORECAST</a:t>
            </a:r>
          </a:p>
        </c:rich>
      </c:tx>
      <c:layout>
        <c:manualLayout>
          <c:xMode val="edge"/>
          <c:yMode val="edge"/>
          <c:x val="0.11772598980367939"/>
          <c:y val="3.8892532910450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'Part1-Q2'!$B$6</c:f>
              <c:strCache>
                <c:ptCount val="1"/>
                <c:pt idx="0">
                  <c:v>Sales Forecast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'Part1-Q2'!$A$7:$A$27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'Part1-Q2'!$B$7:$B$27</c:f>
              <c:numCache>
                <c:formatCode>0.0000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6.18</c:v>
                </c:pt>
                <c:pt idx="3">
                  <c:v>3.6992491199999997</c:v>
                </c:pt>
                <c:pt idx="4">
                  <c:v>2.1704563709099745</c:v>
                </c:pt>
                <c:pt idx="5">
                  <c:v>1.2581815536802701</c:v>
                </c:pt>
                <c:pt idx="6">
                  <c:v>0.72417267532155516</c:v>
                </c:pt>
                <c:pt idx="7">
                  <c:v>0.41509003037494607</c:v>
                </c:pt>
                <c:pt idx="8">
                  <c:v>0.23735883529837032</c:v>
                </c:pt>
                <c:pt idx="9">
                  <c:v>0.13554186639931753</c:v>
                </c:pt>
                <c:pt idx="10">
                  <c:v>7.7339447438897868E-2</c:v>
                </c:pt>
                <c:pt idx="11">
                  <c:v>4.4109708648679358E-2</c:v>
                </c:pt>
                <c:pt idx="12">
                  <c:v>2.5151061774007943E-2</c:v>
                </c:pt>
                <c:pt idx="13">
                  <c:v>1.433887735282624E-2</c:v>
                </c:pt>
                <c:pt idx="14">
                  <c:v>8.1740610277171166E-3</c:v>
                </c:pt>
                <c:pt idx="15">
                  <c:v>4.659507549715336E-3</c:v>
                </c:pt>
                <c:pt idx="16">
                  <c:v>2.6560144315235235E-3</c:v>
                </c:pt>
                <c:pt idx="17">
                  <c:v>1.5139591348173331E-3</c:v>
                </c:pt>
                <c:pt idx="18">
                  <c:v>8.6296674944630336E-4</c:v>
                </c:pt>
                <c:pt idx="19">
                  <c:v>4.9189431008356266E-4</c:v>
                </c:pt>
                <c:pt idx="20">
                  <c:v>2.8038081687498106E-4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B-4296-A059-476B5AAD2EBD}"/>
            </c:ext>
          </c:extLst>
        </c:ser>
        <c:ser>
          <c:idx val="1"/>
          <c:order val="1"/>
          <c:tx>
            <c:strRef>
              <c:f>'Part1-Q2'!$C$6</c:f>
              <c:strCache>
                <c:ptCount val="1"/>
                <c:pt idx="0">
                  <c:v>Cummulative Sales 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'Part1-Q2'!$A$7:$A$27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'Part1-Q2'!$C$7:$C$27</c:f>
              <c:numCache>
                <c:formatCode>0.0000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16.18</c:v>
                </c:pt>
                <c:pt idx="3">
                  <c:v>19.879249120000001</c:v>
                </c:pt>
                <c:pt idx="4">
                  <c:v>22.049705490909975</c:v>
                </c:pt>
                <c:pt idx="5">
                  <c:v>23.307887044590245</c:v>
                </c:pt>
                <c:pt idx="6">
                  <c:v>24.0320597199118</c:v>
                </c:pt>
                <c:pt idx="7">
                  <c:v>24.447149750286744</c:v>
                </c:pt>
                <c:pt idx="8">
                  <c:v>24.684508585585114</c:v>
                </c:pt>
                <c:pt idx="9">
                  <c:v>24.820050451984432</c:v>
                </c:pt>
                <c:pt idx="10">
                  <c:v>24.897389899423331</c:v>
                </c:pt>
                <c:pt idx="11">
                  <c:v>24.941499608072011</c:v>
                </c:pt>
                <c:pt idx="12">
                  <c:v>24.966650669846018</c:v>
                </c:pt>
                <c:pt idx="13">
                  <c:v>24.980989547198845</c:v>
                </c:pt>
                <c:pt idx="14">
                  <c:v>24.989163608226562</c:v>
                </c:pt>
                <c:pt idx="15">
                  <c:v>24.993823115776276</c:v>
                </c:pt>
                <c:pt idx="16">
                  <c:v>24.996479130207799</c:v>
                </c:pt>
                <c:pt idx="17">
                  <c:v>24.997993089342618</c:v>
                </c:pt>
                <c:pt idx="18">
                  <c:v>24.998856056092063</c:v>
                </c:pt>
                <c:pt idx="19">
                  <c:v>24.999347950402147</c:v>
                </c:pt>
                <c:pt idx="20">
                  <c:v>24.999628331219022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B-4296-A059-476B5AAD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8047"/>
        <c:axId val="1704708543"/>
      </c:scatterChart>
      <c:valAx>
        <c:axId val="2089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08543"/>
        <c:crosses val="autoZero"/>
        <c:crossBetween val="midCat"/>
      </c:valAx>
      <c:valAx>
        <c:axId val="17047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Revs vs 2Q-MA Forecasts vs Smoothen Forecasts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'Part2-Q1'!$B$1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'Part2-Q1'!$A$2:$A$105</c:f>
              <c:strCache>
                <c:ptCount val="104"/>
                <c:pt idx="0">
                  <c:v>1979-Q4</c:v>
                </c:pt>
                <c:pt idx="1">
                  <c:v>1980-Q1</c:v>
                </c:pt>
                <c:pt idx="2">
                  <c:v>1980-Q2</c:v>
                </c:pt>
                <c:pt idx="3">
                  <c:v>1980-Q3</c:v>
                </c:pt>
                <c:pt idx="4">
                  <c:v>1980-Q4</c:v>
                </c:pt>
                <c:pt idx="5">
                  <c:v>1981-Q1</c:v>
                </c:pt>
                <c:pt idx="6">
                  <c:v>1981-Q2</c:v>
                </c:pt>
                <c:pt idx="7">
                  <c:v>1981-Q3</c:v>
                </c:pt>
                <c:pt idx="8">
                  <c:v>1981-Q4</c:v>
                </c:pt>
                <c:pt idx="9">
                  <c:v>1982-Q1</c:v>
                </c:pt>
                <c:pt idx="10">
                  <c:v>1982-Q2</c:v>
                </c:pt>
                <c:pt idx="11">
                  <c:v>1982-Q3</c:v>
                </c:pt>
                <c:pt idx="12">
                  <c:v>1982-Q4</c:v>
                </c:pt>
                <c:pt idx="13">
                  <c:v>1983-Q1</c:v>
                </c:pt>
                <c:pt idx="14">
                  <c:v>1983-Q2</c:v>
                </c:pt>
                <c:pt idx="15">
                  <c:v>1983-Q3</c:v>
                </c:pt>
                <c:pt idx="16">
                  <c:v>1983-Q4</c:v>
                </c:pt>
                <c:pt idx="17">
                  <c:v>1984-Q1</c:v>
                </c:pt>
                <c:pt idx="18">
                  <c:v>1984-Q2</c:v>
                </c:pt>
                <c:pt idx="19">
                  <c:v>1984-Q3</c:v>
                </c:pt>
                <c:pt idx="20">
                  <c:v>1984-Q4</c:v>
                </c:pt>
                <c:pt idx="21">
                  <c:v>1985-Q1</c:v>
                </c:pt>
                <c:pt idx="22">
                  <c:v>1985-Q2</c:v>
                </c:pt>
                <c:pt idx="23">
                  <c:v>1985-Q3</c:v>
                </c:pt>
                <c:pt idx="24">
                  <c:v>1985-Q4</c:v>
                </c:pt>
                <c:pt idx="25">
                  <c:v>1986-Q1</c:v>
                </c:pt>
                <c:pt idx="26">
                  <c:v>1986-Q2</c:v>
                </c:pt>
                <c:pt idx="27">
                  <c:v>1986-Q3</c:v>
                </c:pt>
                <c:pt idx="28">
                  <c:v>1986-Q4</c:v>
                </c:pt>
                <c:pt idx="29">
                  <c:v>1987-Q1</c:v>
                </c:pt>
                <c:pt idx="30">
                  <c:v>1987-Q2</c:v>
                </c:pt>
                <c:pt idx="31">
                  <c:v>1987-Q3</c:v>
                </c:pt>
                <c:pt idx="32">
                  <c:v>1987-Q4</c:v>
                </c:pt>
                <c:pt idx="33">
                  <c:v>1988-Q1</c:v>
                </c:pt>
                <c:pt idx="34">
                  <c:v>1988-Q2</c:v>
                </c:pt>
                <c:pt idx="35">
                  <c:v>1988-Q3</c:v>
                </c:pt>
                <c:pt idx="36">
                  <c:v>1988-Q4</c:v>
                </c:pt>
                <c:pt idx="37">
                  <c:v>1989-Q1</c:v>
                </c:pt>
                <c:pt idx="38">
                  <c:v>1989-Q2</c:v>
                </c:pt>
                <c:pt idx="39">
                  <c:v>1989-Q3</c:v>
                </c:pt>
                <c:pt idx="40">
                  <c:v>1989-Q4</c:v>
                </c:pt>
                <c:pt idx="41">
                  <c:v>1990-Q1</c:v>
                </c:pt>
                <c:pt idx="42">
                  <c:v>1990-Q2</c:v>
                </c:pt>
                <c:pt idx="43">
                  <c:v>1990-Q3</c:v>
                </c:pt>
                <c:pt idx="44">
                  <c:v>1990-Q4</c:v>
                </c:pt>
                <c:pt idx="45">
                  <c:v>1991-Q1</c:v>
                </c:pt>
                <c:pt idx="46">
                  <c:v>1991-Q2</c:v>
                </c:pt>
                <c:pt idx="47">
                  <c:v>1991-Q3</c:v>
                </c:pt>
                <c:pt idx="48">
                  <c:v>1991-Q4</c:v>
                </c:pt>
                <c:pt idx="49">
                  <c:v>1992-Q1</c:v>
                </c:pt>
                <c:pt idx="50">
                  <c:v>1992-Q2</c:v>
                </c:pt>
                <c:pt idx="51">
                  <c:v>1992-Q3</c:v>
                </c:pt>
                <c:pt idx="52">
                  <c:v>1992-Q4</c:v>
                </c:pt>
                <c:pt idx="53">
                  <c:v>1993-Q1</c:v>
                </c:pt>
                <c:pt idx="54">
                  <c:v>1993-Q2</c:v>
                </c:pt>
                <c:pt idx="55">
                  <c:v>1993-Q3</c:v>
                </c:pt>
                <c:pt idx="56">
                  <c:v>1993-Q4</c:v>
                </c:pt>
                <c:pt idx="57">
                  <c:v>1994-Q1</c:v>
                </c:pt>
                <c:pt idx="58">
                  <c:v>1994-Q2</c:v>
                </c:pt>
                <c:pt idx="59">
                  <c:v>1994-Q3</c:v>
                </c:pt>
                <c:pt idx="60">
                  <c:v>1994-Q4</c:v>
                </c:pt>
                <c:pt idx="61">
                  <c:v>1995-Q1</c:v>
                </c:pt>
                <c:pt idx="62">
                  <c:v>1995-Q2</c:v>
                </c:pt>
                <c:pt idx="63">
                  <c:v>1995-Q3</c:v>
                </c:pt>
                <c:pt idx="64">
                  <c:v>1995-Q4</c:v>
                </c:pt>
                <c:pt idx="65">
                  <c:v>1996-Q1</c:v>
                </c:pt>
                <c:pt idx="66">
                  <c:v>1996-Q2</c:v>
                </c:pt>
                <c:pt idx="67">
                  <c:v>1996-Q3</c:v>
                </c:pt>
                <c:pt idx="68">
                  <c:v>1996-Q4</c:v>
                </c:pt>
                <c:pt idx="69">
                  <c:v>1997-Q1</c:v>
                </c:pt>
                <c:pt idx="70">
                  <c:v>1997-Q2</c:v>
                </c:pt>
                <c:pt idx="71">
                  <c:v>1997-Q3</c:v>
                </c:pt>
                <c:pt idx="72">
                  <c:v>1997-Q4</c:v>
                </c:pt>
                <c:pt idx="73">
                  <c:v>1998-Q1</c:v>
                </c:pt>
                <c:pt idx="74">
                  <c:v>1998-Q2</c:v>
                </c:pt>
                <c:pt idx="75">
                  <c:v>1998-Q3</c:v>
                </c:pt>
                <c:pt idx="76">
                  <c:v>1998-Q4</c:v>
                </c:pt>
                <c:pt idx="77">
                  <c:v>1999-Q1</c:v>
                </c:pt>
                <c:pt idx="78">
                  <c:v>1999-Q2</c:v>
                </c:pt>
                <c:pt idx="79">
                  <c:v>1999-Q3</c:v>
                </c:pt>
                <c:pt idx="80">
                  <c:v>1999-Q4</c:v>
                </c:pt>
                <c:pt idx="81">
                  <c:v>2000-Q1</c:v>
                </c:pt>
                <c:pt idx="82">
                  <c:v>2000-Q2</c:v>
                </c:pt>
                <c:pt idx="83">
                  <c:v>2000-Q3</c:v>
                </c:pt>
                <c:pt idx="84">
                  <c:v>2000-Q4</c:v>
                </c:pt>
                <c:pt idx="85">
                  <c:v>2001-Q1</c:v>
                </c:pt>
                <c:pt idx="86">
                  <c:v>2001-Q2</c:v>
                </c:pt>
                <c:pt idx="87">
                  <c:v>2001-Q3</c:v>
                </c:pt>
                <c:pt idx="88">
                  <c:v>2001-Q4</c:v>
                </c:pt>
                <c:pt idx="89">
                  <c:v>2002-Q1</c:v>
                </c:pt>
                <c:pt idx="90">
                  <c:v>2002-Q2</c:v>
                </c:pt>
                <c:pt idx="91">
                  <c:v>2002-Q3</c:v>
                </c:pt>
                <c:pt idx="92">
                  <c:v>2002-Q4</c:v>
                </c:pt>
                <c:pt idx="93">
                  <c:v>2003-Q1</c:v>
                </c:pt>
                <c:pt idx="94">
                  <c:v>2003-Q2</c:v>
                </c:pt>
                <c:pt idx="95">
                  <c:v>2003-Q3</c:v>
                </c:pt>
                <c:pt idx="96">
                  <c:v>2003-Q4</c:v>
                </c:pt>
                <c:pt idx="97">
                  <c:v>2004-Q1</c:v>
                </c:pt>
                <c:pt idx="98">
                  <c:v>2004-Q2</c:v>
                </c:pt>
                <c:pt idx="99">
                  <c:v>2004-Q3</c:v>
                </c:pt>
                <c:pt idx="100">
                  <c:v>2004-Q4</c:v>
                </c:pt>
                <c:pt idx="101">
                  <c:v>2005-Q1</c:v>
                </c:pt>
                <c:pt idx="102">
                  <c:v>2005-Q2</c:v>
                </c:pt>
                <c:pt idx="103">
                  <c:v>2005-Q3</c:v>
                </c:pt>
              </c:strCache>
            </c:strRef>
          </c:xVal>
          <c:yVal>
            <c:numRef>
              <c:f>'Part2-Q1'!$B$2:$B$105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2-48C7-A818-F6F4BCE13CB6}"/>
            </c:ext>
          </c:extLst>
        </c:ser>
        <c:ser>
          <c:idx val="2"/>
          <c:order val="1"/>
          <c:tx>
            <c:strRef>
              <c:f>'Part2-Q1'!$D$1</c:f>
              <c:strCache>
                <c:ptCount val="1"/>
                <c:pt idx="0">
                  <c:v>2 Quarter MA Forecasted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'Part2-Q1'!$A$2:$A$105</c:f>
              <c:strCache>
                <c:ptCount val="104"/>
                <c:pt idx="0">
                  <c:v>1979-Q4</c:v>
                </c:pt>
                <c:pt idx="1">
                  <c:v>1980-Q1</c:v>
                </c:pt>
                <c:pt idx="2">
                  <c:v>1980-Q2</c:v>
                </c:pt>
                <c:pt idx="3">
                  <c:v>1980-Q3</c:v>
                </c:pt>
                <c:pt idx="4">
                  <c:v>1980-Q4</c:v>
                </c:pt>
                <c:pt idx="5">
                  <c:v>1981-Q1</c:v>
                </c:pt>
                <c:pt idx="6">
                  <c:v>1981-Q2</c:v>
                </c:pt>
                <c:pt idx="7">
                  <c:v>1981-Q3</c:v>
                </c:pt>
                <c:pt idx="8">
                  <c:v>1981-Q4</c:v>
                </c:pt>
                <c:pt idx="9">
                  <c:v>1982-Q1</c:v>
                </c:pt>
                <c:pt idx="10">
                  <c:v>1982-Q2</c:v>
                </c:pt>
                <c:pt idx="11">
                  <c:v>1982-Q3</c:v>
                </c:pt>
                <c:pt idx="12">
                  <c:v>1982-Q4</c:v>
                </c:pt>
                <c:pt idx="13">
                  <c:v>1983-Q1</c:v>
                </c:pt>
                <c:pt idx="14">
                  <c:v>1983-Q2</c:v>
                </c:pt>
                <c:pt idx="15">
                  <c:v>1983-Q3</c:v>
                </c:pt>
                <c:pt idx="16">
                  <c:v>1983-Q4</c:v>
                </c:pt>
                <c:pt idx="17">
                  <c:v>1984-Q1</c:v>
                </c:pt>
                <c:pt idx="18">
                  <c:v>1984-Q2</c:v>
                </c:pt>
                <c:pt idx="19">
                  <c:v>1984-Q3</c:v>
                </c:pt>
                <c:pt idx="20">
                  <c:v>1984-Q4</c:v>
                </c:pt>
                <c:pt idx="21">
                  <c:v>1985-Q1</c:v>
                </c:pt>
                <c:pt idx="22">
                  <c:v>1985-Q2</c:v>
                </c:pt>
                <c:pt idx="23">
                  <c:v>1985-Q3</c:v>
                </c:pt>
                <c:pt idx="24">
                  <c:v>1985-Q4</c:v>
                </c:pt>
                <c:pt idx="25">
                  <c:v>1986-Q1</c:v>
                </c:pt>
                <c:pt idx="26">
                  <c:v>1986-Q2</c:v>
                </c:pt>
                <c:pt idx="27">
                  <c:v>1986-Q3</c:v>
                </c:pt>
                <c:pt idx="28">
                  <c:v>1986-Q4</c:v>
                </c:pt>
                <c:pt idx="29">
                  <c:v>1987-Q1</c:v>
                </c:pt>
                <c:pt idx="30">
                  <c:v>1987-Q2</c:v>
                </c:pt>
                <c:pt idx="31">
                  <c:v>1987-Q3</c:v>
                </c:pt>
                <c:pt idx="32">
                  <c:v>1987-Q4</c:v>
                </c:pt>
                <c:pt idx="33">
                  <c:v>1988-Q1</c:v>
                </c:pt>
                <c:pt idx="34">
                  <c:v>1988-Q2</c:v>
                </c:pt>
                <c:pt idx="35">
                  <c:v>1988-Q3</c:v>
                </c:pt>
                <c:pt idx="36">
                  <c:v>1988-Q4</c:v>
                </c:pt>
                <c:pt idx="37">
                  <c:v>1989-Q1</c:v>
                </c:pt>
                <c:pt idx="38">
                  <c:v>1989-Q2</c:v>
                </c:pt>
                <c:pt idx="39">
                  <c:v>1989-Q3</c:v>
                </c:pt>
                <c:pt idx="40">
                  <c:v>1989-Q4</c:v>
                </c:pt>
                <c:pt idx="41">
                  <c:v>1990-Q1</c:v>
                </c:pt>
                <c:pt idx="42">
                  <c:v>1990-Q2</c:v>
                </c:pt>
                <c:pt idx="43">
                  <c:v>1990-Q3</c:v>
                </c:pt>
                <c:pt idx="44">
                  <c:v>1990-Q4</c:v>
                </c:pt>
                <c:pt idx="45">
                  <c:v>1991-Q1</c:v>
                </c:pt>
                <c:pt idx="46">
                  <c:v>1991-Q2</c:v>
                </c:pt>
                <c:pt idx="47">
                  <c:v>1991-Q3</c:v>
                </c:pt>
                <c:pt idx="48">
                  <c:v>1991-Q4</c:v>
                </c:pt>
                <c:pt idx="49">
                  <c:v>1992-Q1</c:v>
                </c:pt>
                <c:pt idx="50">
                  <c:v>1992-Q2</c:v>
                </c:pt>
                <c:pt idx="51">
                  <c:v>1992-Q3</c:v>
                </c:pt>
                <c:pt idx="52">
                  <c:v>1992-Q4</c:v>
                </c:pt>
                <c:pt idx="53">
                  <c:v>1993-Q1</c:v>
                </c:pt>
                <c:pt idx="54">
                  <c:v>1993-Q2</c:v>
                </c:pt>
                <c:pt idx="55">
                  <c:v>1993-Q3</c:v>
                </c:pt>
                <c:pt idx="56">
                  <c:v>1993-Q4</c:v>
                </c:pt>
                <c:pt idx="57">
                  <c:v>1994-Q1</c:v>
                </c:pt>
                <c:pt idx="58">
                  <c:v>1994-Q2</c:v>
                </c:pt>
                <c:pt idx="59">
                  <c:v>1994-Q3</c:v>
                </c:pt>
                <c:pt idx="60">
                  <c:v>1994-Q4</c:v>
                </c:pt>
                <c:pt idx="61">
                  <c:v>1995-Q1</c:v>
                </c:pt>
                <c:pt idx="62">
                  <c:v>1995-Q2</c:v>
                </c:pt>
                <c:pt idx="63">
                  <c:v>1995-Q3</c:v>
                </c:pt>
                <c:pt idx="64">
                  <c:v>1995-Q4</c:v>
                </c:pt>
                <c:pt idx="65">
                  <c:v>1996-Q1</c:v>
                </c:pt>
                <c:pt idx="66">
                  <c:v>1996-Q2</c:v>
                </c:pt>
                <c:pt idx="67">
                  <c:v>1996-Q3</c:v>
                </c:pt>
                <c:pt idx="68">
                  <c:v>1996-Q4</c:v>
                </c:pt>
                <c:pt idx="69">
                  <c:v>1997-Q1</c:v>
                </c:pt>
                <c:pt idx="70">
                  <c:v>1997-Q2</c:v>
                </c:pt>
                <c:pt idx="71">
                  <c:v>1997-Q3</c:v>
                </c:pt>
                <c:pt idx="72">
                  <c:v>1997-Q4</c:v>
                </c:pt>
                <c:pt idx="73">
                  <c:v>1998-Q1</c:v>
                </c:pt>
                <c:pt idx="74">
                  <c:v>1998-Q2</c:v>
                </c:pt>
                <c:pt idx="75">
                  <c:v>1998-Q3</c:v>
                </c:pt>
                <c:pt idx="76">
                  <c:v>1998-Q4</c:v>
                </c:pt>
                <c:pt idx="77">
                  <c:v>1999-Q1</c:v>
                </c:pt>
                <c:pt idx="78">
                  <c:v>1999-Q2</c:v>
                </c:pt>
                <c:pt idx="79">
                  <c:v>1999-Q3</c:v>
                </c:pt>
                <c:pt idx="80">
                  <c:v>1999-Q4</c:v>
                </c:pt>
                <c:pt idx="81">
                  <c:v>2000-Q1</c:v>
                </c:pt>
                <c:pt idx="82">
                  <c:v>2000-Q2</c:v>
                </c:pt>
                <c:pt idx="83">
                  <c:v>2000-Q3</c:v>
                </c:pt>
                <c:pt idx="84">
                  <c:v>2000-Q4</c:v>
                </c:pt>
                <c:pt idx="85">
                  <c:v>2001-Q1</c:v>
                </c:pt>
                <c:pt idx="86">
                  <c:v>2001-Q2</c:v>
                </c:pt>
                <c:pt idx="87">
                  <c:v>2001-Q3</c:v>
                </c:pt>
                <c:pt idx="88">
                  <c:v>2001-Q4</c:v>
                </c:pt>
                <c:pt idx="89">
                  <c:v>2002-Q1</c:v>
                </c:pt>
                <c:pt idx="90">
                  <c:v>2002-Q2</c:v>
                </c:pt>
                <c:pt idx="91">
                  <c:v>2002-Q3</c:v>
                </c:pt>
                <c:pt idx="92">
                  <c:v>2002-Q4</c:v>
                </c:pt>
                <c:pt idx="93">
                  <c:v>2003-Q1</c:v>
                </c:pt>
                <c:pt idx="94">
                  <c:v>2003-Q2</c:v>
                </c:pt>
                <c:pt idx="95">
                  <c:v>2003-Q3</c:v>
                </c:pt>
                <c:pt idx="96">
                  <c:v>2003-Q4</c:v>
                </c:pt>
                <c:pt idx="97">
                  <c:v>2004-Q1</c:v>
                </c:pt>
                <c:pt idx="98">
                  <c:v>2004-Q2</c:v>
                </c:pt>
                <c:pt idx="99">
                  <c:v>2004-Q3</c:v>
                </c:pt>
                <c:pt idx="100">
                  <c:v>2004-Q4</c:v>
                </c:pt>
                <c:pt idx="101">
                  <c:v>2005-Q1</c:v>
                </c:pt>
                <c:pt idx="102">
                  <c:v>2005-Q2</c:v>
                </c:pt>
                <c:pt idx="103">
                  <c:v>2005-Q3</c:v>
                </c:pt>
              </c:strCache>
            </c:strRef>
          </c:xVal>
          <c:yVal>
            <c:numRef>
              <c:f>'Part2-Q1'!$D$2:$D$105</c:f>
              <c:numCache>
                <c:formatCode>General</c:formatCode>
                <c:ptCount val="104"/>
                <c:pt idx="2" formatCode="0.0000">
                  <c:v>21.544999955000002</c:v>
                </c:pt>
                <c:pt idx="3" formatCode="0.0000">
                  <c:v>28.05949992</c:v>
                </c:pt>
                <c:pt idx="4" formatCode="0.0000">
                  <c:v>37.017999889999999</c:v>
                </c:pt>
                <c:pt idx="5" formatCode="0.0000">
                  <c:v>54.543999849999999</c:v>
                </c:pt>
                <c:pt idx="6" formatCode="0.0000">
                  <c:v>73.192999839999999</c:v>
                </c:pt>
                <c:pt idx="7" formatCode="0.0000">
                  <c:v>84.741999864999997</c:v>
                </c:pt>
                <c:pt idx="8" formatCode="0.0000">
                  <c:v>94.198499914999999</c:v>
                </c:pt>
                <c:pt idx="9" formatCode="0.0000">
                  <c:v>115.615499985</c:v>
                </c:pt>
                <c:pt idx="10" formatCode="0.0000">
                  <c:v>132.28599980000001</c:v>
                </c:pt>
                <c:pt idx="11" formatCode="0.0000">
                  <c:v>136.84999970000001</c:v>
                </c:pt>
                <c:pt idx="12" formatCode="0.0000">
                  <c:v>159.24449970000001</c:v>
                </c:pt>
                <c:pt idx="13" formatCode="0.0000">
                  <c:v>195.05049965000001</c:v>
                </c:pt>
                <c:pt idx="14" formatCode="0.0000">
                  <c:v>221.1374998</c:v>
                </c:pt>
                <c:pt idx="15" formatCode="0.0000">
                  <c:v>247.63299965000002</c:v>
                </c:pt>
                <c:pt idx="16" formatCode="0.0000">
                  <c:v>270.24699925000004</c:v>
                </c:pt>
                <c:pt idx="17" formatCode="0.0000">
                  <c:v>294.71899940000003</c:v>
                </c:pt>
                <c:pt idx="18" formatCode="0.0000">
                  <c:v>308.16499950000002</c:v>
                </c:pt>
                <c:pt idx="19" formatCode="0.0000">
                  <c:v>361.1224995</c:v>
                </c:pt>
                <c:pt idx="20" formatCode="0.0000">
                  <c:v>449.77099944999998</c:v>
                </c:pt>
                <c:pt idx="21" formatCode="0.0000">
                  <c:v>587.84749935000002</c:v>
                </c:pt>
                <c:pt idx="22" formatCode="0.0000">
                  <c:v>566.81999969999993</c:v>
                </c:pt>
                <c:pt idx="23" formatCode="0.0000">
                  <c:v>405.13649989999999</c:v>
                </c:pt>
                <c:pt idx="24" formatCode="0.0000">
                  <c:v>392.31899974999999</c:v>
                </c:pt>
                <c:pt idx="25" formatCode="0.0000">
                  <c:v>471.79949950000002</c:v>
                </c:pt>
                <c:pt idx="26" formatCode="0.0000">
                  <c:v>471.41649959999995</c:v>
                </c:pt>
                <c:pt idx="27" formatCode="0.0000">
                  <c:v>428.61099954999997</c:v>
                </c:pt>
                <c:pt idx="28" formatCode="0.0000">
                  <c:v>479.53249930000004</c:v>
                </c:pt>
                <c:pt idx="29" formatCode="0.0000">
                  <c:v>586.51949884999999</c:v>
                </c:pt>
                <c:pt idx="30" formatCode="0.0000">
                  <c:v>618.78999905000001</c:v>
                </c:pt>
                <c:pt idx="31" formatCode="0.0000">
                  <c:v>606.19549944999994</c:v>
                </c:pt>
                <c:pt idx="32" formatCode="0.0000">
                  <c:v>711.74399949999997</c:v>
                </c:pt>
                <c:pt idx="33" formatCode="0.0000">
                  <c:v>914.43299890000003</c:v>
                </c:pt>
                <c:pt idx="34" formatCode="0.0000">
                  <c:v>954.80149864999998</c:v>
                </c:pt>
                <c:pt idx="35" formatCode="0.0000">
                  <c:v>930.105999</c:v>
                </c:pt>
                <c:pt idx="36" formatCode="0.0000">
                  <c:v>1080.8849983499999</c:v>
                </c:pt>
                <c:pt idx="37" formatCode="0.0000">
                  <c:v>1286.9279974999999</c:v>
                </c:pt>
                <c:pt idx="38" formatCode="0.0000">
                  <c:v>1326.0269985</c:v>
                </c:pt>
                <c:pt idx="39" formatCode="0.0000">
                  <c:v>1247.5644990000001</c:v>
                </c:pt>
                <c:pt idx="40" formatCode="0.0000">
                  <c:v>1315.9794980000001</c:v>
                </c:pt>
                <c:pt idx="41" formatCode="0.0000">
                  <c:v>1438.5649985</c:v>
                </c:pt>
                <c:pt idx="42" formatCode="0.0000">
                  <c:v>1419.7924994999998</c:v>
                </c:pt>
                <c:pt idx="43" formatCode="0.0000">
                  <c:v>1355.4809989999999</c:v>
                </c:pt>
                <c:pt idx="44" formatCode="0.0000">
                  <c:v>1359.4249970000001</c:v>
                </c:pt>
                <c:pt idx="45" formatCode="0.0000">
                  <c:v>1514.7979965</c:v>
                </c:pt>
                <c:pt idx="46" formatCode="0.0000">
                  <c:v>1636.5919974999999</c:v>
                </c:pt>
                <c:pt idx="47" formatCode="0.0000">
                  <c:v>1563.140997</c:v>
                </c:pt>
                <c:pt idx="48" formatCode="0.0000">
                  <c:v>1517.8324965000002</c:v>
                </c:pt>
                <c:pt idx="49" formatCode="0.0000">
                  <c:v>1684.8364985000001</c:v>
                </c:pt>
                <c:pt idx="50" formatCode="0.0000">
                  <c:v>1789.318499</c:v>
                </c:pt>
                <c:pt idx="51" formatCode="0.0000">
                  <c:v>1728.0979980000002</c:v>
                </c:pt>
                <c:pt idx="52" formatCode="0.0000">
                  <c:v>1753.9524974999999</c:v>
                </c:pt>
                <c:pt idx="53" formatCode="0.0000">
                  <c:v>1884.0129984999999</c:v>
                </c:pt>
                <c:pt idx="54" formatCode="0.0000">
                  <c:v>1987.0929984999998</c:v>
                </c:pt>
                <c:pt idx="55" formatCode="0.0000">
                  <c:v>1917.9364965</c:v>
                </c:pt>
                <c:pt idx="56" formatCode="0.0000">
                  <c:v>2001.3839950000001</c:v>
                </c:pt>
                <c:pt idx="57" formatCode="0.0000">
                  <c:v>2304.8214950000001</c:v>
                </c:pt>
                <c:pt idx="58" formatCode="0.0000">
                  <c:v>2272.7769964999998</c:v>
                </c:pt>
                <c:pt idx="59" formatCode="0.0000">
                  <c:v>2113.303997</c:v>
                </c:pt>
                <c:pt idx="60" formatCode="0.0000">
                  <c:v>2321.5969964999999</c:v>
                </c:pt>
                <c:pt idx="61" formatCode="0.0000">
                  <c:v>2662.6429980000003</c:v>
                </c:pt>
                <c:pt idx="62" formatCode="0.0000">
                  <c:v>2742</c:v>
                </c:pt>
                <c:pt idx="63" formatCode="0.0000">
                  <c:v>2613.5</c:v>
                </c:pt>
                <c:pt idx="64" formatCode="0.0000">
                  <c:v>2789</c:v>
                </c:pt>
                <c:pt idx="65" formatCode="0.0000">
                  <c:v>3075.5</c:v>
                </c:pt>
                <c:pt idx="66" formatCode="0.0000">
                  <c:v>2666.5</c:v>
                </c:pt>
                <c:pt idx="67" formatCode="0.0000">
                  <c:v>2182</c:v>
                </c:pt>
                <c:pt idx="68" formatCode="0.0000">
                  <c:v>2250</c:v>
                </c:pt>
                <c:pt idx="69" formatCode="0.0000">
                  <c:v>2225</c:v>
                </c:pt>
                <c:pt idx="70" formatCode="0.0000">
                  <c:v>1865</c:v>
                </c:pt>
                <c:pt idx="71" formatCode="0.0000">
                  <c:v>1669</c:v>
                </c:pt>
                <c:pt idx="72" formatCode="0.0000">
                  <c:v>1675.5</c:v>
                </c:pt>
                <c:pt idx="73" formatCode="0.0000">
                  <c:v>1596</c:v>
                </c:pt>
                <c:pt idx="74" formatCode="0.0000">
                  <c:v>1491.5</c:v>
                </c:pt>
                <c:pt idx="75" formatCode="0.0000">
                  <c:v>1403.5</c:v>
                </c:pt>
                <c:pt idx="76" formatCode="0.0000">
                  <c:v>1479</c:v>
                </c:pt>
                <c:pt idx="77" formatCode="0.0000">
                  <c:v>1633</c:v>
                </c:pt>
                <c:pt idx="78" formatCode="0.0000">
                  <c:v>1620</c:v>
                </c:pt>
                <c:pt idx="79" formatCode="0.0000">
                  <c:v>1544</c:v>
                </c:pt>
                <c:pt idx="80" formatCode="0.0000">
                  <c:v>1447</c:v>
                </c:pt>
                <c:pt idx="81" formatCode="0.0000">
                  <c:v>1839.5</c:v>
                </c:pt>
                <c:pt idx="82" formatCode="0.0000">
                  <c:v>2144</c:v>
                </c:pt>
                <c:pt idx="83" formatCode="0.0000">
                  <c:v>1885</c:v>
                </c:pt>
                <c:pt idx="84" formatCode="0.0000">
                  <c:v>1847.5</c:v>
                </c:pt>
                <c:pt idx="85" formatCode="0.0000">
                  <c:v>1438.5</c:v>
                </c:pt>
                <c:pt idx="86" formatCode="0.0000">
                  <c:v>1219</c:v>
                </c:pt>
                <c:pt idx="87" formatCode="0.0000">
                  <c:v>1453</c:v>
                </c:pt>
                <c:pt idx="88" formatCode="0.0000">
                  <c:v>1462.5</c:v>
                </c:pt>
                <c:pt idx="89" formatCode="0.0000">
                  <c:v>1412.5</c:v>
                </c:pt>
                <c:pt idx="90" formatCode="0.0000">
                  <c:v>1435</c:v>
                </c:pt>
                <c:pt idx="91" formatCode="0.0000">
                  <c:v>1462</c:v>
                </c:pt>
                <c:pt idx="92" formatCode="0.0000">
                  <c:v>1436</c:v>
                </c:pt>
                <c:pt idx="93" formatCode="0.0000">
                  <c:v>1457.5</c:v>
                </c:pt>
                <c:pt idx="94" formatCode="0.0000">
                  <c:v>1473.5</c:v>
                </c:pt>
                <c:pt idx="95" formatCode="0.0000">
                  <c:v>1510</c:v>
                </c:pt>
                <c:pt idx="96" formatCode="0.0000">
                  <c:v>1630</c:v>
                </c:pt>
                <c:pt idx="97" formatCode="0.0000">
                  <c:v>1860.5</c:v>
                </c:pt>
                <c:pt idx="98" formatCode="0.0000">
                  <c:v>1957.5</c:v>
                </c:pt>
                <c:pt idx="99" formatCode="0.0000">
                  <c:v>1961.5</c:v>
                </c:pt>
                <c:pt idx="100" formatCode="0.0000">
                  <c:v>2182</c:v>
                </c:pt>
                <c:pt idx="101" formatCode="0.0000">
                  <c:v>2920</c:v>
                </c:pt>
                <c:pt idx="102" formatCode="0.0000">
                  <c:v>3366.5</c:v>
                </c:pt>
                <c:pt idx="103" formatCode="0.0000">
                  <c:v>3381.5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2-48C7-A818-F6F4BCE13CB6}"/>
            </c:ext>
          </c:extLst>
        </c:ser>
        <c:ser>
          <c:idx val="3"/>
          <c:order val="2"/>
          <c:tx>
            <c:strRef>
              <c:f>'Part2-Q1'!$E$1</c:f>
              <c:strCache>
                <c:ptCount val="1"/>
                <c:pt idx="0">
                  <c:v>Smoothened 2 Quarter MA Forecasted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'Part2-Q1'!$A$2:$A$105</c:f>
              <c:strCache>
                <c:ptCount val="104"/>
                <c:pt idx="0">
                  <c:v>1979-Q4</c:v>
                </c:pt>
                <c:pt idx="1">
                  <c:v>1980-Q1</c:v>
                </c:pt>
                <c:pt idx="2">
                  <c:v>1980-Q2</c:v>
                </c:pt>
                <c:pt idx="3">
                  <c:v>1980-Q3</c:v>
                </c:pt>
                <c:pt idx="4">
                  <c:v>1980-Q4</c:v>
                </c:pt>
                <c:pt idx="5">
                  <c:v>1981-Q1</c:v>
                </c:pt>
                <c:pt idx="6">
                  <c:v>1981-Q2</c:v>
                </c:pt>
                <c:pt idx="7">
                  <c:v>1981-Q3</c:v>
                </c:pt>
                <c:pt idx="8">
                  <c:v>1981-Q4</c:v>
                </c:pt>
                <c:pt idx="9">
                  <c:v>1982-Q1</c:v>
                </c:pt>
                <c:pt idx="10">
                  <c:v>1982-Q2</c:v>
                </c:pt>
                <c:pt idx="11">
                  <c:v>1982-Q3</c:v>
                </c:pt>
                <c:pt idx="12">
                  <c:v>1982-Q4</c:v>
                </c:pt>
                <c:pt idx="13">
                  <c:v>1983-Q1</c:v>
                </c:pt>
                <c:pt idx="14">
                  <c:v>1983-Q2</c:v>
                </c:pt>
                <c:pt idx="15">
                  <c:v>1983-Q3</c:v>
                </c:pt>
                <c:pt idx="16">
                  <c:v>1983-Q4</c:v>
                </c:pt>
                <c:pt idx="17">
                  <c:v>1984-Q1</c:v>
                </c:pt>
                <c:pt idx="18">
                  <c:v>1984-Q2</c:v>
                </c:pt>
                <c:pt idx="19">
                  <c:v>1984-Q3</c:v>
                </c:pt>
                <c:pt idx="20">
                  <c:v>1984-Q4</c:v>
                </c:pt>
                <c:pt idx="21">
                  <c:v>1985-Q1</c:v>
                </c:pt>
                <c:pt idx="22">
                  <c:v>1985-Q2</c:v>
                </c:pt>
                <c:pt idx="23">
                  <c:v>1985-Q3</c:v>
                </c:pt>
                <c:pt idx="24">
                  <c:v>1985-Q4</c:v>
                </c:pt>
                <c:pt idx="25">
                  <c:v>1986-Q1</c:v>
                </c:pt>
                <c:pt idx="26">
                  <c:v>1986-Q2</c:v>
                </c:pt>
                <c:pt idx="27">
                  <c:v>1986-Q3</c:v>
                </c:pt>
                <c:pt idx="28">
                  <c:v>1986-Q4</c:v>
                </c:pt>
                <c:pt idx="29">
                  <c:v>1987-Q1</c:v>
                </c:pt>
                <c:pt idx="30">
                  <c:v>1987-Q2</c:v>
                </c:pt>
                <c:pt idx="31">
                  <c:v>1987-Q3</c:v>
                </c:pt>
                <c:pt idx="32">
                  <c:v>1987-Q4</c:v>
                </c:pt>
                <c:pt idx="33">
                  <c:v>1988-Q1</c:v>
                </c:pt>
                <c:pt idx="34">
                  <c:v>1988-Q2</c:v>
                </c:pt>
                <c:pt idx="35">
                  <c:v>1988-Q3</c:v>
                </c:pt>
                <c:pt idx="36">
                  <c:v>1988-Q4</c:v>
                </c:pt>
                <c:pt idx="37">
                  <c:v>1989-Q1</c:v>
                </c:pt>
                <c:pt idx="38">
                  <c:v>1989-Q2</c:v>
                </c:pt>
                <c:pt idx="39">
                  <c:v>1989-Q3</c:v>
                </c:pt>
                <c:pt idx="40">
                  <c:v>1989-Q4</c:v>
                </c:pt>
                <c:pt idx="41">
                  <c:v>1990-Q1</c:v>
                </c:pt>
                <c:pt idx="42">
                  <c:v>1990-Q2</c:v>
                </c:pt>
                <c:pt idx="43">
                  <c:v>1990-Q3</c:v>
                </c:pt>
                <c:pt idx="44">
                  <c:v>1990-Q4</c:v>
                </c:pt>
                <c:pt idx="45">
                  <c:v>1991-Q1</c:v>
                </c:pt>
                <c:pt idx="46">
                  <c:v>1991-Q2</c:v>
                </c:pt>
                <c:pt idx="47">
                  <c:v>1991-Q3</c:v>
                </c:pt>
                <c:pt idx="48">
                  <c:v>1991-Q4</c:v>
                </c:pt>
                <c:pt idx="49">
                  <c:v>1992-Q1</c:v>
                </c:pt>
                <c:pt idx="50">
                  <c:v>1992-Q2</c:v>
                </c:pt>
                <c:pt idx="51">
                  <c:v>1992-Q3</c:v>
                </c:pt>
                <c:pt idx="52">
                  <c:v>1992-Q4</c:v>
                </c:pt>
                <c:pt idx="53">
                  <c:v>1993-Q1</c:v>
                </c:pt>
                <c:pt idx="54">
                  <c:v>1993-Q2</c:v>
                </c:pt>
                <c:pt idx="55">
                  <c:v>1993-Q3</c:v>
                </c:pt>
                <c:pt idx="56">
                  <c:v>1993-Q4</c:v>
                </c:pt>
                <c:pt idx="57">
                  <c:v>1994-Q1</c:v>
                </c:pt>
                <c:pt idx="58">
                  <c:v>1994-Q2</c:v>
                </c:pt>
                <c:pt idx="59">
                  <c:v>1994-Q3</c:v>
                </c:pt>
                <c:pt idx="60">
                  <c:v>1994-Q4</c:v>
                </c:pt>
                <c:pt idx="61">
                  <c:v>1995-Q1</c:v>
                </c:pt>
                <c:pt idx="62">
                  <c:v>1995-Q2</c:v>
                </c:pt>
                <c:pt idx="63">
                  <c:v>1995-Q3</c:v>
                </c:pt>
                <c:pt idx="64">
                  <c:v>1995-Q4</c:v>
                </c:pt>
                <c:pt idx="65">
                  <c:v>1996-Q1</c:v>
                </c:pt>
                <c:pt idx="66">
                  <c:v>1996-Q2</c:v>
                </c:pt>
                <c:pt idx="67">
                  <c:v>1996-Q3</c:v>
                </c:pt>
                <c:pt idx="68">
                  <c:v>1996-Q4</c:v>
                </c:pt>
                <c:pt idx="69">
                  <c:v>1997-Q1</c:v>
                </c:pt>
                <c:pt idx="70">
                  <c:v>1997-Q2</c:v>
                </c:pt>
                <c:pt idx="71">
                  <c:v>1997-Q3</c:v>
                </c:pt>
                <c:pt idx="72">
                  <c:v>1997-Q4</c:v>
                </c:pt>
                <c:pt idx="73">
                  <c:v>1998-Q1</c:v>
                </c:pt>
                <c:pt idx="74">
                  <c:v>1998-Q2</c:v>
                </c:pt>
                <c:pt idx="75">
                  <c:v>1998-Q3</c:v>
                </c:pt>
                <c:pt idx="76">
                  <c:v>1998-Q4</c:v>
                </c:pt>
                <c:pt idx="77">
                  <c:v>1999-Q1</c:v>
                </c:pt>
                <c:pt idx="78">
                  <c:v>1999-Q2</c:v>
                </c:pt>
                <c:pt idx="79">
                  <c:v>1999-Q3</c:v>
                </c:pt>
                <c:pt idx="80">
                  <c:v>1999-Q4</c:v>
                </c:pt>
                <c:pt idx="81">
                  <c:v>2000-Q1</c:v>
                </c:pt>
                <c:pt idx="82">
                  <c:v>2000-Q2</c:v>
                </c:pt>
                <c:pt idx="83">
                  <c:v>2000-Q3</c:v>
                </c:pt>
                <c:pt idx="84">
                  <c:v>2000-Q4</c:v>
                </c:pt>
                <c:pt idx="85">
                  <c:v>2001-Q1</c:v>
                </c:pt>
                <c:pt idx="86">
                  <c:v>2001-Q2</c:v>
                </c:pt>
                <c:pt idx="87">
                  <c:v>2001-Q3</c:v>
                </c:pt>
                <c:pt idx="88">
                  <c:v>2001-Q4</c:v>
                </c:pt>
                <c:pt idx="89">
                  <c:v>2002-Q1</c:v>
                </c:pt>
                <c:pt idx="90">
                  <c:v>2002-Q2</c:v>
                </c:pt>
                <c:pt idx="91">
                  <c:v>2002-Q3</c:v>
                </c:pt>
                <c:pt idx="92">
                  <c:v>2002-Q4</c:v>
                </c:pt>
                <c:pt idx="93">
                  <c:v>2003-Q1</c:v>
                </c:pt>
                <c:pt idx="94">
                  <c:v>2003-Q2</c:v>
                </c:pt>
                <c:pt idx="95">
                  <c:v>2003-Q3</c:v>
                </c:pt>
                <c:pt idx="96">
                  <c:v>2003-Q4</c:v>
                </c:pt>
                <c:pt idx="97">
                  <c:v>2004-Q1</c:v>
                </c:pt>
                <c:pt idx="98">
                  <c:v>2004-Q2</c:v>
                </c:pt>
                <c:pt idx="99">
                  <c:v>2004-Q3</c:v>
                </c:pt>
                <c:pt idx="100">
                  <c:v>2004-Q4</c:v>
                </c:pt>
                <c:pt idx="101">
                  <c:v>2005-Q1</c:v>
                </c:pt>
                <c:pt idx="102">
                  <c:v>2005-Q2</c:v>
                </c:pt>
                <c:pt idx="103">
                  <c:v>2005-Q3</c:v>
                </c:pt>
              </c:strCache>
            </c:strRef>
          </c:xVal>
          <c:yVal>
            <c:numRef>
              <c:f>'Part2-Q1'!$E$2:$E$105</c:f>
              <c:numCache>
                <c:formatCode>0.0000</c:formatCode>
                <c:ptCount val="104"/>
                <c:pt idx="2">
                  <c:v>21.544999955000002</c:v>
                </c:pt>
                <c:pt idx="3">
                  <c:v>30.500955467599081</c:v>
                </c:pt>
                <c:pt idx="4">
                  <c:v>39.409827617026203</c:v>
                </c:pt>
                <c:pt idx="5">
                  <c:v>62.328732244046734</c:v>
                </c:pt>
                <c:pt idx="6">
                  <c:v>75.681642487075493</c:v>
                </c:pt>
                <c:pt idx="7">
                  <c:v>87.898070684919603</c:v>
                </c:pt>
                <c:pt idx="8">
                  <c:v>95.843336660063585</c:v>
                </c:pt>
                <c:pt idx="9">
                  <c:v>126.47886543898851</c:v>
                </c:pt>
                <c:pt idx="10">
                  <c:v>130.16729430391939</c:v>
                </c:pt>
                <c:pt idx="11">
                  <c:v>140.33349444737615</c:v>
                </c:pt>
                <c:pt idx="12">
                  <c:v>169.15316896222058</c:v>
                </c:pt>
                <c:pt idx="13">
                  <c:v>205.82500480379119</c:v>
                </c:pt>
                <c:pt idx="14">
                  <c:v>223.82546412387029</c:v>
                </c:pt>
                <c:pt idx="15">
                  <c:v>259.13140669196008</c:v>
                </c:pt>
                <c:pt idx="16">
                  <c:v>270.56892919104024</c:v>
                </c:pt>
                <c:pt idx="17">
                  <c:v>307.66259815293762</c:v>
                </c:pt>
                <c:pt idx="18">
                  <c:v>301.52032789035013</c:v>
                </c:pt>
                <c:pt idx="19">
                  <c:v>399.51482071579511</c:v>
                </c:pt>
                <c:pt idx="20">
                  <c:v>462.7883368399464</c:v>
                </c:pt>
                <c:pt idx="21">
                  <c:v>654.11600031018668</c:v>
                </c:pt>
                <c:pt idx="22">
                  <c:v>476.38447684969242</c:v>
                </c:pt>
                <c:pt idx="23">
                  <c:v>393.96151391169718</c:v>
                </c:pt>
                <c:pt idx="24">
                  <c:v>406.75485408688746</c:v>
                </c:pt>
                <c:pt idx="25">
                  <c:v>510.04011462984801</c:v>
                </c:pt>
                <c:pt idx="26">
                  <c:v>427.90828696232188</c:v>
                </c:pt>
                <c:pt idx="27">
                  <c:v>444.4575607768993</c:v>
                </c:pt>
                <c:pt idx="28">
                  <c:v>498.34313299529691</c:v>
                </c:pt>
                <c:pt idx="29">
                  <c:v>631.50436950619167</c:v>
                </c:pt>
                <c:pt idx="30">
                  <c:v>585.86557888884761</c:v>
                </c:pt>
                <c:pt idx="31">
                  <c:v>627.45944475655722</c:v>
                </c:pt>
                <c:pt idx="32">
                  <c:v>756.60308512697793</c:v>
                </c:pt>
                <c:pt idx="33">
                  <c:v>988.82012091748754</c:v>
                </c:pt>
                <c:pt idx="34">
                  <c:v>889.98361081838812</c:v>
                </c:pt>
                <c:pt idx="35">
                  <c:v>973.71609867307984</c:v>
                </c:pt>
                <c:pt idx="36">
                  <c:v>1132.1374794329786</c:v>
                </c:pt>
                <c:pt idx="37">
                  <c:v>1353.9237229659395</c:v>
                </c:pt>
                <c:pt idx="38">
                  <c:v>1266.9908985752825</c:v>
                </c:pt>
                <c:pt idx="39">
                  <c:v>1251.7348210063967</c:v>
                </c:pt>
                <c:pt idx="40">
                  <c:v>1358.9822077305575</c:v>
                </c:pt>
                <c:pt idx="41">
                  <c:v>1468.1701172520068</c:v>
                </c:pt>
                <c:pt idx="42">
                  <c:v>1369.0825774746909</c:v>
                </c:pt>
                <c:pt idx="43">
                  <c:v>1365.5708911808533</c:v>
                </c:pt>
                <c:pt idx="44">
                  <c:v>1356.2437515681174</c:v>
                </c:pt>
                <c:pt idx="45">
                  <c:v>1615.6140784730067</c:v>
                </c:pt>
                <c:pt idx="46">
                  <c:v>1601.0427123868508</c:v>
                </c:pt>
                <c:pt idx="47">
                  <c:v>1542.1931183034289</c:v>
                </c:pt>
                <c:pt idx="48">
                  <c:v>1513.6515982279625</c:v>
                </c:pt>
                <c:pt idx="49">
                  <c:v>1797.1488634997686</c:v>
                </c:pt>
                <c:pt idx="50">
                  <c:v>1731.2434086095425</c:v>
                </c:pt>
                <c:pt idx="51">
                  <c:v>1738.4962291725979</c:v>
                </c:pt>
                <c:pt idx="52">
                  <c:v>1762.2491454909809</c:v>
                </c:pt>
                <c:pt idx="53">
                  <c:v>1955.6364121496385</c:v>
                </c:pt>
                <c:pt idx="54">
                  <c:v>1970.4689700824629</c:v>
                </c:pt>
                <c:pt idx="55">
                  <c:v>1882.3311446856446</c:v>
                </c:pt>
                <c:pt idx="56">
                  <c:v>2092.3036604684476</c:v>
                </c:pt>
                <c:pt idx="57">
                  <c:v>2398.2151329973922</c:v>
                </c:pt>
                <c:pt idx="58">
                  <c:v>2137.0145459511364</c:v>
                </c:pt>
                <c:pt idx="59">
                  <c:v>2147.4892533784177</c:v>
                </c:pt>
                <c:pt idx="60">
                  <c:v>2428.416345321526</c:v>
                </c:pt>
                <c:pt idx="61">
                  <c:v>2756.2898284695971</c:v>
                </c:pt>
                <c:pt idx="62">
                  <c:v>2671.5642234534989</c:v>
                </c:pt>
                <c:pt idx="63">
                  <c:v>2593.1149405745605</c:v>
                </c:pt>
                <c:pt idx="64">
                  <c:v>2926.107718072546</c:v>
                </c:pt>
                <c:pt idx="65">
                  <c:v>3106.3741746444521</c:v>
                </c:pt>
                <c:pt idx="66">
                  <c:v>2357.8449504764721</c:v>
                </c:pt>
                <c:pt idx="67">
                  <c:v>2212.5503723229508</c:v>
                </c:pt>
                <c:pt idx="68">
                  <c:v>2300.655420087865</c:v>
                </c:pt>
                <c:pt idx="69">
                  <c:v>2161.2016542253905</c:v>
                </c:pt>
                <c:pt idx="70">
                  <c:v>1706.0908847307235</c:v>
                </c:pt>
                <c:pt idx="71">
                  <c:v>1731.2016124990139</c:v>
                </c:pt>
                <c:pt idx="72">
                  <c:v>1635.986406245836</c:v>
                </c:pt>
                <c:pt idx="73">
                  <c:v>1588.8779449128122</c:v>
                </c:pt>
                <c:pt idx="74">
                  <c:v>1439.4945356151695</c:v>
                </c:pt>
                <c:pt idx="75">
                  <c:v>1409.0337777310106</c:v>
                </c:pt>
                <c:pt idx="76">
                  <c:v>1528.4299094669109</c:v>
                </c:pt>
                <c:pt idx="77">
                  <c:v>1675.9384057315142</c:v>
                </c:pt>
                <c:pt idx="78">
                  <c:v>1557.377277555031</c:v>
                </c:pt>
                <c:pt idx="79">
                  <c:v>1557.8831805436669</c:v>
                </c:pt>
                <c:pt idx="80">
                  <c:v>1377.6241179838057</c:v>
                </c:pt>
                <c:pt idx="81">
                  <c:v>2161.9005605864095</c:v>
                </c:pt>
                <c:pt idx="82">
                  <c:v>1985.6894046789885</c:v>
                </c:pt>
                <c:pt idx="83">
                  <c:v>1855.1444873952012</c:v>
                </c:pt>
                <c:pt idx="84">
                  <c:v>1867.2131839472604</c:v>
                </c:pt>
                <c:pt idx="85">
                  <c:v>1168.3714702129005</c:v>
                </c:pt>
                <c:pt idx="86">
                  <c:v>1381.7322687416577</c:v>
                </c:pt>
                <c:pt idx="87">
                  <c:v>1457.5034640279318</c:v>
                </c:pt>
                <c:pt idx="88">
                  <c:v>1451.4076103976004</c:v>
                </c:pt>
                <c:pt idx="89">
                  <c:v>1389.3336659509641</c:v>
                </c:pt>
                <c:pt idx="90">
                  <c:v>1475.177551337616</c:v>
                </c:pt>
                <c:pt idx="91">
                  <c:v>1437.6626658242892</c:v>
                </c:pt>
                <c:pt idx="92">
                  <c:v>1441.9987441729272</c:v>
                </c:pt>
                <c:pt idx="93">
                  <c:v>1466.3719221567467</c:v>
                </c:pt>
                <c:pt idx="94">
                  <c:v>1473.3814179639885</c:v>
                </c:pt>
                <c:pt idx="95">
                  <c:v>1531.5647305884318</c:v>
                </c:pt>
                <c:pt idx="96">
                  <c:v>1680.5885079812274</c:v>
                </c:pt>
                <c:pt idx="97">
                  <c:v>1944.9545151467216</c:v>
                </c:pt>
                <c:pt idx="98">
                  <c:v>1915.7448779887268</c:v>
                </c:pt>
                <c:pt idx="99">
                  <c:v>1995.5678557469319</c:v>
                </c:pt>
                <c:pt idx="100">
                  <c:v>2283.5103933813516</c:v>
                </c:pt>
                <c:pt idx="101">
                  <c:v>3263.6688936534929</c:v>
                </c:pt>
                <c:pt idx="102">
                  <c:v>3246.8773757700774</c:v>
                </c:pt>
                <c:pt idx="103">
                  <c:v>3468.7636318032874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42-48C7-A818-F6F4BCE1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60879"/>
        <c:axId val="1481961359"/>
      </c:scatterChart>
      <c:valAx>
        <c:axId val="148196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61359"/>
        <c:crosses val="autoZero"/>
        <c:crossBetween val="midCat"/>
      </c:valAx>
      <c:valAx>
        <c:axId val="14819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6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Revs vs Holt Winters Model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'Part2-Q2 (Part II)'!$B$4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'Part2-Q2 (Part II)'!$A$5:$A$108</c:f>
              <c:strCache>
                <c:ptCount val="104"/>
                <c:pt idx="0">
                  <c:v>1979-Q4</c:v>
                </c:pt>
                <c:pt idx="1">
                  <c:v>1980-Q1</c:v>
                </c:pt>
                <c:pt idx="2">
                  <c:v>1980-Q2</c:v>
                </c:pt>
                <c:pt idx="3">
                  <c:v>1980-Q3</c:v>
                </c:pt>
                <c:pt idx="4">
                  <c:v>1980-Q4</c:v>
                </c:pt>
                <c:pt idx="5">
                  <c:v>1981-Q1</c:v>
                </c:pt>
                <c:pt idx="6">
                  <c:v>1981-Q2</c:v>
                </c:pt>
                <c:pt idx="7">
                  <c:v>1981-Q3</c:v>
                </c:pt>
                <c:pt idx="8">
                  <c:v>1981-Q4</c:v>
                </c:pt>
                <c:pt idx="9">
                  <c:v>1982-Q1</c:v>
                </c:pt>
                <c:pt idx="10">
                  <c:v>1982-Q2</c:v>
                </c:pt>
                <c:pt idx="11">
                  <c:v>1982-Q3</c:v>
                </c:pt>
                <c:pt idx="12">
                  <c:v>1982-Q4</c:v>
                </c:pt>
                <c:pt idx="13">
                  <c:v>1983-Q1</c:v>
                </c:pt>
                <c:pt idx="14">
                  <c:v>1983-Q2</c:v>
                </c:pt>
                <c:pt idx="15">
                  <c:v>1983-Q3</c:v>
                </c:pt>
                <c:pt idx="16">
                  <c:v>1983-Q4</c:v>
                </c:pt>
                <c:pt idx="17">
                  <c:v>1984-Q1</c:v>
                </c:pt>
                <c:pt idx="18">
                  <c:v>1984-Q2</c:v>
                </c:pt>
                <c:pt idx="19">
                  <c:v>1984-Q3</c:v>
                </c:pt>
                <c:pt idx="20">
                  <c:v>1984-Q4</c:v>
                </c:pt>
                <c:pt idx="21">
                  <c:v>1985-Q1</c:v>
                </c:pt>
                <c:pt idx="22">
                  <c:v>1985-Q2</c:v>
                </c:pt>
                <c:pt idx="23">
                  <c:v>1985-Q3</c:v>
                </c:pt>
                <c:pt idx="24">
                  <c:v>1985-Q4</c:v>
                </c:pt>
                <c:pt idx="25">
                  <c:v>1986-Q1</c:v>
                </c:pt>
                <c:pt idx="26">
                  <c:v>1986-Q2</c:v>
                </c:pt>
                <c:pt idx="27">
                  <c:v>1986-Q3</c:v>
                </c:pt>
                <c:pt idx="28">
                  <c:v>1986-Q4</c:v>
                </c:pt>
                <c:pt idx="29">
                  <c:v>1987-Q1</c:v>
                </c:pt>
                <c:pt idx="30">
                  <c:v>1987-Q2</c:v>
                </c:pt>
                <c:pt idx="31">
                  <c:v>1987-Q3</c:v>
                </c:pt>
                <c:pt idx="32">
                  <c:v>1987-Q4</c:v>
                </c:pt>
                <c:pt idx="33">
                  <c:v>1988-Q1</c:v>
                </c:pt>
                <c:pt idx="34">
                  <c:v>1988-Q2</c:v>
                </c:pt>
                <c:pt idx="35">
                  <c:v>1988-Q3</c:v>
                </c:pt>
                <c:pt idx="36">
                  <c:v>1988-Q4</c:v>
                </c:pt>
                <c:pt idx="37">
                  <c:v>1989-Q1</c:v>
                </c:pt>
                <c:pt idx="38">
                  <c:v>1989-Q2</c:v>
                </c:pt>
                <c:pt idx="39">
                  <c:v>1989-Q3</c:v>
                </c:pt>
                <c:pt idx="40">
                  <c:v>1989-Q4</c:v>
                </c:pt>
                <c:pt idx="41">
                  <c:v>1990-Q1</c:v>
                </c:pt>
                <c:pt idx="42">
                  <c:v>1990-Q2</c:v>
                </c:pt>
                <c:pt idx="43">
                  <c:v>1990-Q3</c:v>
                </c:pt>
                <c:pt idx="44">
                  <c:v>1990-Q4</c:v>
                </c:pt>
                <c:pt idx="45">
                  <c:v>1991-Q1</c:v>
                </c:pt>
                <c:pt idx="46">
                  <c:v>1991-Q2</c:v>
                </c:pt>
                <c:pt idx="47">
                  <c:v>1991-Q3</c:v>
                </c:pt>
                <c:pt idx="48">
                  <c:v>1991-Q4</c:v>
                </c:pt>
                <c:pt idx="49">
                  <c:v>1992-Q1</c:v>
                </c:pt>
                <c:pt idx="50">
                  <c:v>1992-Q2</c:v>
                </c:pt>
                <c:pt idx="51">
                  <c:v>1992-Q3</c:v>
                </c:pt>
                <c:pt idx="52">
                  <c:v>1992-Q4</c:v>
                </c:pt>
                <c:pt idx="53">
                  <c:v>1993-Q1</c:v>
                </c:pt>
                <c:pt idx="54">
                  <c:v>1993-Q2</c:v>
                </c:pt>
                <c:pt idx="55">
                  <c:v>1993-Q3</c:v>
                </c:pt>
                <c:pt idx="56">
                  <c:v>1993-Q4</c:v>
                </c:pt>
                <c:pt idx="57">
                  <c:v>1994-Q1</c:v>
                </c:pt>
                <c:pt idx="58">
                  <c:v>1994-Q2</c:v>
                </c:pt>
                <c:pt idx="59">
                  <c:v>1994-Q3</c:v>
                </c:pt>
                <c:pt idx="60">
                  <c:v>1994-Q4</c:v>
                </c:pt>
                <c:pt idx="61">
                  <c:v>1995-Q1</c:v>
                </c:pt>
                <c:pt idx="62">
                  <c:v>1995-Q2</c:v>
                </c:pt>
                <c:pt idx="63">
                  <c:v>1995-Q3</c:v>
                </c:pt>
                <c:pt idx="64">
                  <c:v>1995-Q4</c:v>
                </c:pt>
                <c:pt idx="65">
                  <c:v>1996-Q1</c:v>
                </c:pt>
                <c:pt idx="66">
                  <c:v>1996-Q2</c:v>
                </c:pt>
                <c:pt idx="67">
                  <c:v>1996-Q3</c:v>
                </c:pt>
                <c:pt idx="68">
                  <c:v>1996-Q4</c:v>
                </c:pt>
                <c:pt idx="69">
                  <c:v>1997-Q1</c:v>
                </c:pt>
                <c:pt idx="70">
                  <c:v>1997-Q2</c:v>
                </c:pt>
                <c:pt idx="71">
                  <c:v>1997-Q3</c:v>
                </c:pt>
                <c:pt idx="72">
                  <c:v>1997-Q4</c:v>
                </c:pt>
                <c:pt idx="73">
                  <c:v>1998-Q1</c:v>
                </c:pt>
                <c:pt idx="74">
                  <c:v>1998-Q2</c:v>
                </c:pt>
                <c:pt idx="75">
                  <c:v>1998-Q3</c:v>
                </c:pt>
                <c:pt idx="76">
                  <c:v>1998-Q4</c:v>
                </c:pt>
                <c:pt idx="77">
                  <c:v>1999-Q1</c:v>
                </c:pt>
                <c:pt idx="78">
                  <c:v>1999-Q2</c:v>
                </c:pt>
                <c:pt idx="79">
                  <c:v>1999-Q3</c:v>
                </c:pt>
                <c:pt idx="80">
                  <c:v>1999-Q4</c:v>
                </c:pt>
                <c:pt idx="81">
                  <c:v>2000-Q1</c:v>
                </c:pt>
                <c:pt idx="82">
                  <c:v>2000-Q2</c:v>
                </c:pt>
                <c:pt idx="83">
                  <c:v>2000-Q3</c:v>
                </c:pt>
                <c:pt idx="84">
                  <c:v>2000-Q4</c:v>
                </c:pt>
                <c:pt idx="85">
                  <c:v>2001-Q1</c:v>
                </c:pt>
                <c:pt idx="86">
                  <c:v>2001-Q2</c:v>
                </c:pt>
                <c:pt idx="87">
                  <c:v>2001-Q3</c:v>
                </c:pt>
                <c:pt idx="88">
                  <c:v>2001-Q4</c:v>
                </c:pt>
                <c:pt idx="89">
                  <c:v>2002-Q1</c:v>
                </c:pt>
                <c:pt idx="90">
                  <c:v>2002-Q2</c:v>
                </c:pt>
                <c:pt idx="91">
                  <c:v>2002-Q3</c:v>
                </c:pt>
                <c:pt idx="92">
                  <c:v>2002-Q4</c:v>
                </c:pt>
                <c:pt idx="93">
                  <c:v>2003-Q1</c:v>
                </c:pt>
                <c:pt idx="94">
                  <c:v>2003-Q2</c:v>
                </c:pt>
                <c:pt idx="95">
                  <c:v>2003-Q3</c:v>
                </c:pt>
                <c:pt idx="96">
                  <c:v>2003-Q4</c:v>
                </c:pt>
                <c:pt idx="97">
                  <c:v>2004-Q1</c:v>
                </c:pt>
                <c:pt idx="98">
                  <c:v>2004-Q2</c:v>
                </c:pt>
                <c:pt idx="99">
                  <c:v>2004-Q3</c:v>
                </c:pt>
                <c:pt idx="100">
                  <c:v>2004-Q4</c:v>
                </c:pt>
                <c:pt idx="101">
                  <c:v>2005-Q1</c:v>
                </c:pt>
                <c:pt idx="102">
                  <c:v>2005-Q2</c:v>
                </c:pt>
                <c:pt idx="103">
                  <c:v>2005-Q3</c:v>
                </c:pt>
              </c:strCache>
            </c:strRef>
          </c:xVal>
          <c:yVal>
            <c:numRef>
              <c:f>'Part2-Q2 (Part II)'!$B$5:$B$108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BB-4269-9756-212151E85C9F}"/>
            </c:ext>
          </c:extLst>
        </c:ser>
        <c:ser>
          <c:idx val="5"/>
          <c:order val="1"/>
          <c:tx>
            <c:strRef>
              <c:f>'Part2-Q2 (Part II)'!$G$4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'Part2-Q2 (Part II)'!$A$5:$A$108</c:f>
              <c:strCache>
                <c:ptCount val="104"/>
                <c:pt idx="0">
                  <c:v>1979-Q4</c:v>
                </c:pt>
                <c:pt idx="1">
                  <c:v>1980-Q1</c:v>
                </c:pt>
                <c:pt idx="2">
                  <c:v>1980-Q2</c:v>
                </c:pt>
                <c:pt idx="3">
                  <c:v>1980-Q3</c:v>
                </c:pt>
                <c:pt idx="4">
                  <c:v>1980-Q4</c:v>
                </c:pt>
                <c:pt idx="5">
                  <c:v>1981-Q1</c:v>
                </c:pt>
                <c:pt idx="6">
                  <c:v>1981-Q2</c:v>
                </c:pt>
                <c:pt idx="7">
                  <c:v>1981-Q3</c:v>
                </c:pt>
                <c:pt idx="8">
                  <c:v>1981-Q4</c:v>
                </c:pt>
                <c:pt idx="9">
                  <c:v>1982-Q1</c:v>
                </c:pt>
                <c:pt idx="10">
                  <c:v>1982-Q2</c:v>
                </c:pt>
                <c:pt idx="11">
                  <c:v>1982-Q3</c:v>
                </c:pt>
                <c:pt idx="12">
                  <c:v>1982-Q4</c:v>
                </c:pt>
                <c:pt idx="13">
                  <c:v>1983-Q1</c:v>
                </c:pt>
                <c:pt idx="14">
                  <c:v>1983-Q2</c:v>
                </c:pt>
                <c:pt idx="15">
                  <c:v>1983-Q3</c:v>
                </c:pt>
                <c:pt idx="16">
                  <c:v>1983-Q4</c:v>
                </c:pt>
                <c:pt idx="17">
                  <c:v>1984-Q1</c:v>
                </c:pt>
                <c:pt idx="18">
                  <c:v>1984-Q2</c:v>
                </c:pt>
                <c:pt idx="19">
                  <c:v>1984-Q3</c:v>
                </c:pt>
                <c:pt idx="20">
                  <c:v>1984-Q4</c:v>
                </c:pt>
                <c:pt idx="21">
                  <c:v>1985-Q1</c:v>
                </c:pt>
                <c:pt idx="22">
                  <c:v>1985-Q2</c:v>
                </c:pt>
                <c:pt idx="23">
                  <c:v>1985-Q3</c:v>
                </c:pt>
                <c:pt idx="24">
                  <c:v>1985-Q4</c:v>
                </c:pt>
                <c:pt idx="25">
                  <c:v>1986-Q1</c:v>
                </c:pt>
                <c:pt idx="26">
                  <c:v>1986-Q2</c:v>
                </c:pt>
                <c:pt idx="27">
                  <c:v>1986-Q3</c:v>
                </c:pt>
                <c:pt idx="28">
                  <c:v>1986-Q4</c:v>
                </c:pt>
                <c:pt idx="29">
                  <c:v>1987-Q1</c:v>
                </c:pt>
                <c:pt idx="30">
                  <c:v>1987-Q2</c:v>
                </c:pt>
                <c:pt idx="31">
                  <c:v>1987-Q3</c:v>
                </c:pt>
                <c:pt idx="32">
                  <c:v>1987-Q4</c:v>
                </c:pt>
                <c:pt idx="33">
                  <c:v>1988-Q1</c:v>
                </c:pt>
                <c:pt idx="34">
                  <c:v>1988-Q2</c:v>
                </c:pt>
                <c:pt idx="35">
                  <c:v>1988-Q3</c:v>
                </c:pt>
                <c:pt idx="36">
                  <c:v>1988-Q4</c:v>
                </c:pt>
                <c:pt idx="37">
                  <c:v>1989-Q1</c:v>
                </c:pt>
                <c:pt idx="38">
                  <c:v>1989-Q2</c:v>
                </c:pt>
                <c:pt idx="39">
                  <c:v>1989-Q3</c:v>
                </c:pt>
                <c:pt idx="40">
                  <c:v>1989-Q4</c:v>
                </c:pt>
                <c:pt idx="41">
                  <c:v>1990-Q1</c:v>
                </c:pt>
                <c:pt idx="42">
                  <c:v>1990-Q2</c:v>
                </c:pt>
                <c:pt idx="43">
                  <c:v>1990-Q3</c:v>
                </c:pt>
                <c:pt idx="44">
                  <c:v>1990-Q4</c:v>
                </c:pt>
                <c:pt idx="45">
                  <c:v>1991-Q1</c:v>
                </c:pt>
                <c:pt idx="46">
                  <c:v>1991-Q2</c:v>
                </c:pt>
                <c:pt idx="47">
                  <c:v>1991-Q3</c:v>
                </c:pt>
                <c:pt idx="48">
                  <c:v>1991-Q4</c:v>
                </c:pt>
                <c:pt idx="49">
                  <c:v>1992-Q1</c:v>
                </c:pt>
                <c:pt idx="50">
                  <c:v>1992-Q2</c:v>
                </c:pt>
                <c:pt idx="51">
                  <c:v>1992-Q3</c:v>
                </c:pt>
                <c:pt idx="52">
                  <c:v>1992-Q4</c:v>
                </c:pt>
                <c:pt idx="53">
                  <c:v>1993-Q1</c:v>
                </c:pt>
                <c:pt idx="54">
                  <c:v>1993-Q2</c:v>
                </c:pt>
                <c:pt idx="55">
                  <c:v>1993-Q3</c:v>
                </c:pt>
                <c:pt idx="56">
                  <c:v>1993-Q4</c:v>
                </c:pt>
                <c:pt idx="57">
                  <c:v>1994-Q1</c:v>
                </c:pt>
                <c:pt idx="58">
                  <c:v>1994-Q2</c:v>
                </c:pt>
                <c:pt idx="59">
                  <c:v>1994-Q3</c:v>
                </c:pt>
                <c:pt idx="60">
                  <c:v>1994-Q4</c:v>
                </c:pt>
                <c:pt idx="61">
                  <c:v>1995-Q1</c:v>
                </c:pt>
                <c:pt idx="62">
                  <c:v>1995-Q2</c:v>
                </c:pt>
                <c:pt idx="63">
                  <c:v>1995-Q3</c:v>
                </c:pt>
                <c:pt idx="64">
                  <c:v>1995-Q4</c:v>
                </c:pt>
                <c:pt idx="65">
                  <c:v>1996-Q1</c:v>
                </c:pt>
                <c:pt idx="66">
                  <c:v>1996-Q2</c:v>
                </c:pt>
                <c:pt idx="67">
                  <c:v>1996-Q3</c:v>
                </c:pt>
                <c:pt idx="68">
                  <c:v>1996-Q4</c:v>
                </c:pt>
                <c:pt idx="69">
                  <c:v>1997-Q1</c:v>
                </c:pt>
                <c:pt idx="70">
                  <c:v>1997-Q2</c:v>
                </c:pt>
                <c:pt idx="71">
                  <c:v>1997-Q3</c:v>
                </c:pt>
                <c:pt idx="72">
                  <c:v>1997-Q4</c:v>
                </c:pt>
                <c:pt idx="73">
                  <c:v>1998-Q1</c:v>
                </c:pt>
                <c:pt idx="74">
                  <c:v>1998-Q2</c:v>
                </c:pt>
                <c:pt idx="75">
                  <c:v>1998-Q3</c:v>
                </c:pt>
                <c:pt idx="76">
                  <c:v>1998-Q4</c:v>
                </c:pt>
                <c:pt idx="77">
                  <c:v>1999-Q1</c:v>
                </c:pt>
                <c:pt idx="78">
                  <c:v>1999-Q2</c:v>
                </c:pt>
                <c:pt idx="79">
                  <c:v>1999-Q3</c:v>
                </c:pt>
                <c:pt idx="80">
                  <c:v>1999-Q4</c:v>
                </c:pt>
                <c:pt idx="81">
                  <c:v>2000-Q1</c:v>
                </c:pt>
                <c:pt idx="82">
                  <c:v>2000-Q2</c:v>
                </c:pt>
                <c:pt idx="83">
                  <c:v>2000-Q3</c:v>
                </c:pt>
                <c:pt idx="84">
                  <c:v>2000-Q4</c:v>
                </c:pt>
                <c:pt idx="85">
                  <c:v>2001-Q1</c:v>
                </c:pt>
                <c:pt idx="86">
                  <c:v>2001-Q2</c:v>
                </c:pt>
                <c:pt idx="87">
                  <c:v>2001-Q3</c:v>
                </c:pt>
                <c:pt idx="88">
                  <c:v>2001-Q4</c:v>
                </c:pt>
                <c:pt idx="89">
                  <c:v>2002-Q1</c:v>
                </c:pt>
                <c:pt idx="90">
                  <c:v>2002-Q2</c:v>
                </c:pt>
                <c:pt idx="91">
                  <c:v>2002-Q3</c:v>
                </c:pt>
                <c:pt idx="92">
                  <c:v>2002-Q4</c:v>
                </c:pt>
                <c:pt idx="93">
                  <c:v>2003-Q1</c:v>
                </c:pt>
                <c:pt idx="94">
                  <c:v>2003-Q2</c:v>
                </c:pt>
                <c:pt idx="95">
                  <c:v>2003-Q3</c:v>
                </c:pt>
                <c:pt idx="96">
                  <c:v>2003-Q4</c:v>
                </c:pt>
                <c:pt idx="97">
                  <c:v>2004-Q1</c:v>
                </c:pt>
                <c:pt idx="98">
                  <c:v>2004-Q2</c:v>
                </c:pt>
                <c:pt idx="99">
                  <c:v>2004-Q3</c:v>
                </c:pt>
                <c:pt idx="100">
                  <c:v>2004-Q4</c:v>
                </c:pt>
                <c:pt idx="101">
                  <c:v>2005-Q1</c:v>
                </c:pt>
                <c:pt idx="102">
                  <c:v>2005-Q2</c:v>
                </c:pt>
                <c:pt idx="103">
                  <c:v>2005-Q3</c:v>
                </c:pt>
              </c:strCache>
            </c:strRef>
          </c:xVal>
          <c:yVal>
            <c:numRef>
              <c:f>'Part2-Q2 (Part II)'!$G$5:$G$108</c:f>
              <c:numCache>
                <c:formatCode>General</c:formatCode>
                <c:ptCount val="104"/>
                <c:pt idx="8">
                  <c:v>126.10008978272018</c:v>
                </c:pt>
                <c:pt idx="9">
                  <c:v>139.57594124483924</c:v>
                </c:pt>
                <c:pt idx="10">
                  <c:v>144.09504547129393</c:v>
                </c:pt>
                <c:pt idx="11">
                  <c:v>150.78505766239755</c:v>
                </c:pt>
                <c:pt idx="12">
                  <c:v>199.3948237684564</c:v>
                </c:pt>
                <c:pt idx="13">
                  <c:v>219.78888631928746</c:v>
                </c:pt>
                <c:pt idx="14">
                  <c:v>241.42859372609541</c:v>
                </c:pt>
                <c:pt idx="15">
                  <c:v>277.06937221194414</c:v>
                </c:pt>
                <c:pt idx="16">
                  <c:v>309.92207470097628</c:v>
                </c:pt>
                <c:pt idx="17">
                  <c:v>327.79805719620339</c:v>
                </c:pt>
                <c:pt idx="18">
                  <c:v>326.52644659672865</c:v>
                </c:pt>
                <c:pt idx="19">
                  <c:v>414.83756578206072</c:v>
                </c:pt>
                <c:pt idx="20">
                  <c:v>508.75655759462489</c:v>
                </c:pt>
                <c:pt idx="21">
                  <c:v>683.45115911892992</c:v>
                </c:pt>
                <c:pt idx="22">
                  <c:v>553.13474899531218</c:v>
                </c:pt>
                <c:pt idx="23">
                  <c:v>432.57992778934835</c:v>
                </c:pt>
                <c:pt idx="24">
                  <c:v>451.21031413171829</c:v>
                </c:pt>
                <c:pt idx="25">
                  <c:v>474.83773119046697</c:v>
                </c:pt>
                <c:pt idx="26">
                  <c:v>455.27966553434271</c:v>
                </c:pt>
                <c:pt idx="27">
                  <c:v>463.96127523044782</c:v>
                </c:pt>
                <c:pt idx="28">
                  <c:v>545.61060336719208</c:v>
                </c:pt>
                <c:pt idx="29">
                  <c:v>589.18638934761793</c:v>
                </c:pt>
                <c:pt idx="30">
                  <c:v>625.77143900526448</c:v>
                </c:pt>
                <c:pt idx="31">
                  <c:v>669.06685596730279</c:v>
                </c:pt>
                <c:pt idx="32">
                  <c:v>830.05731857129581</c:v>
                </c:pt>
                <c:pt idx="33">
                  <c:v>962.95467043356768</c:v>
                </c:pt>
                <c:pt idx="34">
                  <c:v>972.24850338111423</c:v>
                </c:pt>
                <c:pt idx="35">
                  <c:v>1058.882805206322</c:v>
                </c:pt>
                <c:pt idx="36">
                  <c:v>1249.7906806267265</c:v>
                </c:pt>
                <c:pt idx="37">
                  <c:v>1337.1887710673921</c:v>
                </c:pt>
                <c:pt idx="38">
                  <c:v>1381.6422447066714</c:v>
                </c:pt>
                <c:pt idx="39">
                  <c:v>1375.1693543300823</c:v>
                </c:pt>
                <c:pt idx="40">
                  <c:v>1494.4117128043481</c:v>
                </c:pt>
                <c:pt idx="41">
                  <c:v>1430.0116442995345</c:v>
                </c:pt>
                <c:pt idx="42">
                  <c:v>1452.4353465949041</c:v>
                </c:pt>
                <c:pt idx="43">
                  <c:v>1471.9927918804144</c:v>
                </c:pt>
                <c:pt idx="44">
                  <c:v>1472.5723599771952</c:v>
                </c:pt>
                <c:pt idx="45">
                  <c:v>1530.9565794940258</c:v>
                </c:pt>
                <c:pt idx="46">
                  <c:v>1662.8423944673305</c:v>
                </c:pt>
                <c:pt idx="47">
                  <c:v>1649.8144267478428</c:v>
                </c:pt>
                <c:pt idx="48">
                  <c:v>1660.7952701775703</c:v>
                </c:pt>
                <c:pt idx="49">
                  <c:v>1705.539798897466</c:v>
                </c:pt>
                <c:pt idx="50">
                  <c:v>1774.3528406934229</c:v>
                </c:pt>
                <c:pt idx="51">
                  <c:v>1832.780539573977</c:v>
                </c:pt>
                <c:pt idx="52">
                  <c:v>1939.3482920594299</c:v>
                </c:pt>
                <c:pt idx="53">
                  <c:v>1868.0075078372124</c:v>
                </c:pt>
                <c:pt idx="54">
                  <c:v>2005.4023502820182</c:v>
                </c:pt>
                <c:pt idx="55">
                  <c:v>1981.9607117597977</c:v>
                </c:pt>
                <c:pt idx="56">
                  <c:v>2272.2874194472324</c:v>
                </c:pt>
                <c:pt idx="57">
                  <c:v>2331.9260416141651</c:v>
                </c:pt>
                <c:pt idx="58">
                  <c:v>2195.9538826850567</c:v>
                </c:pt>
                <c:pt idx="59">
                  <c:v>2271.4568450262504</c:v>
                </c:pt>
                <c:pt idx="60">
                  <c:v>2620.8095808857556</c:v>
                </c:pt>
                <c:pt idx="61">
                  <c:v>2664.9979983270973</c:v>
                </c:pt>
                <c:pt idx="62">
                  <c:v>2753.350672971625</c:v>
                </c:pt>
                <c:pt idx="63">
                  <c:v>2788.0690718086403</c:v>
                </c:pt>
                <c:pt idx="64">
                  <c:v>3157.1386571819658</c:v>
                </c:pt>
                <c:pt idx="65">
                  <c:v>3032.6169512120509</c:v>
                </c:pt>
                <c:pt idx="66">
                  <c:v>2447.4229913072922</c:v>
                </c:pt>
                <c:pt idx="67">
                  <c:v>2356.7764848710308</c:v>
                </c:pt>
                <c:pt idx="68">
                  <c:v>2409.3902737826202</c:v>
                </c:pt>
                <c:pt idx="69">
                  <c:v>1871.1039495438479</c:v>
                </c:pt>
                <c:pt idx="70">
                  <c:v>1639.1278855999328</c:v>
                </c:pt>
                <c:pt idx="71">
                  <c:v>1766.485093183431</c:v>
                </c:pt>
                <c:pt idx="72">
                  <c:v>1652.474388882945</c:v>
                </c:pt>
                <c:pt idx="73">
                  <c:v>1212.6919229734731</c:v>
                </c:pt>
                <c:pt idx="74">
                  <c:v>1335.8939041049166</c:v>
                </c:pt>
                <c:pt idx="75">
                  <c:v>1422.9516194240264</c:v>
                </c:pt>
                <c:pt idx="76">
                  <c:v>1545.1850405712378</c:v>
                </c:pt>
                <c:pt idx="77">
                  <c:v>1352.4745434900622</c:v>
                </c:pt>
                <c:pt idx="78">
                  <c:v>1512.9948186005556</c:v>
                </c:pt>
                <c:pt idx="79">
                  <c:v>1647.7359581507023</c:v>
                </c:pt>
                <c:pt idx="80">
                  <c:v>1476.9463331466895</c:v>
                </c:pt>
                <c:pt idx="81">
                  <c:v>1848.5382825699635</c:v>
                </c:pt>
                <c:pt idx="82">
                  <c:v>2017.192996124</c:v>
                </c:pt>
                <c:pt idx="83">
                  <c:v>2008.0402897463964</c:v>
                </c:pt>
                <c:pt idx="84">
                  <c:v>2127.7155018169897</c:v>
                </c:pt>
                <c:pt idx="85">
                  <c:v>927.54159808285544</c:v>
                </c:pt>
                <c:pt idx="86">
                  <c:v>1246.6311643129013</c:v>
                </c:pt>
                <c:pt idx="87">
                  <c:v>1472.7307326982279</c:v>
                </c:pt>
                <c:pt idx="88">
                  <c:v>1540.4354027294703</c:v>
                </c:pt>
                <c:pt idx="89">
                  <c:v>1194.5193965915093</c:v>
                </c:pt>
                <c:pt idx="90">
                  <c:v>1387.5350430210915</c:v>
                </c:pt>
                <c:pt idx="91">
                  <c:v>1480.459365781551</c:v>
                </c:pt>
                <c:pt idx="92">
                  <c:v>1540.5883089933884</c:v>
                </c:pt>
                <c:pt idx="93">
                  <c:v>1327.2680688623816</c:v>
                </c:pt>
                <c:pt idx="94">
                  <c:v>1402.1250176016522</c:v>
                </c:pt>
                <c:pt idx="95">
                  <c:v>1577.3655638946054</c:v>
                </c:pt>
                <c:pt idx="96">
                  <c:v>1793.284423046865</c:v>
                </c:pt>
                <c:pt idx="97">
                  <c:v>1860.467623136868</c:v>
                </c:pt>
                <c:pt idx="98">
                  <c:v>1925.6348203723774</c:v>
                </c:pt>
                <c:pt idx="99">
                  <c:v>2115.805119273607</c:v>
                </c:pt>
                <c:pt idx="100">
                  <c:v>2467.3878340879196</c:v>
                </c:pt>
                <c:pt idx="101">
                  <c:v>3224.2458606423456</c:v>
                </c:pt>
                <c:pt idx="102">
                  <c:v>3419.9235203994822</c:v>
                </c:pt>
                <c:pt idx="103">
                  <c:v>3779.5343982519353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BB-4269-9756-212151E8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08847"/>
        <c:axId val="1548907887"/>
      </c:scatterChart>
      <c:valAx>
        <c:axId val="154890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07887"/>
        <c:crosses val="autoZero"/>
        <c:crossBetween val="midCat"/>
      </c:valAx>
      <c:valAx>
        <c:axId val="15489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0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'Part2-Q3'!$N$4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'Part2-Q3'!$L$5:$M$8</c:f>
              <c:multiLvlStrCache>
                <c:ptCount val="4"/>
                <c:lvl>
                  <c:pt idx="0">
                    <c:v>2005-Q4</c:v>
                  </c:pt>
                  <c:pt idx="1">
                    <c:v>2006-Q1</c:v>
                  </c:pt>
                  <c:pt idx="2">
                    <c:v>2006-Q2</c:v>
                  </c:pt>
                  <c:pt idx="3">
                    <c:v>2006-Q3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'Part2-Q3'!$N$5:$N$8</c:f>
              <c:numCache>
                <c:formatCode>0.0000</c:formatCode>
                <c:ptCount val="4"/>
                <c:pt idx="0">
                  <c:v>4083.266431796003</c:v>
                </c:pt>
                <c:pt idx="1">
                  <c:v>4054.9371586054131</c:v>
                </c:pt>
                <c:pt idx="2">
                  <c:v>4244.7822485677116</c:v>
                </c:pt>
                <c:pt idx="3">
                  <c:v>4507.3202959336295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8-4E73-9FFC-A43BBECFF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5566752"/>
        <c:axId val="1065568192"/>
      </c:barChart>
      <c:catAx>
        <c:axId val="10655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68192"/>
        <c:crosses val="autoZero"/>
        <c:auto val="1"/>
        <c:lblAlgn val="ctr"/>
        <c:lblOffset val="100"/>
        <c:noMultiLvlLbl val="0"/>
      </c:catAx>
      <c:valAx>
        <c:axId val="1065568192"/>
        <c:scaling>
          <c:orientation val="minMax"/>
        </c:scaling>
        <c:delete val="1"/>
        <c:axPos val="l"/>
        <c:numFmt formatCode="0.0000" sourceLinked="1"/>
        <c:majorTickMark val="none"/>
        <c:minorTickMark val="none"/>
        <c:tickLblPos val="nextTo"/>
        <c:crossAx val="10655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0</xdr:row>
          <xdr:rowOff>30480</xdr:rowOff>
        </xdr:from>
        <xdr:to>
          <xdr:col>4</xdr:col>
          <xdr:colOff>1097280</xdr:colOff>
          <xdr:row>4</xdr:row>
          <xdr:rowOff>15240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0</xdr:row>
          <xdr:rowOff>30480</xdr:rowOff>
        </xdr:from>
        <xdr:to>
          <xdr:col>10</xdr:col>
          <xdr:colOff>403860</xdr:colOff>
          <xdr:row>4</xdr:row>
          <xdr:rowOff>30480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2688</xdr:colOff>
      <xdr:row>5</xdr:row>
      <xdr:rowOff>19049</xdr:rowOff>
    </xdr:from>
    <xdr:to>
      <xdr:col>18</xdr:col>
      <xdr:colOff>564776</xdr:colOff>
      <xdr:row>26</xdr:row>
      <xdr:rowOff>170486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0</xdr:row>
          <xdr:rowOff>30480</xdr:rowOff>
        </xdr:from>
        <xdr:to>
          <xdr:col>4</xdr:col>
          <xdr:colOff>1097280</xdr:colOff>
          <xdr:row>4</xdr:row>
          <xdr:rowOff>15240</xdr:rowOff>
        </xdr:to>
        <xdr:sp macro="" textlink="">
          <xdr:nvSpPr>
            <xdr:cNvPr id="3073" name="Object 5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0</xdr:row>
          <xdr:rowOff>30480</xdr:rowOff>
        </xdr:from>
        <xdr:to>
          <xdr:col>10</xdr:col>
          <xdr:colOff>403860</xdr:colOff>
          <xdr:row>4</xdr:row>
          <xdr:rowOff>30480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2688</xdr:colOff>
      <xdr:row>5</xdr:row>
      <xdr:rowOff>19049</xdr:rowOff>
    </xdr:from>
    <xdr:to>
      <xdr:col>18</xdr:col>
      <xdr:colOff>564776</xdr:colOff>
      <xdr:row>26</xdr:row>
      <xdr:rowOff>170486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13445</xdr:colOff>
      <xdr:row>3</xdr:row>
      <xdr:rowOff>8965</xdr:rowOff>
    </xdr:from>
    <xdr:to>
      <xdr:col>18</xdr:col>
      <xdr:colOff>587187</xdr:colOff>
      <xdr:row>28</xdr:row>
      <xdr:rowOff>71718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49689</xdr:colOff>
      <xdr:row>7</xdr:row>
      <xdr:rowOff>161563</xdr:rowOff>
    </xdr:from>
    <xdr:to>
      <xdr:col>22</xdr:col>
      <xdr:colOff>573152</xdr:colOff>
      <xdr:row>34</xdr:row>
      <xdr:rowOff>13138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10</xdr:row>
      <xdr:rowOff>19050</xdr:rowOff>
    </xdr:from>
    <xdr:to>
      <xdr:col>17</xdr:col>
      <xdr:colOff>266700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opLeftCell="A79" workbookViewId="0">
      <selection sqref="A1:C105"/>
    </sheetView>
  </sheetViews>
  <sheetFormatPr defaultRowHeight="14.4" x14ac:dyDescent="0.3"/>
  <sheetData>
    <row r="1" spans="1:3" x14ac:dyDescent="0.3">
      <c r="A1" s="2" t="s">
        <v>1</v>
      </c>
      <c r="B1" s="2" t="s">
        <v>2</v>
      </c>
      <c r="C1" s="1" t="s">
        <v>0</v>
      </c>
    </row>
    <row r="2" spans="1:3" x14ac:dyDescent="0.3">
      <c r="A2">
        <v>19794</v>
      </c>
      <c r="B2">
        <v>19.539999959999999</v>
      </c>
      <c r="C2">
        <v>1</v>
      </c>
    </row>
    <row r="3" spans="1:3" x14ac:dyDescent="0.3">
      <c r="A3">
        <v>19801</v>
      </c>
      <c r="B3">
        <v>23.54999995</v>
      </c>
      <c r="C3">
        <v>2</v>
      </c>
    </row>
    <row r="4" spans="1:3" x14ac:dyDescent="0.3">
      <c r="A4">
        <v>19802</v>
      </c>
      <c r="B4">
        <v>32.568999890000001</v>
      </c>
      <c r="C4">
        <v>3</v>
      </c>
    </row>
    <row r="5" spans="1:3" x14ac:dyDescent="0.3">
      <c r="A5">
        <v>19803</v>
      </c>
      <c r="B5">
        <v>41.466999889999997</v>
      </c>
      <c r="C5">
        <v>4</v>
      </c>
    </row>
    <row r="6" spans="1:3" x14ac:dyDescent="0.3">
      <c r="A6">
        <v>19804</v>
      </c>
      <c r="B6">
        <v>67.620999810000001</v>
      </c>
      <c r="C6">
        <v>5</v>
      </c>
    </row>
    <row r="7" spans="1:3" x14ac:dyDescent="0.3">
      <c r="A7">
        <v>19811</v>
      </c>
      <c r="B7">
        <v>78.764999869999997</v>
      </c>
      <c r="C7">
        <v>6</v>
      </c>
    </row>
    <row r="8" spans="1:3" x14ac:dyDescent="0.3">
      <c r="A8">
        <v>19812</v>
      </c>
      <c r="B8">
        <v>90.718999859999997</v>
      </c>
      <c r="C8">
        <v>7</v>
      </c>
    </row>
    <row r="9" spans="1:3" x14ac:dyDescent="0.3">
      <c r="A9">
        <v>19813</v>
      </c>
      <c r="B9">
        <v>97.677999970000002</v>
      </c>
      <c r="C9">
        <v>8</v>
      </c>
    </row>
    <row r="10" spans="1:3" x14ac:dyDescent="0.3">
      <c r="A10">
        <v>19814</v>
      </c>
      <c r="B10">
        <v>133.553</v>
      </c>
      <c r="C10">
        <v>9</v>
      </c>
    </row>
    <row r="11" spans="1:3" x14ac:dyDescent="0.3">
      <c r="A11">
        <v>19821</v>
      </c>
      <c r="B11">
        <v>131.0189996</v>
      </c>
      <c r="C11">
        <v>10</v>
      </c>
    </row>
    <row r="12" spans="1:3" x14ac:dyDescent="0.3">
      <c r="A12">
        <v>19822</v>
      </c>
      <c r="B12">
        <v>142.6809998</v>
      </c>
      <c r="C12">
        <v>11</v>
      </c>
    </row>
    <row r="13" spans="1:3" x14ac:dyDescent="0.3">
      <c r="A13">
        <v>19823</v>
      </c>
      <c r="B13">
        <v>175.80799959999999</v>
      </c>
      <c r="C13">
        <v>12</v>
      </c>
    </row>
    <row r="14" spans="1:3" x14ac:dyDescent="0.3">
      <c r="A14">
        <v>19824</v>
      </c>
      <c r="B14">
        <v>214.2929997</v>
      </c>
      <c r="C14">
        <v>13</v>
      </c>
    </row>
    <row r="15" spans="1:3" x14ac:dyDescent="0.3">
      <c r="A15">
        <v>19831</v>
      </c>
      <c r="B15">
        <v>227.98199990000001</v>
      </c>
      <c r="C15">
        <v>14</v>
      </c>
    </row>
    <row r="16" spans="1:3" x14ac:dyDescent="0.3">
      <c r="A16">
        <v>19832</v>
      </c>
      <c r="B16">
        <v>267.28399940000003</v>
      </c>
      <c r="C16">
        <v>15</v>
      </c>
    </row>
    <row r="17" spans="1:3" x14ac:dyDescent="0.3">
      <c r="A17">
        <v>19833</v>
      </c>
      <c r="B17">
        <v>273.2099991</v>
      </c>
      <c r="C17">
        <v>16</v>
      </c>
    </row>
    <row r="18" spans="1:3" x14ac:dyDescent="0.3">
      <c r="A18">
        <v>19834</v>
      </c>
      <c r="B18">
        <v>316.2279997</v>
      </c>
      <c r="C18">
        <v>17</v>
      </c>
    </row>
    <row r="19" spans="1:3" x14ac:dyDescent="0.3">
      <c r="A19">
        <v>19841</v>
      </c>
      <c r="B19">
        <v>300.10199929999999</v>
      </c>
      <c r="C19">
        <v>18</v>
      </c>
    </row>
    <row r="20" spans="1:3" x14ac:dyDescent="0.3">
      <c r="A20">
        <v>19842</v>
      </c>
      <c r="B20">
        <v>422.14299970000002</v>
      </c>
      <c r="C20">
        <v>19</v>
      </c>
    </row>
    <row r="21" spans="1:3" x14ac:dyDescent="0.3">
      <c r="A21">
        <v>19843</v>
      </c>
      <c r="B21">
        <v>477.39899919999999</v>
      </c>
      <c r="C21">
        <v>20</v>
      </c>
    </row>
    <row r="22" spans="1:3" x14ac:dyDescent="0.3">
      <c r="A22">
        <v>19844</v>
      </c>
      <c r="B22">
        <v>698.29599949999999</v>
      </c>
      <c r="C22">
        <v>21</v>
      </c>
    </row>
    <row r="23" spans="1:3" x14ac:dyDescent="0.3">
      <c r="A23">
        <v>19851</v>
      </c>
      <c r="B23">
        <v>435.34399989999997</v>
      </c>
      <c r="C23">
        <v>22</v>
      </c>
    </row>
    <row r="24" spans="1:3" x14ac:dyDescent="0.3">
      <c r="A24">
        <v>19852</v>
      </c>
      <c r="B24">
        <v>374.92899990000001</v>
      </c>
      <c r="C24">
        <v>23</v>
      </c>
    </row>
    <row r="25" spans="1:3" x14ac:dyDescent="0.3">
      <c r="A25">
        <v>19853</v>
      </c>
      <c r="B25">
        <v>409.70899960000003</v>
      </c>
      <c r="C25">
        <v>24</v>
      </c>
    </row>
    <row r="26" spans="1:3" x14ac:dyDescent="0.3">
      <c r="A26">
        <v>19854</v>
      </c>
      <c r="B26">
        <v>533.88999939999997</v>
      </c>
      <c r="C26">
        <v>25</v>
      </c>
    </row>
    <row r="27" spans="1:3" x14ac:dyDescent="0.3">
      <c r="A27">
        <v>19861</v>
      </c>
      <c r="B27">
        <v>408.9429998</v>
      </c>
      <c r="C27">
        <v>26</v>
      </c>
    </row>
    <row r="28" spans="1:3" x14ac:dyDescent="0.3">
      <c r="A28">
        <v>19862</v>
      </c>
      <c r="B28">
        <v>448.27899930000001</v>
      </c>
      <c r="C28">
        <v>27</v>
      </c>
    </row>
    <row r="29" spans="1:3" x14ac:dyDescent="0.3">
      <c r="A29">
        <v>19863</v>
      </c>
      <c r="B29">
        <v>510.78599930000001</v>
      </c>
      <c r="C29">
        <v>28</v>
      </c>
    </row>
    <row r="30" spans="1:3" x14ac:dyDescent="0.3">
      <c r="A30">
        <v>19864</v>
      </c>
      <c r="B30">
        <v>662.25299840000002</v>
      </c>
      <c r="C30">
        <v>29</v>
      </c>
    </row>
    <row r="31" spans="1:3" x14ac:dyDescent="0.3">
      <c r="A31">
        <v>19871</v>
      </c>
      <c r="B31">
        <v>575.32699969999999</v>
      </c>
      <c r="C31">
        <v>30</v>
      </c>
    </row>
    <row r="32" spans="1:3" x14ac:dyDescent="0.3">
      <c r="A32">
        <v>19872</v>
      </c>
      <c r="B32">
        <v>637.06399920000001</v>
      </c>
      <c r="C32">
        <v>31</v>
      </c>
    </row>
    <row r="33" spans="1:3" x14ac:dyDescent="0.3">
      <c r="A33">
        <v>19873</v>
      </c>
      <c r="B33">
        <v>786.42399980000005</v>
      </c>
      <c r="C33">
        <v>32</v>
      </c>
    </row>
    <row r="34" spans="1:3" x14ac:dyDescent="0.3">
      <c r="A34">
        <v>19874</v>
      </c>
      <c r="B34">
        <v>1042.441998</v>
      </c>
      <c r="C34">
        <v>33</v>
      </c>
    </row>
    <row r="35" spans="1:3" x14ac:dyDescent="0.3">
      <c r="A35">
        <v>19881</v>
      </c>
      <c r="B35">
        <v>867.16099929999996</v>
      </c>
      <c r="C35">
        <v>34</v>
      </c>
    </row>
    <row r="36" spans="1:3" x14ac:dyDescent="0.3">
      <c r="A36">
        <v>19882</v>
      </c>
      <c r="B36">
        <v>993.05099870000004</v>
      </c>
      <c r="C36">
        <v>35</v>
      </c>
    </row>
    <row r="37" spans="1:3" x14ac:dyDescent="0.3">
      <c r="A37">
        <v>19883</v>
      </c>
      <c r="B37">
        <v>1168.7189980000001</v>
      </c>
      <c r="C37">
        <v>36</v>
      </c>
    </row>
    <row r="38" spans="1:3" x14ac:dyDescent="0.3">
      <c r="A38">
        <v>19884</v>
      </c>
      <c r="B38">
        <v>1405.1369970000001</v>
      </c>
      <c r="C38">
        <v>37</v>
      </c>
    </row>
    <row r="39" spans="1:3" x14ac:dyDescent="0.3">
      <c r="A39">
        <v>19891</v>
      </c>
      <c r="B39">
        <v>1246.9169999999999</v>
      </c>
      <c r="C39">
        <v>38</v>
      </c>
    </row>
    <row r="40" spans="1:3" x14ac:dyDescent="0.3">
      <c r="A40">
        <v>19892</v>
      </c>
      <c r="B40">
        <v>1248.211998</v>
      </c>
      <c r="C40">
        <v>39</v>
      </c>
    </row>
    <row r="41" spans="1:3" x14ac:dyDescent="0.3">
      <c r="A41">
        <v>19893</v>
      </c>
      <c r="B41">
        <v>1383.7469980000001</v>
      </c>
      <c r="C41">
        <v>40</v>
      </c>
    </row>
    <row r="42" spans="1:3" x14ac:dyDescent="0.3">
      <c r="A42">
        <v>19894</v>
      </c>
      <c r="B42">
        <v>1493.3829989999999</v>
      </c>
      <c r="C42">
        <v>41</v>
      </c>
    </row>
    <row r="43" spans="1:3" x14ac:dyDescent="0.3">
      <c r="A43">
        <v>19901</v>
      </c>
      <c r="B43">
        <v>1346.202</v>
      </c>
      <c r="C43">
        <v>42</v>
      </c>
    </row>
    <row r="44" spans="1:3" x14ac:dyDescent="0.3">
      <c r="A44">
        <v>19902</v>
      </c>
      <c r="B44">
        <v>1364.759998</v>
      </c>
      <c r="C44">
        <v>43</v>
      </c>
    </row>
    <row r="45" spans="1:3" x14ac:dyDescent="0.3">
      <c r="A45">
        <v>19903</v>
      </c>
      <c r="B45">
        <v>1354.0899959999999</v>
      </c>
      <c r="C45">
        <v>44</v>
      </c>
    </row>
    <row r="46" spans="1:3" x14ac:dyDescent="0.3">
      <c r="A46">
        <v>19904</v>
      </c>
      <c r="B46">
        <v>1675.505997</v>
      </c>
      <c r="C46">
        <v>45</v>
      </c>
    </row>
    <row r="47" spans="1:3" x14ac:dyDescent="0.3">
      <c r="A47">
        <v>19911</v>
      </c>
      <c r="B47">
        <v>1597.6779979999999</v>
      </c>
      <c r="C47">
        <v>46</v>
      </c>
    </row>
    <row r="48" spans="1:3" x14ac:dyDescent="0.3">
      <c r="A48">
        <v>19912</v>
      </c>
      <c r="B48">
        <v>1528.6039960000001</v>
      </c>
      <c r="C48">
        <v>47</v>
      </c>
    </row>
    <row r="49" spans="1:3" x14ac:dyDescent="0.3">
      <c r="A49">
        <v>19913</v>
      </c>
      <c r="B49">
        <v>1507.060997</v>
      </c>
      <c r="C49">
        <v>48</v>
      </c>
    </row>
    <row r="50" spans="1:3" x14ac:dyDescent="0.3">
      <c r="A50">
        <v>19914</v>
      </c>
      <c r="B50">
        <v>1862.6120000000001</v>
      </c>
      <c r="C50">
        <v>49</v>
      </c>
    </row>
    <row r="51" spans="1:3" x14ac:dyDescent="0.3">
      <c r="A51">
        <v>19921</v>
      </c>
      <c r="B51">
        <v>1716.0249980000001</v>
      </c>
      <c r="C51">
        <v>50</v>
      </c>
    </row>
    <row r="52" spans="1:3" x14ac:dyDescent="0.3">
      <c r="A52">
        <v>19922</v>
      </c>
      <c r="B52">
        <v>1740.1709980000001</v>
      </c>
      <c r="C52">
        <v>51</v>
      </c>
    </row>
    <row r="53" spans="1:3" x14ac:dyDescent="0.3">
      <c r="A53">
        <v>19923</v>
      </c>
      <c r="B53">
        <v>1767.733997</v>
      </c>
      <c r="C53">
        <v>52</v>
      </c>
    </row>
    <row r="54" spans="1:3" x14ac:dyDescent="0.3">
      <c r="A54">
        <v>19924</v>
      </c>
      <c r="B54">
        <v>2000.2919999999999</v>
      </c>
      <c r="C54">
        <v>53</v>
      </c>
    </row>
    <row r="55" spans="1:3" x14ac:dyDescent="0.3">
      <c r="A55">
        <v>19931</v>
      </c>
      <c r="B55">
        <v>1973.8939969999999</v>
      </c>
      <c r="C55">
        <v>54</v>
      </c>
    </row>
    <row r="56" spans="1:3" x14ac:dyDescent="0.3">
      <c r="A56">
        <v>19932</v>
      </c>
      <c r="B56">
        <v>1861.9789960000001</v>
      </c>
      <c r="C56">
        <v>55</v>
      </c>
    </row>
    <row r="57" spans="1:3" x14ac:dyDescent="0.3">
      <c r="A57">
        <v>19933</v>
      </c>
      <c r="B57">
        <v>2140.788994</v>
      </c>
      <c r="C57">
        <v>56</v>
      </c>
    </row>
    <row r="58" spans="1:3" x14ac:dyDescent="0.3">
      <c r="A58">
        <v>19934</v>
      </c>
      <c r="B58">
        <v>2468.8539959999998</v>
      </c>
      <c r="C58">
        <v>57</v>
      </c>
    </row>
    <row r="59" spans="1:3" x14ac:dyDescent="0.3">
      <c r="A59">
        <v>19941</v>
      </c>
      <c r="B59">
        <v>2076.6999970000002</v>
      </c>
      <c r="C59">
        <v>58</v>
      </c>
    </row>
    <row r="60" spans="1:3" x14ac:dyDescent="0.3">
      <c r="A60">
        <v>19942</v>
      </c>
      <c r="B60">
        <v>2149.9079969999998</v>
      </c>
      <c r="C60">
        <v>59</v>
      </c>
    </row>
    <row r="61" spans="1:3" x14ac:dyDescent="0.3">
      <c r="A61">
        <v>19943</v>
      </c>
      <c r="B61">
        <v>2493.2859960000001</v>
      </c>
      <c r="C61">
        <v>60</v>
      </c>
    </row>
    <row r="62" spans="1:3" x14ac:dyDescent="0.3">
      <c r="A62">
        <v>19944</v>
      </c>
      <c r="B62">
        <v>2832</v>
      </c>
      <c r="C62">
        <v>61</v>
      </c>
    </row>
    <row r="63" spans="1:3" x14ac:dyDescent="0.3">
      <c r="A63">
        <v>19951</v>
      </c>
      <c r="B63">
        <v>2652</v>
      </c>
      <c r="C63">
        <v>62</v>
      </c>
    </row>
    <row r="64" spans="1:3" x14ac:dyDescent="0.3">
      <c r="A64">
        <v>19952</v>
      </c>
      <c r="B64">
        <v>2575</v>
      </c>
      <c r="C64">
        <v>63</v>
      </c>
    </row>
    <row r="65" spans="1:3" x14ac:dyDescent="0.3">
      <c r="A65">
        <v>19953</v>
      </c>
      <c r="B65">
        <v>3003</v>
      </c>
      <c r="C65">
        <v>64</v>
      </c>
    </row>
    <row r="66" spans="1:3" x14ac:dyDescent="0.3">
      <c r="A66">
        <v>19954</v>
      </c>
      <c r="B66">
        <v>3148</v>
      </c>
      <c r="C66">
        <v>65</v>
      </c>
    </row>
    <row r="67" spans="1:3" x14ac:dyDescent="0.3">
      <c r="A67">
        <v>19961</v>
      </c>
      <c r="B67">
        <v>2185</v>
      </c>
      <c r="C67">
        <v>66</v>
      </c>
    </row>
    <row r="68" spans="1:3" x14ac:dyDescent="0.3">
      <c r="A68">
        <v>19962</v>
      </c>
      <c r="B68">
        <v>2179</v>
      </c>
      <c r="C68">
        <v>67</v>
      </c>
    </row>
    <row r="69" spans="1:3" x14ac:dyDescent="0.3">
      <c r="A69">
        <v>19963</v>
      </c>
      <c r="B69">
        <v>2321</v>
      </c>
      <c r="C69">
        <v>68</v>
      </c>
    </row>
    <row r="70" spans="1:3" x14ac:dyDescent="0.3">
      <c r="A70">
        <v>19964</v>
      </c>
      <c r="B70">
        <v>2129</v>
      </c>
      <c r="C70">
        <v>69</v>
      </c>
    </row>
    <row r="71" spans="1:3" x14ac:dyDescent="0.3">
      <c r="A71">
        <v>19971</v>
      </c>
      <c r="B71">
        <v>1601</v>
      </c>
      <c r="C71">
        <v>70</v>
      </c>
    </row>
    <row r="72" spans="1:3" x14ac:dyDescent="0.3">
      <c r="A72">
        <v>19972</v>
      </c>
      <c r="B72">
        <v>1737</v>
      </c>
      <c r="C72">
        <v>71</v>
      </c>
    </row>
    <row r="73" spans="1:3" x14ac:dyDescent="0.3">
      <c r="A73">
        <v>19973</v>
      </c>
      <c r="B73">
        <v>1614</v>
      </c>
      <c r="C73">
        <v>72</v>
      </c>
    </row>
    <row r="74" spans="1:3" x14ac:dyDescent="0.3">
      <c r="A74">
        <v>19974</v>
      </c>
      <c r="B74">
        <v>1578</v>
      </c>
      <c r="C74">
        <v>73</v>
      </c>
    </row>
    <row r="75" spans="1:3" x14ac:dyDescent="0.3">
      <c r="A75">
        <v>19981</v>
      </c>
      <c r="B75">
        <v>1405</v>
      </c>
      <c r="C75">
        <v>74</v>
      </c>
    </row>
    <row r="76" spans="1:3" x14ac:dyDescent="0.3">
      <c r="A76">
        <v>19982</v>
      </c>
      <c r="B76">
        <v>1402</v>
      </c>
      <c r="C76">
        <v>75</v>
      </c>
    </row>
    <row r="77" spans="1:3" x14ac:dyDescent="0.3">
      <c r="A77">
        <v>19983</v>
      </c>
      <c r="B77">
        <v>1556</v>
      </c>
      <c r="C77">
        <v>76</v>
      </c>
    </row>
    <row r="78" spans="1:3" x14ac:dyDescent="0.3">
      <c r="A78">
        <v>19984</v>
      </c>
      <c r="B78">
        <v>1710</v>
      </c>
      <c r="C78">
        <v>77</v>
      </c>
    </row>
    <row r="79" spans="1:3" x14ac:dyDescent="0.3">
      <c r="A79">
        <v>19991</v>
      </c>
      <c r="B79">
        <v>1530</v>
      </c>
      <c r="C79">
        <v>78</v>
      </c>
    </row>
    <row r="80" spans="1:3" x14ac:dyDescent="0.3">
      <c r="A80">
        <v>19992</v>
      </c>
      <c r="B80">
        <v>1558</v>
      </c>
      <c r="C80">
        <v>79</v>
      </c>
    </row>
    <row r="81" spans="1:3" x14ac:dyDescent="0.3">
      <c r="A81">
        <v>19993</v>
      </c>
      <c r="B81">
        <v>1336</v>
      </c>
      <c r="C81">
        <v>80</v>
      </c>
    </row>
    <row r="82" spans="1:3" x14ac:dyDescent="0.3">
      <c r="A82">
        <v>19994</v>
      </c>
      <c r="B82">
        <v>2343</v>
      </c>
      <c r="C82">
        <v>81</v>
      </c>
    </row>
    <row r="83" spans="1:3" x14ac:dyDescent="0.3">
      <c r="A83">
        <v>20001</v>
      </c>
      <c r="B83">
        <v>1945</v>
      </c>
      <c r="C83">
        <v>82</v>
      </c>
    </row>
    <row r="84" spans="1:3" x14ac:dyDescent="0.3">
      <c r="A84">
        <v>20002</v>
      </c>
      <c r="B84">
        <v>1825</v>
      </c>
      <c r="C84">
        <v>83</v>
      </c>
    </row>
    <row r="85" spans="1:3" x14ac:dyDescent="0.3">
      <c r="A85">
        <v>20003</v>
      </c>
      <c r="B85">
        <v>1870</v>
      </c>
      <c r="C85">
        <v>84</v>
      </c>
    </row>
    <row r="86" spans="1:3" x14ac:dyDescent="0.3">
      <c r="A86">
        <v>20004</v>
      </c>
      <c r="B86">
        <v>1007</v>
      </c>
      <c r="C86">
        <v>85</v>
      </c>
    </row>
    <row r="87" spans="1:3" x14ac:dyDescent="0.3">
      <c r="A87">
        <v>20011</v>
      </c>
      <c r="B87">
        <v>1431</v>
      </c>
      <c r="C87">
        <v>86</v>
      </c>
    </row>
    <row r="88" spans="1:3" x14ac:dyDescent="0.3">
      <c r="A88">
        <v>20012</v>
      </c>
      <c r="B88">
        <v>1475</v>
      </c>
      <c r="C88">
        <v>87</v>
      </c>
    </row>
    <row r="89" spans="1:3" x14ac:dyDescent="0.3">
      <c r="A89">
        <v>20013</v>
      </c>
      <c r="B89">
        <v>1450</v>
      </c>
      <c r="C89">
        <v>88</v>
      </c>
    </row>
    <row r="90" spans="1:3" x14ac:dyDescent="0.3">
      <c r="A90">
        <v>20014</v>
      </c>
      <c r="B90">
        <v>1375</v>
      </c>
      <c r="C90">
        <v>89</v>
      </c>
    </row>
    <row r="91" spans="1:3" x14ac:dyDescent="0.3">
      <c r="A91">
        <v>20021</v>
      </c>
      <c r="B91">
        <v>1495</v>
      </c>
      <c r="C91">
        <v>90</v>
      </c>
    </row>
    <row r="92" spans="1:3" x14ac:dyDescent="0.3">
      <c r="A92">
        <v>20022</v>
      </c>
      <c r="B92">
        <v>1429</v>
      </c>
      <c r="C92">
        <v>91</v>
      </c>
    </row>
    <row r="93" spans="1:3" x14ac:dyDescent="0.3">
      <c r="A93">
        <v>20023</v>
      </c>
      <c r="B93">
        <v>1443</v>
      </c>
      <c r="C93">
        <v>92</v>
      </c>
    </row>
    <row r="94" spans="1:3" x14ac:dyDescent="0.3">
      <c r="A94">
        <v>20024</v>
      </c>
      <c r="B94">
        <v>1472</v>
      </c>
      <c r="C94">
        <v>93</v>
      </c>
    </row>
    <row r="95" spans="1:3" x14ac:dyDescent="0.3">
      <c r="A95">
        <v>20031</v>
      </c>
      <c r="B95">
        <v>1475</v>
      </c>
      <c r="C95">
        <v>94</v>
      </c>
    </row>
    <row r="96" spans="1:3" x14ac:dyDescent="0.3">
      <c r="A96">
        <v>20032</v>
      </c>
      <c r="B96">
        <v>1545</v>
      </c>
      <c r="C96">
        <v>95</v>
      </c>
    </row>
    <row r="97" spans="1:3" x14ac:dyDescent="0.3">
      <c r="A97">
        <v>20033</v>
      </c>
      <c r="B97">
        <v>1715</v>
      </c>
      <c r="C97">
        <v>96</v>
      </c>
    </row>
    <row r="98" spans="1:3" x14ac:dyDescent="0.3">
      <c r="A98">
        <v>20034</v>
      </c>
      <c r="B98">
        <v>2006</v>
      </c>
      <c r="C98">
        <v>97</v>
      </c>
    </row>
    <row r="99" spans="1:3" x14ac:dyDescent="0.3">
      <c r="A99">
        <v>20041</v>
      </c>
      <c r="B99">
        <v>1909</v>
      </c>
      <c r="C99">
        <v>98</v>
      </c>
    </row>
    <row r="100" spans="1:3" x14ac:dyDescent="0.3">
      <c r="A100">
        <v>20042</v>
      </c>
      <c r="B100">
        <v>2014</v>
      </c>
      <c r="C100">
        <v>99</v>
      </c>
    </row>
    <row r="101" spans="1:3" x14ac:dyDescent="0.3">
      <c r="A101">
        <v>20043</v>
      </c>
      <c r="B101">
        <v>2350</v>
      </c>
      <c r="C101">
        <v>100</v>
      </c>
    </row>
    <row r="102" spans="1:3" x14ac:dyDescent="0.3">
      <c r="A102">
        <v>20044</v>
      </c>
      <c r="B102">
        <v>3490</v>
      </c>
      <c r="C102">
        <v>101</v>
      </c>
    </row>
    <row r="103" spans="1:3" x14ac:dyDescent="0.3">
      <c r="A103">
        <v>20051</v>
      </c>
      <c r="B103">
        <v>3243</v>
      </c>
      <c r="C103">
        <v>102</v>
      </c>
    </row>
    <row r="104" spans="1:3" x14ac:dyDescent="0.3">
      <c r="A104">
        <v>20052</v>
      </c>
      <c r="B104">
        <v>3520</v>
      </c>
      <c r="C104">
        <v>103</v>
      </c>
    </row>
    <row r="105" spans="1:3" x14ac:dyDescent="0.3">
      <c r="A105">
        <v>20053</v>
      </c>
      <c r="B105">
        <v>3678</v>
      </c>
      <c r="C10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7C4B-A90E-4334-9774-29C6693D11DB}">
  <dimension ref="A1:H31"/>
  <sheetViews>
    <sheetView zoomScale="85" zoomScaleNormal="85" workbookViewId="0">
      <selection activeCell="B9" sqref="B9"/>
    </sheetView>
  </sheetViews>
  <sheetFormatPr defaultRowHeight="14.4" x14ac:dyDescent="0.3"/>
  <cols>
    <col min="1" max="1" width="14.77734375" bestFit="1" customWidth="1"/>
    <col min="2" max="2" width="13.5546875" customWidth="1"/>
    <col min="3" max="3" width="25.33203125" customWidth="1"/>
    <col min="4" max="4" width="19.44140625" bestFit="1" customWidth="1"/>
    <col min="5" max="5" width="18.88671875" bestFit="1" customWidth="1"/>
    <col min="6" max="6" width="18.44140625" customWidth="1"/>
    <col min="7" max="7" width="17.21875" customWidth="1"/>
  </cols>
  <sheetData>
    <row r="1" spans="1:8" x14ac:dyDescent="0.3">
      <c r="A1" s="4" t="s">
        <v>6</v>
      </c>
      <c r="B1" s="4" t="s">
        <v>7</v>
      </c>
    </row>
    <row r="2" spans="1:8" x14ac:dyDescent="0.3">
      <c r="A2" s="5" t="s">
        <v>3</v>
      </c>
      <c r="B2" s="5">
        <v>25</v>
      </c>
    </row>
    <row r="3" spans="1:8" x14ac:dyDescent="0.3">
      <c r="A3" s="5" t="s">
        <v>4</v>
      </c>
      <c r="B3" s="5">
        <v>0.03</v>
      </c>
    </row>
    <row r="4" spans="1:8" x14ac:dyDescent="0.3">
      <c r="A4" s="5" t="s">
        <v>5</v>
      </c>
      <c r="B4" s="5">
        <v>0.4</v>
      </c>
    </row>
    <row r="6" spans="1:8" x14ac:dyDescent="0.3">
      <c r="A6" s="4" t="s">
        <v>8</v>
      </c>
      <c r="B6" s="4" t="s">
        <v>9</v>
      </c>
      <c r="C6" s="4" t="s">
        <v>10</v>
      </c>
      <c r="D6" s="4" t="s">
        <v>16</v>
      </c>
      <c r="E6" s="4" t="s">
        <v>17</v>
      </c>
      <c r="F6" s="4" t="s">
        <v>11</v>
      </c>
      <c r="G6" s="4" t="s">
        <v>12</v>
      </c>
    </row>
    <row r="7" spans="1:8" x14ac:dyDescent="0.3">
      <c r="A7" s="5">
        <v>0</v>
      </c>
      <c r="B7" s="6">
        <v>0</v>
      </c>
      <c r="C7" s="6">
        <v>0</v>
      </c>
      <c r="D7" s="6">
        <v>0</v>
      </c>
      <c r="E7" s="6">
        <v>0</v>
      </c>
      <c r="F7" s="6"/>
      <c r="G7" s="6"/>
    </row>
    <row r="8" spans="1:8" x14ac:dyDescent="0.3">
      <c r="A8" s="5">
        <v>1</v>
      </c>
      <c r="B8" s="6">
        <f>$B$2*$B$3</f>
        <v>0.75</v>
      </c>
      <c r="C8" s="6">
        <f>C7+B8</f>
        <v>0.75</v>
      </c>
      <c r="D8" s="6">
        <f>$B$3 * ($B$2 - C7)</f>
        <v>0.75</v>
      </c>
      <c r="E8" s="6">
        <f>$B$4*(C7-((C7)^2/$B$2))</f>
        <v>0</v>
      </c>
      <c r="F8" s="7">
        <f>D8/SUM(D8:E8)</f>
        <v>1</v>
      </c>
      <c r="G8" s="7">
        <f>E8/SUM(D8:E8)</f>
        <v>0</v>
      </c>
    </row>
    <row r="9" spans="1:8" x14ac:dyDescent="0.3">
      <c r="A9" s="5">
        <v>2</v>
      </c>
      <c r="B9" s="6">
        <f>($B$2*$B$3)+(($B$4-$B$3)*$C8)-(($B$4/$B$2)*(($C8)^2))</f>
        <v>1.0185</v>
      </c>
      <c r="C9" s="6">
        <f t="shared" ref="C9:C27" si="0">C8+B9</f>
        <v>1.7685</v>
      </c>
      <c r="D9" s="6">
        <f t="shared" ref="D9:D27" si="1">$B$3 * ($B$2 - C8)</f>
        <v>0.72749999999999992</v>
      </c>
      <c r="E9" s="6">
        <f t="shared" ref="E9:E27" si="2">$B$4*(C8-((C8)^2/$B$2))</f>
        <v>0.29100000000000004</v>
      </c>
      <c r="F9" s="7">
        <f t="shared" ref="F9:F27" si="3">D9/SUM(D9:E9)</f>
        <v>0.71428571428571419</v>
      </c>
      <c r="G9" s="7">
        <f t="shared" ref="G9:G27" si="4">E9/SUM(D9:E9)</f>
        <v>0.28571428571428575</v>
      </c>
      <c r="H9" s="3"/>
    </row>
    <row r="10" spans="1:8" x14ac:dyDescent="0.3">
      <c r="A10" s="5">
        <v>3</v>
      </c>
      <c r="B10" s="6">
        <f t="shared" ref="B10:B27" si="5">($B$2*$B$3)+(($B$4-$B$3)*$C9)-(($B$4/$B$2)*(($C9)^2))</f>
        <v>1.3543035239999999</v>
      </c>
      <c r="C10" s="6">
        <f t="shared" si="0"/>
        <v>3.1228035240000001</v>
      </c>
      <c r="D10" s="6">
        <f t="shared" si="1"/>
        <v>0.69694500000000004</v>
      </c>
      <c r="E10" s="6">
        <f t="shared" si="2"/>
        <v>0.65735852400000006</v>
      </c>
      <c r="F10" s="7">
        <f t="shared" si="3"/>
        <v>0.51461506792918899</v>
      </c>
      <c r="G10" s="7">
        <f t="shared" si="4"/>
        <v>0.48538493207081101</v>
      </c>
      <c r="H10" s="3"/>
    </row>
    <row r="11" spans="1:8" x14ac:dyDescent="0.3">
      <c r="A11" s="5">
        <v>4</v>
      </c>
      <c r="B11" s="6">
        <f t="shared" si="5"/>
        <v>1.749406874287891</v>
      </c>
      <c r="C11" s="6">
        <f t="shared" si="0"/>
        <v>4.8722103982878906</v>
      </c>
      <c r="D11" s="6">
        <f t="shared" si="1"/>
        <v>0.65631589428000003</v>
      </c>
      <c r="E11" s="6">
        <f t="shared" si="2"/>
        <v>1.093090980007891</v>
      </c>
      <c r="F11" s="7">
        <f t="shared" si="3"/>
        <v>0.375164808099407</v>
      </c>
      <c r="G11" s="7">
        <f t="shared" si="4"/>
        <v>0.624835191900593</v>
      </c>
      <c r="H11" s="3"/>
    </row>
    <row r="12" spans="1:8" x14ac:dyDescent="0.3">
      <c r="A12" s="5">
        <v>5</v>
      </c>
      <c r="B12" s="6">
        <f t="shared" si="5"/>
        <v>2.1729029007235652</v>
      </c>
      <c r="C12" s="6">
        <f t="shared" si="0"/>
        <v>7.0451132990114562</v>
      </c>
      <c r="D12" s="6">
        <f t="shared" si="1"/>
        <v>0.60383368805136328</v>
      </c>
      <c r="E12" s="6">
        <f t="shared" si="2"/>
        <v>1.5690692126722021</v>
      </c>
      <c r="F12" s="7">
        <f t="shared" si="3"/>
        <v>0.27789262366500123</v>
      </c>
      <c r="G12" s="7">
        <f t="shared" si="4"/>
        <v>0.72210737633499866</v>
      </c>
      <c r="H12" s="3"/>
    </row>
    <row r="13" spans="1:8" x14ac:dyDescent="0.3">
      <c r="A13" s="5">
        <v>6</v>
      </c>
      <c r="B13" s="6">
        <f t="shared" si="5"/>
        <v>2.5625539782997091</v>
      </c>
      <c r="C13" s="6">
        <f t="shared" si="0"/>
        <v>9.6076672773111653</v>
      </c>
      <c r="D13" s="6">
        <f t="shared" si="1"/>
        <v>0.53864660102965634</v>
      </c>
      <c r="E13" s="6">
        <f t="shared" si="2"/>
        <v>2.0239073772700533</v>
      </c>
      <c r="F13" s="7">
        <f t="shared" si="3"/>
        <v>0.21019912383935652</v>
      </c>
      <c r="G13" s="7">
        <f t="shared" si="4"/>
        <v>0.78980087616064354</v>
      </c>
      <c r="H13" s="3"/>
    </row>
    <row r="14" spans="1:8" x14ac:dyDescent="0.3">
      <c r="A14" s="5">
        <v>7</v>
      </c>
      <c r="B14" s="6">
        <f t="shared" si="5"/>
        <v>2.8279205644208791</v>
      </c>
      <c r="C14" s="6">
        <f t="shared" si="0"/>
        <v>12.435587841732044</v>
      </c>
      <c r="D14" s="6">
        <f t="shared" si="1"/>
        <v>0.46176998168066502</v>
      </c>
      <c r="E14" s="6">
        <f t="shared" si="2"/>
        <v>2.3661505827402145</v>
      </c>
      <c r="F14" s="7">
        <f t="shared" si="3"/>
        <v>0.16328958722899253</v>
      </c>
      <c r="G14" s="7">
        <f t="shared" si="4"/>
        <v>0.83671041277100744</v>
      </c>
      <c r="H14" s="3"/>
    </row>
    <row r="15" spans="1:8" x14ac:dyDescent="0.3">
      <c r="A15" s="5">
        <v>8</v>
      </c>
      <c r="B15" s="6">
        <f t="shared" si="5"/>
        <v>2.8768659819299147</v>
      </c>
      <c r="C15" s="6">
        <f t="shared" si="0"/>
        <v>15.312453823661958</v>
      </c>
      <c r="D15" s="6">
        <f t="shared" si="1"/>
        <v>0.37693236474803865</v>
      </c>
      <c r="E15" s="6">
        <f t="shared" si="2"/>
        <v>2.4999336171818762</v>
      </c>
      <c r="F15" s="7">
        <f t="shared" si="3"/>
        <v>0.13102187140993535</v>
      </c>
      <c r="G15" s="7">
        <f t="shared" si="4"/>
        <v>0.86897812859006474</v>
      </c>
      <c r="H15" s="3"/>
    </row>
    <row r="16" spans="1:8" x14ac:dyDescent="0.3">
      <c r="A16" s="5">
        <v>9</v>
      </c>
      <c r="B16" s="6">
        <f t="shared" si="5"/>
        <v>2.6640680411264492</v>
      </c>
      <c r="C16" s="6">
        <f t="shared" si="0"/>
        <v>17.976521864788406</v>
      </c>
      <c r="D16" s="6">
        <f t="shared" si="1"/>
        <v>0.29062638529014123</v>
      </c>
      <c r="E16" s="6">
        <f t="shared" si="2"/>
        <v>2.3734416558363072</v>
      </c>
      <c r="F16" s="7">
        <f t="shared" si="3"/>
        <v>0.10909120217787517</v>
      </c>
      <c r="G16" s="7">
        <f t="shared" si="4"/>
        <v>0.89090879782212484</v>
      </c>
      <c r="H16" s="3"/>
    </row>
    <row r="17" spans="1:8" x14ac:dyDescent="0.3">
      <c r="A17" s="5">
        <v>10</v>
      </c>
      <c r="B17" s="6">
        <f t="shared" si="5"/>
        <v>2.2308276762882597</v>
      </c>
      <c r="C17" s="6">
        <f t="shared" si="0"/>
        <v>20.207349541076667</v>
      </c>
      <c r="D17" s="6">
        <f t="shared" si="1"/>
        <v>0.2107043440563478</v>
      </c>
      <c r="E17" s="6">
        <f t="shared" si="2"/>
        <v>2.0201233322319125</v>
      </c>
      <c r="F17" s="7">
        <f t="shared" si="3"/>
        <v>9.445119687905526E-2</v>
      </c>
      <c r="G17" s="7">
        <f t="shared" si="4"/>
        <v>0.90554880312094477</v>
      </c>
      <c r="H17" s="3"/>
    </row>
    <row r="18" spans="1:8" x14ac:dyDescent="0.3">
      <c r="A18" s="5">
        <v>11</v>
      </c>
      <c r="B18" s="6">
        <f t="shared" si="5"/>
        <v>1.6933277225943453</v>
      </c>
      <c r="C18" s="6">
        <f t="shared" si="0"/>
        <v>21.900677263671014</v>
      </c>
      <c r="D18" s="6">
        <f t="shared" si="1"/>
        <v>0.14377951376769998</v>
      </c>
      <c r="E18" s="6">
        <f t="shared" si="2"/>
        <v>1.5495482088266443</v>
      </c>
      <c r="F18" s="7">
        <f t="shared" si="3"/>
        <v>8.4909443015210098E-2</v>
      </c>
      <c r="G18" s="7">
        <f t="shared" si="4"/>
        <v>0.91509055698478992</v>
      </c>
      <c r="H18" s="3"/>
    </row>
    <row r="19" spans="1:8" x14ac:dyDescent="0.3">
      <c r="A19" s="5">
        <v>12</v>
      </c>
      <c r="B19" s="6">
        <f t="shared" si="5"/>
        <v>1.1790159538386504</v>
      </c>
      <c r="C19" s="6">
        <f t="shared" si="0"/>
        <v>23.079693217509664</v>
      </c>
      <c r="D19" s="6">
        <f t="shared" si="1"/>
        <v>9.2979682089869578E-2</v>
      </c>
      <c r="E19" s="6">
        <f t="shared" si="2"/>
        <v>1.0860362717487817</v>
      </c>
      <c r="F19" s="7">
        <f t="shared" si="3"/>
        <v>7.8862106816405195E-2</v>
      </c>
      <c r="G19" s="7">
        <f t="shared" si="4"/>
        <v>0.92113789318359474</v>
      </c>
      <c r="H19" s="3"/>
    </row>
    <row r="20" spans="1:8" x14ac:dyDescent="0.3">
      <c r="A20" s="5">
        <v>13</v>
      </c>
      <c r="B20" s="6">
        <f t="shared" si="5"/>
        <v>0.76673066624879027</v>
      </c>
      <c r="C20" s="6">
        <f t="shared" si="0"/>
        <v>23.846423883758455</v>
      </c>
      <c r="D20" s="6">
        <f t="shared" si="1"/>
        <v>5.7609203474710068E-2</v>
      </c>
      <c r="E20" s="6">
        <f t="shared" si="2"/>
        <v>0.70912146277407972</v>
      </c>
      <c r="F20" s="7">
        <f t="shared" si="3"/>
        <v>7.5136167119233169E-2</v>
      </c>
      <c r="G20" s="7">
        <f t="shared" si="4"/>
        <v>0.92486383288076679</v>
      </c>
      <c r="H20" s="3"/>
    </row>
    <row r="21" spans="1:8" x14ac:dyDescent="0.3">
      <c r="A21" s="5">
        <v>14</v>
      </c>
      <c r="B21" s="6">
        <f t="shared" si="5"/>
        <v>0.47474592428845774</v>
      </c>
      <c r="C21" s="6">
        <f t="shared" si="0"/>
        <v>24.321169808046911</v>
      </c>
      <c r="D21" s="6">
        <f t="shared" si="1"/>
        <v>3.4607283487246364E-2</v>
      </c>
      <c r="E21" s="6">
        <f t="shared" si="2"/>
        <v>0.44013864080121157</v>
      </c>
      <c r="F21" s="7">
        <f t="shared" si="3"/>
        <v>7.2896430946964408E-2</v>
      </c>
      <c r="G21" s="7">
        <f t="shared" si="4"/>
        <v>0.92710356905303559</v>
      </c>
      <c r="H21" s="3"/>
    </row>
    <row r="22" spans="1:8" x14ac:dyDescent="0.3">
      <c r="A22" s="5">
        <v>15</v>
      </c>
      <c r="B22" s="6">
        <f t="shared" si="5"/>
        <v>0.28452401566771535</v>
      </c>
      <c r="C22" s="6">
        <f t="shared" si="0"/>
        <v>24.605693823714624</v>
      </c>
      <c r="D22" s="6">
        <f t="shared" si="1"/>
        <v>2.0364905758592684E-2</v>
      </c>
      <c r="E22" s="6">
        <f t="shared" si="2"/>
        <v>0.26415910990912295</v>
      </c>
      <c r="F22" s="7">
        <f t="shared" si="3"/>
        <v>7.1575349134591348E-2</v>
      </c>
      <c r="G22" s="7">
        <f t="shared" si="4"/>
        <v>0.92842465086540871</v>
      </c>
      <c r="H22" s="3"/>
    </row>
    <row r="23" spans="1:8" x14ac:dyDescent="0.3">
      <c r="A23" s="5">
        <v>16</v>
      </c>
      <c r="B23" s="6">
        <f t="shared" si="5"/>
        <v>0.16706401803220139</v>
      </c>
      <c r="C23" s="6">
        <f t="shared" si="0"/>
        <v>24.772757841746824</v>
      </c>
      <c r="D23" s="6">
        <f t="shared" si="1"/>
        <v>1.1829185288561276E-2</v>
      </c>
      <c r="E23" s="6">
        <f t="shared" si="2"/>
        <v>0.15523483274364197</v>
      </c>
      <c r="F23" s="7">
        <f t="shared" si="3"/>
        <v>7.0806301847002651E-2</v>
      </c>
      <c r="G23" s="7">
        <f t="shared" si="4"/>
        <v>0.92919369815299735</v>
      </c>
      <c r="H23" s="3"/>
    </row>
    <row r="24" spans="1:8" x14ac:dyDescent="0.3">
      <c r="A24" s="5">
        <v>17</v>
      </c>
      <c r="B24" s="6">
        <f t="shared" si="5"/>
        <v>9.6887904073064135E-2</v>
      </c>
      <c r="C24" s="6">
        <f t="shared" si="0"/>
        <v>24.869645745819888</v>
      </c>
      <c r="D24" s="6">
        <f t="shared" si="1"/>
        <v>6.8172647475952886E-3</v>
      </c>
      <c r="E24" s="6">
        <f t="shared" si="2"/>
        <v>9.0070639325469423E-2</v>
      </c>
      <c r="F24" s="7">
        <f t="shared" si="3"/>
        <v>7.0362392631120194E-2</v>
      </c>
      <c r="G24" s="7">
        <f t="shared" si="4"/>
        <v>0.92963760736887979</v>
      </c>
      <c r="H24" s="3"/>
    </row>
    <row r="25" spans="1:8" x14ac:dyDescent="0.3">
      <c r="A25" s="5">
        <v>18</v>
      </c>
      <c r="B25" s="6">
        <f t="shared" si="5"/>
        <v>5.578045359212247E-2</v>
      </c>
      <c r="C25" s="6">
        <f t="shared" si="0"/>
        <v>24.925426199412009</v>
      </c>
      <c r="D25" s="6">
        <f t="shared" si="1"/>
        <v>3.9106276254033644E-3</v>
      </c>
      <c r="E25" s="6">
        <f t="shared" si="2"/>
        <v>5.1869825966718963E-2</v>
      </c>
      <c r="F25" s="7">
        <f t="shared" si="3"/>
        <v>7.0107490591572522E-2</v>
      </c>
      <c r="G25" s="7">
        <f t="shared" si="4"/>
        <v>0.92989250940842738</v>
      </c>
      <c r="H25" s="3"/>
    </row>
    <row r="26" spans="1:8" x14ac:dyDescent="0.3">
      <c r="A26" s="5">
        <v>19</v>
      </c>
      <c r="B26" s="6">
        <f t="shared" si="5"/>
        <v>3.1977754225090749E-2</v>
      </c>
      <c r="C26" s="6">
        <f t="shared" si="0"/>
        <v>24.957403953637098</v>
      </c>
      <c r="D26" s="6">
        <f t="shared" si="1"/>
        <v>2.2372140176397438E-3</v>
      </c>
      <c r="E26" s="6">
        <f t="shared" si="2"/>
        <v>2.9740540207450296E-2</v>
      </c>
      <c r="F26" s="7">
        <f t="shared" si="3"/>
        <v>6.9961573970832663E-2</v>
      </c>
      <c r="G26" s="7">
        <f t="shared" si="4"/>
        <v>0.93003842602916731</v>
      </c>
      <c r="H26" s="3"/>
    </row>
    <row r="27" spans="1:8" x14ac:dyDescent="0.3">
      <c r="A27" s="5">
        <v>20</v>
      </c>
      <c r="B27" s="6">
        <f t="shared" si="5"/>
        <v>1.828726916539658E-2</v>
      </c>
      <c r="C27" s="6">
        <f t="shared" si="0"/>
        <v>24.975691222802496</v>
      </c>
      <c r="D27" s="6">
        <f t="shared" si="1"/>
        <v>1.2778813908870745E-3</v>
      </c>
      <c r="E27" s="6">
        <f t="shared" si="2"/>
        <v>1.7009387774508868E-2</v>
      </c>
      <c r="F27" s="7">
        <f t="shared" si="3"/>
        <v>6.9878196647596993E-2</v>
      </c>
      <c r="G27" s="7">
        <f t="shared" si="4"/>
        <v>0.93012180335240302</v>
      </c>
      <c r="H27" s="3"/>
    </row>
    <row r="29" spans="1:8" x14ac:dyDescent="0.3">
      <c r="D29" s="17" t="s">
        <v>13</v>
      </c>
      <c r="E29" s="17"/>
    </row>
    <row r="30" spans="1:8" x14ac:dyDescent="0.3">
      <c r="D30" s="4" t="s">
        <v>15</v>
      </c>
      <c r="E30" s="8">
        <f>SUM(D7:D27)/C27</f>
        <v>0.2277689522198576</v>
      </c>
    </row>
    <row r="31" spans="1:8" x14ac:dyDescent="0.3">
      <c r="D31" s="4" t="s">
        <v>14</v>
      </c>
      <c r="E31" s="8">
        <f>SUM(E7:E27)/C27</f>
        <v>0.77223104778014262</v>
      </c>
    </row>
  </sheetData>
  <mergeCells count="1">
    <mergeCell ref="D29:E2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2</xdr:col>
                <xdr:colOff>76200</xdr:colOff>
                <xdr:row>0</xdr:row>
                <xdr:rowOff>30480</xdr:rowOff>
              </from>
              <to>
                <xdr:col>4</xdr:col>
                <xdr:colOff>1097280</xdr:colOff>
                <xdr:row>4</xdr:row>
                <xdr:rowOff>15240</xdr:rowOff>
              </to>
            </anchor>
          </objectPr>
        </oleObject>
      </mc:Choice>
      <mc:Fallback>
        <oleObject shapeId="1025" r:id="rId3"/>
      </mc:Fallback>
    </mc:AlternateContent>
    <mc:AlternateContent xmlns:mc="http://schemas.openxmlformats.org/markup-compatibility/2006">
      <mc:Choice Requires="x14">
        <oleObject progId="Equation.DSMT4" shapeId="1027" r:id="rId5">
          <objectPr defaultSize="0" autoPict="0" r:id="rId6">
            <anchor moveWithCells="1">
              <from>
                <xdr:col>4</xdr:col>
                <xdr:colOff>1143000</xdr:colOff>
                <xdr:row>0</xdr:row>
                <xdr:rowOff>30480</xdr:rowOff>
              </from>
              <to>
                <xdr:col>10</xdr:col>
                <xdr:colOff>403860</xdr:colOff>
                <xdr:row>4</xdr:row>
                <xdr:rowOff>30480</xdr:rowOff>
              </to>
            </anchor>
          </objectPr>
        </oleObject>
      </mc:Choice>
      <mc:Fallback>
        <oleObject progId="Equation.DSMT4" shapeId="1027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1497-9F35-4A8E-9BF5-5E63180FB101}">
  <dimension ref="A1:H31"/>
  <sheetViews>
    <sheetView zoomScale="85" zoomScaleNormal="85" workbookViewId="0">
      <selection activeCell="A28" sqref="A28"/>
    </sheetView>
  </sheetViews>
  <sheetFormatPr defaultRowHeight="14.4" x14ac:dyDescent="0.3"/>
  <cols>
    <col min="1" max="1" width="14.77734375" bestFit="1" customWidth="1"/>
    <col min="2" max="2" width="13.5546875" customWidth="1"/>
    <col min="3" max="3" width="25.33203125" customWidth="1"/>
    <col min="4" max="4" width="19.44140625" bestFit="1" customWidth="1"/>
    <col min="5" max="5" width="18.88671875" bestFit="1" customWidth="1"/>
    <col min="6" max="6" width="18.44140625" customWidth="1"/>
    <col min="7" max="7" width="17.21875" customWidth="1"/>
  </cols>
  <sheetData>
    <row r="1" spans="1:8" x14ac:dyDescent="0.3">
      <c r="A1" s="4" t="s">
        <v>6</v>
      </c>
      <c r="B1" s="4" t="s">
        <v>7</v>
      </c>
    </row>
    <row r="2" spans="1:8" x14ac:dyDescent="0.3">
      <c r="A2" s="5" t="s">
        <v>3</v>
      </c>
      <c r="B2" s="5">
        <v>25</v>
      </c>
    </row>
    <row r="3" spans="1:8" x14ac:dyDescent="0.3">
      <c r="A3" s="5" t="s">
        <v>4</v>
      </c>
      <c r="B3" s="5">
        <v>0.4</v>
      </c>
    </row>
    <row r="4" spans="1:8" x14ac:dyDescent="0.3">
      <c r="A4" s="5" t="s">
        <v>5</v>
      </c>
      <c r="B4" s="5">
        <v>0.03</v>
      </c>
    </row>
    <row r="6" spans="1:8" x14ac:dyDescent="0.3">
      <c r="A6" s="4" t="s">
        <v>8</v>
      </c>
      <c r="B6" s="4" t="s">
        <v>9</v>
      </c>
      <c r="C6" s="4" t="s">
        <v>10</v>
      </c>
      <c r="D6" s="4" t="s">
        <v>16</v>
      </c>
      <c r="E6" s="4" t="s">
        <v>17</v>
      </c>
      <c r="F6" s="4" t="s">
        <v>11</v>
      </c>
      <c r="G6" s="4" t="s">
        <v>12</v>
      </c>
    </row>
    <row r="7" spans="1:8" x14ac:dyDescent="0.3">
      <c r="A7" s="5">
        <v>0</v>
      </c>
      <c r="B7" s="6">
        <v>0</v>
      </c>
      <c r="C7" s="6">
        <v>0</v>
      </c>
      <c r="D7" s="6">
        <v>0</v>
      </c>
      <c r="E7" s="6">
        <v>0</v>
      </c>
      <c r="F7" s="6"/>
      <c r="G7" s="6"/>
    </row>
    <row r="8" spans="1:8" x14ac:dyDescent="0.3">
      <c r="A8" s="5">
        <v>1</v>
      </c>
      <c r="B8" s="6">
        <f>$B$2*$B$3</f>
        <v>10</v>
      </c>
      <c r="C8" s="6">
        <f>C7+B8</f>
        <v>10</v>
      </c>
      <c r="D8" s="6">
        <f>$B$3 * ($B$2 - C7)</f>
        <v>10</v>
      </c>
      <c r="E8" s="6">
        <f>$B$4*(C7-((C7)^2/$B$2))</f>
        <v>0</v>
      </c>
      <c r="F8" s="7">
        <f>D8/SUM(D8:E8)</f>
        <v>1</v>
      </c>
      <c r="G8" s="7">
        <f>E8/SUM(D8:E8)</f>
        <v>0</v>
      </c>
    </row>
    <row r="9" spans="1:8" x14ac:dyDescent="0.3">
      <c r="A9" s="5">
        <v>2</v>
      </c>
      <c r="B9" s="6">
        <f>($B$2 * $B$3) + (($B$4 - $B$3)* $C8) - (($B$4/ $B$2) * (($C8)^2))</f>
        <v>6.18</v>
      </c>
      <c r="C9" s="6">
        <f t="shared" ref="C9:C27" si="0">C8+B9</f>
        <v>16.18</v>
      </c>
      <c r="D9" s="6">
        <f t="shared" ref="D9:D27" si="1">$B$3 * ($B$2 - C8)</f>
        <v>6</v>
      </c>
      <c r="E9" s="6">
        <f t="shared" ref="E9:E27" si="2">$B$4*(C8-((C8)^2/$B$2))</f>
        <v>0.18</v>
      </c>
      <c r="F9" s="7">
        <f t="shared" ref="F9:F27" si="3">D9/SUM(D9:E9)</f>
        <v>0.970873786407767</v>
      </c>
      <c r="G9" s="7">
        <f t="shared" ref="G9:G27" si="4">E9/SUM(D9:E9)</f>
        <v>2.9126213592233011E-2</v>
      </c>
      <c r="H9" s="3"/>
    </row>
    <row r="10" spans="1:8" x14ac:dyDescent="0.3">
      <c r="A10" s="5">
        <v>3</v>
      </c>
      <c r="B10" s="6">
        <f t="shared" ref="B10:B27" si="5">($B$2 * $B$3) + (($B$4 - $B$3)* $C9) - (($B$4/ $B$2) * (($C9)^2))</f>
        <v>3.6992491199999997</v>
      </c>
      <c r="C10" s="6">
        <f t="shared" si="0"/>
        <v>19.879249120000001</v>
      </c>
      <c r="D10" s="6">
        <f t="shared" si="1"/>
        <v>3.5280000000000005</v>
      </c>
      <c r="E10" s="6">
        <f t="shared" si="2"/>
        <v>0.17124912</v>
      </c>
      <c r="F10" s="7">
        <f t="shared" si="3"/>
        <v>0.95370705933965316</v>
      </c>
      <c r="G10" s="7">
        <f t="shared" si="4"/>
        <v>4.6292940660346761E-2</v>
      </c>
      <c r="H10" s="3"/>
    </row>
    <row r="11" spans="1:8" x14ac:dyDescent="0.3">
      <c r="A11" s="5">
        <v>4</v>
      </c>
      <c r="B11" s="6">
        <f t="shared" si="5"/>
        <v>2.1704563709099745</v>
      </c>
      <c r="C11" s="6">
        <f t="shared" si="0"/>
        <v>22.049705490909975</v>
      </c>
      <c r="D11" s="6">
        <f t="shared" si="1"/>
        <v>2.0483003519999996</v>
      </c>
      <c r="E11" s="6">
        <f t="shared" si="2"/>
        <v>0.12215601890997502</v>
      </c>
      <c r="F11" s="7">
        <f t="shared" si="3"/>
        <v>0.94371874019344593</v>
      </c>
      <c r="G11" s="7">
        <f t="shared" si="4"/>
        <v>5.6281259806554192E-2</v>
      </c>
      <c r="H11" s="3"/>
    </row>
    <row r="12" spans="1:8" x14ac:dyDescent="0.3">
      <c r="A12" s="5">
        <v>5</v>
      </c>
      <c r="B12" s="6">
        <f t="shared" si="5"/>
        <v>1.2581815536802701</v>
      </c>
      <c r="C12" s="6">
        <f t="shared" si="0"/>
        <v>23.307887044590245</v>
      </c>
      <c r="D12" s="6">
        <f t="shared" si="1"/>
        <v>1.18011780363601</v>
      </c>
      <c r="E12" s="6">
        <f t="shared" si="2"/>
        <v>7.8063750044260624E-2</v>
      </c>
      <c r="F12" s="7">
        <f t="shared" si="3"/>
        <v>0.93795509891563844</v>
      </c>
      <c r="G12" s="7">
        <f t="shared" si="4"/>
        <v>6.2044901084361469E-2</v>
      </c>
      <c r="H12" s="3"/>
    </row>
    <row r="13" spans="1:8" x14ac:dyDescent="0.3">
      <c r="A13" s="5">
        <v>6</v>
      </c>
      <c r="B13" s="6">
        <f t="shared" si="5"/>
        <v>0.72417267532155516</v>
      </c>
      <c r="C13" s="6">
        <f t="shared" si="0"/>
        <v>24.0320597199118</v>
      </c>
      <c r="D13" s="6">
        <f t="shared" si="1"/>
        <v>0.67684518216390188</v>
      </c>
      <c r="E13" s="6">
        <f t="shared" si="2"/>
        <v>4.7327493157653992E-2</v>
      </c>
      <c r="F13" s="7">
        <f t="shared" si="3"/>
        <v>0.93464612133198888</v>
      </c>
      <c r="G13" s="7">
        <f t="shared" si="4"/>
        <v>6.5353878668011151E-2</v>
      </c>
      <c r="H13" s="3"/>
    </row>
    <row r="14" spans="1:8" x14ac:dyDescent="0.3">
      <c r="A14" s="5">
        <v>7</v>
      </c>
      <c r="B14" s="6">
        <f t="shared" si="5"/>
        <v>0.41509003037494607</v>
      </c>
      <c r="C14" s="6">
        <f t="shared" si="0"/>
        <v>24.447149750286744</v>
      </c>
      <c r="D14" s="6">
        <f t="shared" si="1"/>
        <v>0.38717611203528013</v>
      </c>
      <c r="E14" s="6">
        <f t="shared" si="2"/>
        <v>2.7913918339665427E-2</v>
      </c>
      <c r="F14" s="7">
        <f t="shared" si="3"/>
        <v>0.93275213496587439</v>
      </c>
      <c r="G14" s="7">
        <f t="shared" si="4"/>
        <v>6.7247865034125581E-2</v>
      </c>
      <c r="H14" s="3"/>
    </row>
    <row r="15" spans="1:8" x14ac:dyDescent="0.3">
      <c r="A15" s="5">
        <v>8</v>
      </c>
      <c r="B15" s="6">
        <f t="shared" si="5"/>
        <v>0.23735883529837032</v>
      </c>
      <c r="C15" s="6">
        <f t="shared" si="0"/>
        <v>24.684508585585114</v>
      </c>
      <c r="D15" s="6">
        <f t="shared" si="1"/>
        <v>0.22114009988530228</v>
      </c>
      <c r="E15" s="6">
        <f t="shared" si="2"/>
        <v>1.6218735413068081E-2</v>
      </c>
      <c r="F15" s="7">
        <f t="shared" si="3"/>
        <v>0.9316699738913008</v>
      </c>
      <c r="G15" s="7">
        <f t="shared" si="4"/>
        <v>6.8330026108699204E-2</v>
      </c>
      <c r="H15" s="3"/>
    </row>
    <row r="16" spans="1:8" x14ac:dyDescent="0.3">
      <c r="A16" s="5">
        <v>9</v>
      </c>
      <c r="B16" s="6">
        <f t="shared" si="5"/>
        <v>0.13554186639931753</v>
      </c>
      <c r="C16" s="6">
        <f t="shared" si="0"/>
        <v>24.820050451984432</v>
      </c>
      <c r="D16" s="6">
        <f t="shared" si="1"/>
        <v>0.12619656576595448</v>
      </c>
      <c r="E16" s="6">
        <f t="shared" si="2"/>
        <v>9.3453006333631804E-3</v>
      </c>
      <c r="F16" s="7">
        <f t="shared" si="3"/>
        <v>0.93105229489882391</v>
      </c>
      <c r="G16" s="7">
        <f t="shared" si="4"/>
        <v>6.8947705101176232E-2</v>
      </c>
      <c r="H16" s="3"/>
    </row>
    <row r="17" spans="1:8" x14ac:dyDescent="0.3">
      <c r="A17" s="5">
        <v>10</v>
      </c>
      <c r="B17" s="6">
        <f t="shared" si="5"/>
        <v>7.7339447438897868E-2</v>
      </c>
      <c r="C17" s="6">
        <f t="shared" si="0"/>
        <v>24.897389899423331</v>
      </c>
      <c r="D17" s="6">
        <f t="shared" si="1"/>
        <v>7.1979819206227091E-2</v>
      </c>
      <c r="E17" s="6">
        <f t="shared" si="2"/>
        <v>5.3596282326698486E-3</v>
      </c>
      <c r="F17" s="7">
        <f t="shared" si="3"/>
        <v>0.93069994148969981</v>
      </c>
      <c r="G17" s="7">
        <f t="shared" si="4"/>
        <v>6.9300058510300244E-2</v>
      </c>
      <c r="H17" s="3"/>
    </row>
    <row r="18" spans="1:8" x14ac:dyDescent="0.3">
      <c r="A18" s="5">
        <v>11</v>
      </c>
      <c r="B18" s="6">
        <f t="shared" si="5"/>
        <v>4.4109708648679358E-2</v>
      </c>
      <c r="C18" s="6">
        <f t="shared" si="0"/>
        <v>24.941499608072011</v>
      </c>
      <c r="D18" s="6">
        <f t="shared" si="1"/>
        <v>4.1044040230667635E-2</v>
      </c>
      <c r="E18" s="6">
        <f t="shared" si="2"/>
        <v>3.0656684180116753E-3</v>
      </c>
      <c r="F18" s="7">
        <f t="shared" si="3"/>
        <v>0.93049901003815716</v>
      </c>
      <c r="G18" s="7">
        <f t="shared" si="4"/>
        <v>6.9500989961842896E-2</v>
      </c>
      <c r="H18" s="3"/>
    </row>
    <row r="19" spans="1:8" x14ac:dyDescent="0.3">
      <c r="A19" s="5">
        <v>12</v>
      </c>
      <c r="B19" s="6">
        <f t="shared" si="5"/>
        <v>2.5151061774007943E-2</v>
      </c>
      <c r="C19" s="6">
        <f t="shared" si="0"/>
        <v>24.966650669846018</v>
      </c>
      <c r="D19" s="6">
        <f t="shared" si="1"/>
        <v>2.3400156771195668E-2</v>
      </c>
      <c r="E19" s="6">
        <f t="shared" si="2"/>
        <v>1.7509050028127503E-3</v>
      </c>
      <c r="F19" s="7">
        <f t="shared" si="3"/>
        <v>0.93038444982779345</v>
      </c>
      <c r="G19" s="7">
        <f t="shared" si="4"/>
        <v>6.9615550172206594E-2</v>
      </c>
      <c r="H19" s="3"/>
    </row>
    <row r="20" spans="1:8" x14ac:dyDescent="0.3">
      <c r="A20" s="5">
        <v>13</v>
      </c>
      <c r="B20" s="6">
        <f t="shared" si="5"/>
        <v>1.433887735282624E-2</v>
      </c>
      <c r="C20" s="6">
        <f t="shared" si="0"/>
        <v>24.980989547198845</v>
      </c>
      <c r="D20" s="6">
        <f t="shared" si="1"/>
        <v>1.3339732061592714E-2</v>
      </c>
      <c r="E20" s="6">
        <f t="shared" si="2"/>
        <v>9.9914529123335417E-4</v>
      </c>
      <c r="F20" s="7">
        <f t="shared" si="3"/>
        <v>0.93031914098655499</v>
      </c>
      <c r="G20" s="7">
        <f t="shared" si="4"/>
        <v>6.9680859013445104E-2</v>
      </c>
      <c r="H20" s="3"/>
    </row>
    <row r="21" spans="1:8" x14ac:dyDescent="0.3">
      <c r="A21" s="5">
        <v>14</v>
      </c>
      <c r="B21" s="6">
        <f t="shared" si="5"/>
        <v>8.1740610277171166E-3</v>
      </c>
      <c r="C21" s="6">
        <f t="shared" si="0"/>
        <v>24.989163608226562</v>
      </c>
      <c r="D21" s="6">
        <f t="shared" si="1"/>
        <v>7.6041811204618174E-3</v>
      </c>
      <c r="E21" s="6">
        <f t="shared" si="2"/>
        <v>5.6987990725588134E-4</v>
      </c>
      <c r="F21" s="7">
        <f t="shared" si="3"/>
        <v>0.93028191185220455</v>
      </c>
      <c r="G21" s="7">
        <f t="shared" si="4"/>
        <v>6.9718088147795371E-2</v>
      </c>
      <c r="H21" s="3"/>
    </row>
    <row r="22" spans="1:8" x14ac:dyDescent="0.3">
      <c r="A22" s="5">
        <v>15</v>
      </c>
      <c r="B22" s="6">
        <f t="shared" si="5"/>
        <v>4.659507549715336E-3</v>
      </c>
      <c r="C22" s="6">
        <f t="shared" si="0"/>
        <v>24.993823115776276</v>
      </c>
      <c r="D22" s="6">
        <f t="shared" si="1"/>
        <v>4.334556709375193E-3</v>
      </c>
      <c r="E22" s="6">
        <f t="shared" si="2"/>
        <v>3.2495084033914875E-4</v>
      </c>
      <c r="F22" s="7">
        <f t="shared" si="3"/>
        <v>0.93026069023987945</v>
      </c>
      <c r="G22" s="7">
        <f t="shared" si="4"/>
        <v>6.9739309760120535E-2</v>
      </c>
      <c r="H22" s="3"/>
    </row>
    <row r="23" spans="1:8" x14ac:dyDescent="0.3">
      <c r="A23" s="5">
        <v>16</v>
      </c>
      <c r="B23" s="6">
        <f t="shared" si="5"/>
        <v>2.6560144315235235E-3</v>
      </c>
      <c r="C23" s="6">
        <f t="shared" si="0"/>
        <v>24.996479130207799</v>
      </c>
      <c r="D23" s="6">
        <f t="shared" si="1"/>
        <v>2.4707536894894135E-3</v>
      </c>
      <c r="E23" s="6">
        <f t="shared" si="2"/>
        <v>1.8526074203325748E-4</v>
      </c>
      <c r="F23" s="7">
        <f t="shared" si="3"/>
        <v>0.93024859359403067</v>
      </c>
      <c r="G23" s="7">
        <f t="shared" si="4"/>
        <v>6.9751406405969357E-2</v>
      </c>
      <c r="H23" s="3"/>
    </row>
    <row r="24" spans="1:8" x14ac:dyDescent="0.3">
      <c r="A24" s="5">
        <v>17</v>
      </c>
      <c r="B24" s="6">
        <f t="shared" si="5"/>
        <v>1.5139591348173331E-3</v>
      </c>
      <c r="C24" s="6">
        <f t="shared" si="0"/>
        <v>24.997993089342618</v>
      </c>
      <c r="D24" s="6">
        <f t="shared" si="1"/>
        <v>1.4083479168803593E-3</v>
      </c>
      <c r="E24" s="6">
        <f t="shared" si="2"/>
        <v>1.0561121793713823E-4</v>
      </c>
      <c r="F24" s="7">
        <f t="shared" si="3"/>
        <v>0.9302416983996934</v>
      </c>
      <c r="G24" s="7">
        <f t="shared" si="4"/>
        <v>6.9758301600306591E-2</v>
      </c>
      <c r="H24" s="3"/>
    </row>
    <row r="25" spans="1:8" x14ac:dyDescent="0.3">
      <c r="A25" s="5">
        <v>18</v>
      </c>
      <c r="B25" s="6">
        <f t="shared" si="5"/>
        <v>8.6296674944630336E-4</v>
      </c>
      <c r="C25" s="6">
        <f t="shared" si="0"/>
        <v>24.998856056092063</v>
      </c>
      <c r="D25" s="6">
        <f t="shared" si="1"/>
        <v>8.027642629528487E-4</v>
      </c>
      <c r="E25" s="6">
        <f t="shared" si="2"/>
        <v>6.020248649292625E-5</v>
      </c>
      <c r="F25" s="7">
        <f t="shared" si="3"/>
        <v>0.9302377681045183</v>
      </c>
      <c r="G25" s="7">
        <f t="shared" si="4"/>
        <v>6.9762231895481752E-2</v>
      </c>
      <c r="H25" s="3"/>
    </row>
    <row r="26" spans="1:8" x14ac:dyDescent="0.3">
      <c r="A26" s="5">
        <v>19</v>
      </c>
      <c r="B26" s="6">
        <f t="shared" si="5"/>
        <v>4.9189431008356266E-4</v>
      </c>
      <c r="C26" s="6">
        <f t="shared" si="0"/>
        <v>24.999347950402147</v>
      </c>
      <c r="D26" s="6">
        <f t="shared" si="1"/>
        <v>4.5757756317499343E-4</v>
      </c>
      <c r="E26" s="6">
        <f t="shared" si="2"/>
        <v>3.431674690897779E-5</v>
      </c>
      <c r="F26" s="7">
        <f t="shared" si="3"/>
        <v>0.93023552782482977</v>
      </c>
      <c r="G26" s="7">
        <f t="shared" si="4"/>
        <v>6.9764472175170275E-2</v>
      </c>
      <c r="H26" s="3"/>
    </row>
    <row r="27" spans="1:8" x14ac:dyDescent="0.3">
      <c r="A27" s="5">
        <v>20</v>
      </c>
      <c r="B27" s="6">
        <f t="shared" si="5"/>
        <v>2.8038081687498106E-4</v>
      </c>
      <c r="C27" s="6">
        <f t="shared" si="0"/>
        <v>24.999628331219022</v>
      </c>
      <c r="D27" s="6">
        <f t="shared" si="1"/>
        <v>2.6081983914139073E-4</v>
      </c>
      <c r="E27" s="6">
        <f t="shared" si="2"/>
        <v>1.9560977733164009E-5</v>
      </c>
      <c r="F27" s="7">
        <f t="shared" si="3"/>
        <v>0.93023425086204881</v>
      </c>
      <c r="G27" s="7">
        <f t="shared" si="4"/>
        <v>6.9765749137951152E-2</v>
      </c>
      <c r="H27" s="3"/>
    </row>
    <row r="29" spans="1:8" x14ac:dyDescent="0.3">
      <c r="D29" s="17" t="s">
        <v>13</v>
      </c>
      <c r="E29" s="17"/>
    </row>
    <row r="30" spans="1:8" x14ac:dyDescent="0.3">
      <c r="D30" s="4" t="s">
        <v>15</v>
      </c>
      <c r="E30" s="8">
        <f>SUM(D7:D27)/C27</f>
        <v>0.97340962603306813</v>
      </c>
    </row>
    <row r="31" spans="1:8" x14ac:dyDescent="0.3">
      <c r="D31" s="4" t="s">
        <v>14</v>
      </c>
      <c r="E31" s="8">
        <f>SUM(E7:E27)/C27</f>
        <v>2.6590373966931698E-2</v>
      </c>
    </row>
  </sheetData>
  <mergeCells count="1">
    <mergeCell ref="D29:E2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073" r:id="rId3">
          <objectPr defaultSize="0" autoPict="0" r:id="rId4">
            <anchor moveWithCells="1" sizeWithCells="1">
              <from>
                <xdr:col>2</xdr:col>
                <xdr:colOff>76200</xdr:colOff>
                <xdr:row>0</xdr:row>
                <xdr:rowOff>30480</xdr:rowOff>
              </from>
              <to>
                <xdr:col>4</xdr:col>
                <xdr:colOff>1097280</xdr:colOff>
                <xdr:row>4</xdr:row>
                <xdr:rowOff>15240</xdr:rowOff>
              </to>
            </anchor>
          </objectPr>
        </oleObject>
      </mc:Choice>
      <mc:Fallback>
        <oleObject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>
              <from>
                <xdr:col>4</xdr:col>
                <xdr:colOff>1143000</xdr:colOff>
                <xdr:row>0</xdr:row>
                <xdr:rowOff>30480</xdr:rowOff>
              </from>
              <to>
                <xdr:col>10</xdr:col>
                <xdr:colOff>403860</xdr:colOff>
                <xdr:row>4</xdr:row>
                <xdr:rowOff>30480</xdr:rowOff>
              </to>
            </anchor>
          </objectPr>
        </oleObject>
      </mc:Choice>
      <mc:Fallback>
        <oleObject progId="Equation.DSMT4"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34AF-952E-4890-9A88-16696609C61B}">
  <dimension ref="A1:J105"/>
  <sheetViews>
    <sheetView zoomScale="85" zoomScaleNormal="85" workbookViewId="0">
      <selection activeCell="H10" sqref="H10"/>
    </sheetView>
  </sheetViews>
  <sheetFormatPr defaultRowHeight="14.4" x14ac:dyDescent="0.3"/>
  <cols>
    <col min="2" max="2" width="9.77734375" customWidth="1"/>
    <col min="3" max="3" width="14.21875" customWidth="1"/>
    <col min="4" max="4" width="21" customWidth="1"/>
    <col min="5" max="5" width="13.88671875" customWidth="1"/>
    <col min="6" max="6" width="10.5546875" bestFit="1" customWidth="1"/>
    <col min="7" max="7" width="17.21875" customWidth="1"/>
    <col min="9" max="9" width="14.6640625" bestFit="1" customWidth="1"/>
    <col min="10" max="10" width="16.33203125" customWidth="1"/>
  </cols>
  <sheetData>
    <row r="1" spans="1:10" ht="43.2" x14ac:dyDescent="0.3">
      <c r="A1" s="11" t="s">
        <v>1</v>
      </c>
      <c r="B1" s="11" t="s">
        <v>2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I1" s="4" t="s">
        <v>23</v>
      </c>
      <c r="J1" s="4" t="s">
        <v>24</v>
      </c>
    </row>
    <row r="2" spans="1:10" x14ac:dyDescent="0.3">
      <c r="A2" s="12" t="s">
        <v>25</v>
      </c>
      <c r="B2" s="5">
        <v>19.539999959999999</v>
      </c>
      <c r="C2" s="5"/>
      <c r="D2" s="5"/>
      <c r="E2" s="5"/>
      <c r="F2" s="5"/>
      <c r="G2" s="5"/>
      <c r="I2" s="10">
        <f>SUM(G4:G105)</f>
        <v>6768526.1407380328</v>
      </c>
      <c r="J2" s="4">
        <v>0.81240525811007092</v>
      </c>
    </row>
    <row r="3" spans="1:10" x14ac:dyDescent="0.3">
      <c r="A3" s="12" t="s">
        <v>26</v>
      </c>
      <c r="B3" s="5">
        <v>23.54999995</v>
      </c>
      <c r="C3" s="6">
        <f>AVERAGE(B2:B3)</f>
        <v>21.544999955000002</v>
      </c>
      <c r="D3" s="5"/>
      <c r="E3" s="6"/>
      <c r="F3" s="6"/>
      <c r="G3" s="6"/>
    </row>
    <row r="4" spans="1:10" x14ac:dyDescent="0.3">
      <c r="A4" s="12" t="s">
        <v>27</v>
      </c>
      <c r="B4" s="5">
        <v>32.568999890000001</v>
      </c>
      <c r="C4" s="6">
        <f t="shared" ref="C4:C67" si="0">AVERAGE(B3:B4)</f>
        <v>28.05949992</v>
      </c>
      <c r="D4" s="6">
        <f>C3</f>
        <v>21.544999955000002</v>
      </c>
      <c r="E4" s="6">
        <f>D4</f>
        <v>21.544999955000002</v>
      </c>
      <c r="F4" s="6">
        <f t="shared" ref="F4:F67" si="1">B4-E4</f>
        <v>11.023999934999999</v>
      </c>
      <c r="G4" s="6">
        <f t="shared" ref="G4:G67" si="2">F4^2</f>
        <v>121.52857456687998</v>
      </c>
    </row>
    <row r="5" spans="1:10" x14ac:dyDescent="0.3">
      <c r="A5" s="12" t="s">
        <v>28</v>
      </c>
      <c r="B5" s="5">
        <v>41.466999889999997</v>
      </c>
      <c r="C5" s="6">
        <f t="shared" si="0"/>
        <v>37.017999889999999</v>
      </c>
      <c r="D5" s="6">
        <f t="shared" ref="D5:D68" si="3">C4</f>
        <v>28.05949992</v>
      </c>
      <c r="E5" s="6">
        <f>($J$2*B4)+((1-$J$2)*E4)</f>
        <v>30.500955467599081</v>
      </c>
      <c r="F5" s="6">
        <f t="shared" si="1"/>
        <v>10.966044422400916</v>
      </c>
      <c r="G5" s="6">
        <f t="shared" si="2"/>
        <v>120.25413027407025</v>
      </c>
    </row>
    <row r="6" spans="1:10" x14ac:dyDescent="0.3">
      <c r="A6" s="12" t="s">
        <v>29</v>
      </c>
      <c r="B6" s="5">
        <v>67.620999810000001</v>
      </c>
      <c r="C6" s="6">
        <f t="shared" si="0"/>
        <v>54.543999849999999</v>
      </c>
      <c r="D6" s="6">
        <f t="shared" si="3"/>
        <v>37.017999889999999</v>
      </c>
      <c r="E6" s="6">
        <f t="shared" ref="E6:E69" si="4">($J$2*B5)+((1-$J$2)*E5)</f>
        <v>39.409827617026203</v>
      </c>
      <c r="F6" s="6">
        <f t="shared" si="1"/>
        <v>28.211172192973798</v>
      </c>
      <c r="G6" s="6">
        <f t="shared" si="2"/>
        <v>795.87023650161802</v>
      </c>
    </row>
    <row r="7" spans="1:10" x14ac:dyDescent="0.3">
      <c r="A7" s="12" t="s">
        <v>30</v>
      </c>
      <c r="B7" s="5">
        <v>78.764999869999997</v>
      </c>
      <c r="C7" s="6">
        <f t="shared" si="0"/>
        <v>73.192999839999999</v>
      </c>
      <c r="D7" s="6">
        <f t="shared" si="3"/>
        <v>54.543999849999999</v>
      </c>
      <c r="E7" s="6">
        <f t="shared" si="4"/>
        <v>62.328732244046734</v>
      </c>
      <c r="F7" s="6">
        <f t="shared" si="1"/>
        <v>16.436267625953263</v>
      </c>
      <c r="G7" s="6">
        <f t="shared" si="2"/>
        <v>270.15089347195931</v>
      </c>
    </row>
    <row r="8" spans="1:10" x14ac:dyDescent="0.3">
      <c r="A8" s="12" t="s">
        <v>31</v>
      </c>
      <c r="B8" s="5">
        <v>90.718999859999997</v>
      </c>
      <c r="C8" s="6">
        <f t="shared" si="0"/>
        <v>84.741999864999997</v>
      </c>
      <c r="D8" s="6">
        <f t="shared" si="3"/>
        <v>73.192999839999999</v>
      </c>
      <c r="E8" s="6">
        <f t="shared" si="4"/>
        <v>75.681642487075493</v>
      </c>
      <c r="F8" s="6">
        <f t="shared" si="1"/>
        <v>15.037357372924504</v>
      </c>
      <c r="G8" s="6">
        <f t="shared" si="2"/>
        <v>226.12211676104693</v>
      </c>
    </row>
    <row r="9" spans="1:10" x14ac:dyDescent="0.3">
      <c r="A9" s="12" t="s">
        <v>32</v>
      </c>
      <c r="B9" s="5">
        <v>97.677999970000002</v>
      </c>
      <c r="C9" s="6">
        <f t="shared" si="0"/>
        <v>94.198499914999999</v>
      </c>
      <c r="D9" s="6">
        <f t="shared" si="3"/>
        <v>84.741999864999997</v>
      </c>
      <c r="E9" s="6">
        <f t="shared" si="4"/>
        <v>87.898070684919603</v>
      </c>
      <c r="F9" s="6">
        <f t="shared" si="1"/>
        <v>9.7799292850803994</v>
      </c>
      <c r="G9" s="6">
        <f t="shared" si="2"/>
        <v>95.64701682117321</v>
      </c>
    </row>
    <row r="10" spans="1:10" x14ac:dyDescent="0.3">
      <c r="A10" s="12" t="s">
        <v>33</v>
      </c>
      <c r="B10" s="5">
        <v>133.553</v>
      </c>
      <c r="C10" s="6">
        <f t="shared" si="0"/>
        <v>115.615499985</v>
      </c>
      <c r="D10" s="6">
        <f t="shared" si="3"/>
        <v>94.198499914999999</v>
      </c>
      <c r="E10" s="6">
        <f t="shared" si="4"/>
        <v>95.843336660063585</v>
      </c>
      <c r="F10" s="6">
        <f t="shared" si="1"/>
        <v>37.709663339936412</v>
      </c>
      <c r="G10" s="6">
        <f t="shared" si="2"/>
        <v>1422.0187092113442</v>
      </c>
    </row>
    <row r="11" spans="1:10" x14ac:dyDescent="0.3">
      <c r="A11" s="12" t="s">
        <v>34</v>
      </c>
      <c r="B11" s="5">
        <v>131.0189996</v>
      </c>
      <c r="C11" s="6">
        <f t="shared" si="0"/>
        <v>132.28599980000001</v>
      </c>
      <c r="D11" s="6">
        <f t="shared" si="3"/>
        <v>115.615499985</v>
      </c>
      <c r="E11" s="6">
        <f t="shared" si="4"/>
        <v>126.47886543898851</v>
      </c>
      <c r="F11" s="6">
        <f t="shared" si="1"/>
        <v>4.540134161011494</v>
      </c>
      <c r="G11" s="6">
        <f t="shared" si="2"/>
        <v>20.612818199983543</v>
      </c>
    </row>
    <row r="12" spans="1:10" x14ac:dyDescent="0.3">
      <c r="A12" s="12" t="s">
        <v>35</v>
      </c>
      <c r="B12" s="5">
        <v>142.6809998</v>
      </c>
      <c r="C12" s="6">
        <f t="shared" si="0"/>
        <v>136.84999970000001</v>
      </c>
      <c r="D12" s="6">
        <f t="shared" si="3"/>
        <v>132.28599980000001</v>
      </c>
      <c r="E12" s="6">
        <f t="shared" si="4"/>
        <v>130.16729430391939</v>
      </c>
      <c r="F12" s="6">
        <f t="shared" si="1"/>
        <v>12.513705496080604</v>
      </c>
      <c r="G12" s="6">
        <f t="shared" si="2"/>
        <v>156.59282524263793</v>
      </c>
    </row>
    <row r="13" spans="1:10" x14ac:dyDescent="0.3">
      <c r="A13" s="12" t="s">
        <v>36</v>
      </c>
      <c r="B13" s="5">
        <v>175.80799959999999</v>
      </c>
      <c r="C13" s="6">
        <f t="shared" si="0"/>
        <v>159.24449970000001</v>
      </c>
      <c r="D13" s="6">
        <f t="shared" si="3"/>
        <v>136.84999970000001</v>
      </c>
      <c r="E13" s="6">
        <f t="shared" si="4"/>
        <v>140.33349444737615</v>
      </c>
      <c r="F13" s="6">
        <f t="shared" si="1"/>
        <v>35.474505152623834</v>
      </c>
      <c r="G13" s="6">
        <f t="shared" si="2"/>
        <v>1258.440515823535</v>
      </c>
    </row>
    <row r="14" spans="1:10" x14ac:dyDescent="0.3">
      <c r="A14" s="12" t="s">
        <v>37</v>
      </c>
      <c r="B14" s="5">
        <v>214.2929997</v>
      </c>
      <c r="C14" s="6">
        <f t="shared" si="0"/>
        <v>195.05049965000001</v>
      </c>
      <c r="D14" s="6">
        <f t="shared" si="3"/>
        <v>159.24449970000001</v>
      </c>
      <c r="E14" s="6">
        <f t="shared" si="4"/>
        <v>169.15316896222058</v>
      </c>
      <c r="F14" s="6">
        <f t="shared" si="1"/>
        <v>45.13983073777942</v>
      </c>
      <c r="G14" s="6">
        <f t="shared" si="2"/>
        <v>2037.6043190353757</v>
      </c>
    </row>
    <row r="15" spans="1:10" x14ac:dyDescent="0.3">
      <c r="A15" s="12" t="s">
        <v>38</v>
      </c>
      <c r="B15" s="5">
        <v>227.98199990000001</v>
      </c>
      <c r="C15" s="6">
        <f t="shared" si="0"/>
        <v>221.1374998</v>
      </c>
      <c r="D15" s="6">
        <f t="shared" si="3"/>
        <v>195.05049965000001</v>
      </c>
      <c r="E15" s="6">
        <f t="shared" si="4"/>
        <v>205.82500480379119</v>
      </c>
      <c r="F15" s="6">
        <f t="shared" si="1"/>
        <v>22.156995096208817</v>
      </c>
      <c r="G15" s="6">
        <f t="shared" si="2"/>
        <v>490.93243169342156</v>
      </c>
    </row>
    <row r="16" spans="1:10" x14ac:dyDescent="0.3">
      <c r="A16" s="12" t="s">
        <v>39</v>
      </c>
      <c r="B16" s="5">
        <v>267.28399940000003</v>
      </c>
      <c r="C16" s="6">
        <f t="shared" si="0"/>
        <v>247.63299965000002</v>
      </c>
      <c r="D16" s="6">
        <f t="shared" si="3"/>
        <v>221.1374998</v>
      </c>
      <c r="E16" s="6">
        <f t="shared" si="4"/>
        <v>223.82546412387029</v>
      </c>
      <c r="F16" s="6">
        <f t="shared" si="1"/>
        <v>43.458535276129737</v>
      </c>
      <c r="G16" s="6">
        <f t="shared" si="2"/>
        <v>1888.6442883466127</v>
      </c>
    </row>
    <row r="17" spans="1:7" x14ac:dyDescent="0.3">
      <c r="A17" s="12" t="s">
        <v>40</v>
      </c>
      <c r="B17" s="5">
        <v>273.2099991</v>
      </c>
      <c r="C17" s="6">
        <f t="shared" si="0"/>
        <v>270.24699925000004</v>
      </c>
      <c r="D17" s="6">
        <f t="shared" si="3"/>
        <v>247.63299965000002</v>
      </c>
      <c r="E17" s="6">
        <f t="shared" si="4"/>
        <v>259.13140669196008</v>
      </c>
      <c r="F17" s="6">
        <f t="shared" si="1"/>
        <v>14.078592408039924</v>
      </c>
      <c r="G17" s="6">
        <f t="shared" si="2"/>
        <v>198.2067641917194</v>
      </c>
    </row>
    <row r="18" spans="1:7" x14ac:dyDescent="0.3">
      <c r="A18" s="12" t="s">
        <v>41</v>
      </c>
      <c r="B18" s="5">
        <v>316.2279997</v>
      </c>
      <c r="C18" s="6">
        <f t="shared" si="0"/>
        <v>294.71899940000003</v>
      </c>
      <c r="D18" s="6">
        <f t="shared" si="3"/>
        <v>270.24699925000004</v>
      </c>
      <c r="E18" s="6">
        <f t="shared" si="4"/>
        <v>270.56892919104024</v>
      </c>
      <c r="F18" s="6">
        <f t="shared" si="1"/>
        <v>45.659070508959758</v>
      </c>
      <c r="G18" s="6">
        <f t="shared" si="2"/>
        <v>2084.7507197421587</v>
      </c>
    </row>
    <row r="19" spans="1:7" x14ac:dyDescent="0.3">
      <c r="A19" s="12" t="s">
        <v>42</v>
      </c>
      <c r="B19" s="5">
        <v>300.10199929999999</v>
      </c>
      <c r="C19" s="6">
        <f t="shared" si="0"/>
        <v>308.16499950000002</v>
      </c>
      <c r="D19" s="6">
        <f t="shared" si="3"/>
        <v>294.71899940000003</v>
      </c>
      <c r="E19" s="6">
        <f t="shared" si="4"/>
        <v>307.66259815293762</v>
      </c>
      <c r="F19" s="6">
        <f t="shared" si="1"/>
        <v>-7.5605988529376305</v>
      </c>
      <c r="G19" s="6">
        <f t="shared" si="2"/>
        <v>57.162655015041814</v>
      </c>
    </row>
    <row r="20" spans="1:7" x14ac:dyDescent="0.3">
      <c r="A20" s="12" t="s">
        <v>43</v>
      </c>
      <c r="B20" s="5">
        <v>422.14299970000002</v>
      </c>
      <c r="C20" s="6">
        <f t="shared" si="0"/>
        <v>361.1224995</v>
      </c>
      <c r="D20" s="6">
        <f t="shared" si="3"/>
        <v>308.16499950000002</v>
      </c>
      <c r="E20" s="6">
        <f t="shared" si="4"/>
        <v>301.52032789035013</v>
      </c>
      <c r="F20" s="6">
        <f t="shared" si="1"/>
        <v>120.62267180964989</v>
      </c>
      <c r="G20" s="6">
        <f t="shared" si="2"/>
        <v>14549.828954498505</v>
      </c>
    </row>
    <row r="21" spans="1:7" x14ac:dyDescent="0.3">
      <c r="A21" s="12" t="s">
        <v>44</v>
      </c>
      <c r="B21" s="5">
        <v>477.39899919999999</v>
      </c>
      <c r="C21" s="6">
        <f t="shared" si="0"/>
        <v>449.77099944999998</v>
      </c>
      <c r="D21" s="6">
        <f t="shared" si="3"/>
        <v>361.1224995</v>
      </c>
      <c r="E21" s="6">
        <f t="shared" si="4"/>
        <v>399.51482071579511</v>
      </c>
      <c r="F21" s="6">
        <f t="shared" si="1"/>
        <v>77.884178484204881</v>
      </c>
      <c r="G21" s="6">
        <f t="shared" si="2"/>
        <v>6065.9452581594824</v>
      </c>
    </row>
    <row r="22" spans="1:7" x14ac:dyDescent="0.3">
      <c r="A22" s="12" t="s">
        <v>45</v>
      </c>
      <c r="B22" s="5">
        <v>698.29599949999999</v>
      </c>
      <c r="C22" s="6">
        <f t="shared" si="0"/>
        <v>587.84749935000002</v>
      </c>
      <c r="D22" s="6">
        <f t="shared" si="3"/>
        <v>449.77099944999998</v>
      </c>
      <c r="E22" s="6">
        <f t="shared" si="4"/>
        <v>462.7883368399464</v>
      </c>
      <c r="F22" s="6">
        <f t="shared" si="1"/>
        <v>235.5076626600536</v>
      </c>
      <c r="G22" s="6">
        <f t="shared" si="2"/>
        <v>55463.859171601602</v>
      </c>
    </row>
    <row r="23" spans="1:7" x14ac:dyDescent="0.3">
      <c r="A23" s="12" t="s">
        <v>46</v>
      </c>
      <c r="B23" s="5">
        <v>435.34399989999997</v>
      </c>
      <c r="C23" s="6">
        <f t="shared" si="0"/>
        <v>566.81999969999993</v>
      </c>
      <c r="D23" s="6">
        <f t="shared" si="3"/>
        <v>587.84749935000002</v>
      </c>
      <c r="E23" s="6">
        <f t="shared" si="4"/>
        <v>654.11600031018668</v>
      </c>
      <c r="F23" s="6">
        <f t="shared" si="1"/>
        <v>-218.77200041018671</v>
      </c>
      <c r="G23" s="6">
        <f t="shared" si="2"/>
        <v>47861.188163474733</v>
      </c>
    </row>
    <row r="24" spans="1:7" x14ac:dyDescent="0.3">
      <c r="A24" s="12" t="s">
        <v>47</v>
      </c>
      <c r="B24" s="5">
        <v>374.92899990000001</v>
      </c>
      <c r="C24" s="6">
        <f t="shared" si="0"/>
        <v>405.13649989999999</v>
      </c>
      <c r="D24" s="6">
        <f t="shared" si="3"/>
        <v>566.81999969999993</v>
      </c>
      <c r="E24" s="6">
        <f t="shared" si="4"/>
        <v>476.38447684969242</v>
      </c>
      <c r="F24" s="6">
        <f t="shared" si="1"/>
        <v>-101.45547694969241</v>
      </c>
      <c r="G24" s="6">
        <f t="shared" si="2"/>
        <v>10293.213803089568</v>
      </c>
    </row>
    <row r="25" spans="1:7" x14ac:dyDescent="0.3">
      <c r="A25" s="12" t="s">
        <v>48</v>
      </c>
      <c r="B25" s="5">
        <v>409.70899960000003</v>
      </c>
      <c r="C25" s="6">
        <f t="shared" si="0"/>
        <v>392.31899974999999</v>
      </c>
      <c r="D25" s="6">
        <f t="shared" si="3"/>
        <v>405.13649989999999</v>
      </c>
      <c r="E25" s="6">
        <f t="shared" si="4"/>
        <v>393.96151391169718</v>
      </c>
      <c r="F25" s="6">
        <f t="shared" si="1"/>
        <v>15.747485688302845</v>
      </c>
      <c r="G25" s="6">
        <f t="shared" si="2"/>
        <v>247.98330550330294</v>
      </c>
    </row>
    <row r="26" spans="1:7" x14ac:dyDescent="0.3">
      <c r="A26" s="12" t="s">
        <v>49</v>
      </c>
      <c r="B26" s="5">
        <v>533.88999939999997</v>
      </c>
      <c r="C26" s="6">
        <f t="shared" si="0"/>
        <v>471.79949950000002</v>
      </c>
      <c r="D26" s="6">
        <f t="shared" si="3"/>
        <v>392.31899974999999</v>
      </c>
      <c r="E26" s="6">
        <f t="shared" si="4"/>
        <v>406.75485408688746</v>
      </c>
      <c r="F26" s="6">
        <f t="shared" si="1"/>
        <v>127.1351453131125</v>
      </c>
      <c r="G26" s="6">
        <f t="shared" si="2"/>
        <v>16163.345173786232</v>
      </c>
    </row>
    <row r="27" spans="1:7" x14ac:dyDescent="0.3">
      <c r="A27" s="12" t="s">
        <v>50</v>
      </c>
      <c r="B27" s="5">
        <v>408.9429998</v>
      </c>
      <c r="C27" s="6">
        <f t="shared" si="0"/>
        <v>471.41649959999995</v>
      </c>
      <c r="D27" s="6">
        <f t="shared" si="3"/>
        <v>471.79949950000002</v>
      </c>
      <c r="E27" s="6">
        <f t="shared" si="4"/>
        <v>510.04011462984801</v>
      </c>
      <c r="F27" s="6">
        <f t="shared" si="1"/>
        <v>-101.09711482984801</v>
      </c>
      <c r="G27" s="6">
        <f t="shared" si="2"/>
        <v>10220.626626919475</v>
      </c>
    </row>
    <row r="28" spans="1:7" x14ac:dyDescent="0.3">
      <c r="A28" s="12" t="s">
        <v>51</v>
      </c>
      <c r="B28" s="5">
        <v>448.27899930000001</v>
      </c>
      <c r="C28" s="6">
        <f t="shared" si="0"/>
        <v>428.61099954999997</v>
      </c>
      <c r="D28" s="6">
        <f t="shared" si="3"/>
        <v>471.41649959999995</v>
      </c>
      <c r="E28" s="6">
        <f t="shared" si="4"/>
        <v>427.90828696232188</v>
      </c>
      <c r="F28" s="6">
        <f t="shared" si="1"/>
        <v>20.370712337678128</v>
      </c>
      <c r="G28" s="6">
        <f t="shared" si="2"/>
        <v>414.96592114443189</v>
      </c>
    </row>
    <row r="29" spans="1:7" x14ac:dyDescent="0.3">
      <c r="A29" s="12" t="s">
        <v>52</v>
      </c>
      <c r="B29" s="5">
        <v>510.78599930000001</v>
      </c>
      <c r="C29" s="6">
        <f t="shared" si="0"/>
        <v>479.53249930000004</v>
      </c>
      <c r="D29" s="6">
        <f t="shared" si="3"/>
        <v>428.61099954999997</v>
      </c>
      <c r="E29" s="6">
        <f t="shared" si="4"/>
        <v>444.4575607768993</v>
      </c>
      <c r="F29" s="6">
        <f t="shared" si="1"/>
        <v>66.328438523100715</v>
      </c>
      <c r="G29" s="6">
        <f t="shared" si="2"/>
        <v>4399.4617569127513</v>
      </c>
    </row>
    <row r="30" spans="1:7" x14ac:dyDescent="0.3">
      <c r="A30" s="12" t="s">
        <v>53</v>
      </c>
      <c r="B30" s="5">
        <v>662.25299840000002</v>
      </c>
      <c r="C30" s="6">
        <f t="shared" si="0"/>
        <v>586.51949884999999</v>
      </c>
      <c r="D30" s="6">
        <f t="shared" si="3"/>
        <v>479.53249930000004</v>
      </c>
      <c r="E30" s="6">
        <f t="shared" si="4"/>
        <v>498.34313299529691</v>
      </c>
      <c r="F30" s="6">
        <f t="shared" si="1"/>
        <v>163.90986540470311</v>
      </c>
      <c r="G30" s="6">
        <f t="shared" si="2"/>
        <v>26866.443976987892</v>
      </c>
    </row>
    <row r="31" spans="1:7" x14ac:dyDescent="0.3">
      <c r="A31" s="12" t="s">
        <v>54</v>
      </c>
      <c r="B31" s="5">
        <v>575.32699969999999</v>
      </c>
      <c r="C31" s="6">
        <f t="shared" si="0"/>
        <v>618.78999905000001</v>
      </c>
      <c r="D31" s="6">
        <f t="shared" si="3"/>
        <v>586.51949884999999</v>
      </c>
      <c r="E31" s="6">
        <f t="shared" si="4"/>
        <v>631.50436950619167</v>
      </c>
      <c r="F31" s="6">
        <f t="shared" si="1"/>
        <v>-56.177369806191678</v>
      </c>
      <c r="G31" s="6">
        <f t="shared" si="2"/>
        <v>3155.8968783416162</v>
      </c>
    </row>
    <row r="32" spans="1:7" x14ac:dyDescent="0.3">
      <c r="A32" s="12" t="s">
        <v>55</v>
      </c>
      <c r="B32" s="5">
        <v>637.06399920000001</v>
      </c>
      <c r="C32" s="6">
        <f t="shared" si="0"/>
        <v>606.19549944999994</v>
      </c>
      <c r="D32" s="6">
        <f t="shared" si="3"/>
        <v>618.78999905000001</v>
      </c>
      <c r="E32" s="6">
        <f t="shared" si="4"/>
        <v>585.86557888884761</v>
      </c>
      <c r="F32" s="6">
        <f t="shared" si="1"/>
        <v>51.198420311152404</v>
      </c>
      <c r="G32" s="6">
        <f t="shared" si="2"/>
        <v>2621.2782423574231</v>
      </c>
    </row>
    <row r="33" spans="1:7" x14ac:dyDescent="0.3">
      <c r="A33" s="12" t="s">
        <v>56</v>
      </c>
      <c r="B33" s="5">
        <v>786.42399980000005</v>
      </c>
      <c r="C33" s="6">
        <f t="shared" si="0"/>
        <v>711.74399949999997</v>
      </c>
      <c r="D33" s="6">
        <f t="shared" si="3"/>
        <v>606.19549944999994</v>
      </c>
      <c r="E33" s="6">
        <f t="shared" si="4"/>
        <v>627.45944475655722</v>
      </c>
      <c r="F33" s="6">
        <f t="shared" si="1"/>
        <v>158.96455504344283</v>
      </c>
      <c r="G33" s="6">
        <f t="shared" si="2"/>
        <v>25269.729760159764</v>
      </c>
    </row>
    <row r="34" spans="1:7" x14ac:dyDescent="0.3">
      <c r="A34" s="12" t="s">
        <v>57</v>
      </c>
      <c r="B34" s="5">
        <v>1042.441998</v>
      </c>
      <c r="C34" s="6">
        <f t="shared" si="0"/>
        <v>914.43299890000003</v>
      </c>
      <c r="D34" s="6">
        <f t="shared" si="3"/>
        <v>711.74399949999997</v>
      </c>
      <c r="E34" s="6">
        <f t="shared" si="4"/>
        <v>756.60308512697793</v>
      </c>
      <c r="F34" s="6">
        <f t="shared" si="1"/>
        <v>285.83891287302208</v>
      </c>
      <c r="G34" s="6">
        <f t="shared" si="2"/>
        <v>81703.884112431115</v>
      </c>
    </row>
    <row r="35" spans="1:7" x14ac:dyDescent="0.3">
      <c r="A35" s="12" t="s">
        <v>58</v>
      </c>
      <c r="B35" s="5">
        <v>867.16099929999996</v>
      </c>
      <c r="C35" s="6">
        <f t="shared" si="0"/>
        <v>954.80149864999998</v>
      </c>
      <c r="D35" s="6">
        <f t="shared" si="3"/>
        <v>914.43299890000003</v>
      </c>
      <c r="E35" s="6">
        <f t="shared" si="4"/>
        <v>988.82012091748754</v>
      </c>
      <c r="F35" s="6">
        <f t="shared" si="1"/>
        <v>-121.65912161748759</v>
      </c>
      <c r="G35" s="6">
        <f t="shared" si="2"/>
        <v>14800.941872738635</v>
      </c>
    </row>
    <row r="36" spans="1:7" x14ac:dyDescent="0.3">
      <c r="A36" s="12" t="s">
        <v>59</v>
      </c>
      <c r="B36" s="5">
        <v>993.05099870000004</v>
      </c>
      <c r="C36" s="6">
        <f t="shared" si="0"/>
        <v>930.105999</v>
      </c>
      <c r="D36" s="6">
        <f t="shared" si="3"/>
        <v>954.80149864999998</v>
      </c>
      <c r="E36" s="6">
        <f t="shared" si="4"/>
        <v>889.98361081838812</v>
      </c>
      <c r="F36" s="6">
        <f t="shared" si="1"/>
        <v>103.06738788161192</v>
      </c>
      <c r="G36" s="6">
        <f t="shared" si="2"/>
        <v>10622.886444738644</v>
      </c>
    </row>
    <row r="37" spans="1:7" x14ac:dyDescent="0.3">
      <c r="A37" s="12" t="s">
        <v>60</v>
      </c>
      <c r="B37" s="5">
        <v>1168.7189980000001</v>
      </c>
      <c r="C37" s="6">
        <f t="shared" si="0"/>
        <v>1080.8849983499999</v>
      </c>
      <c r="D37" s="6">
        <f t="shared" si="3"/>
        <v>930.105999</v>
      </c>
      <c r="E37" s="6">
        <f t="shared" si="4"/>
        <v>973.71609867307984</v>
      </c>
      <c r="F37" s="6">
        <f t="shared" si="1"/>
        <v>195.00289932692021</v>
      </c>
      <c r="G37" s="6">
        <f t="shared" si="2"/>
        <v>38026.130745904979</v>
      </c>
    </row>
    <row r="38" spans="1:7" x14ac:dyDescent="0.3">
      <c r="A38" s="12" t="s">
        <v>61</v>
      </c>
      <c r="B38" s="5">
        <v>1405.1369970000001</v>
      </c>
      <c r="C38" s="6">
        <f t="shared" si="0"/>
        <v>1286.9279974999999</v>
      </c>
      <c r="D38" s="6">
        <f t="shared" si="3"/>
        <v>1080.8849983499999</v>
      </c>
      <c r="E38" s="6">
        <f t="shared" si="4"/>
        <v>1132.1374794329786</v>
      </c>
      <c r="F38" s="6">
        <f t="shared" si="1"/>
        <v>272.99951756702148</v>
      </c>
      <c r="G38" s="6">
        <f t="shared" si="2"/>
        <v>74528.73659182647</v>
      </c>
    </row>
    <row r="39" spans="1:7" x14ac:dyDescent="0.3">
      <c r="A39" s="12" t="s">
        <v>62</v>
      </c>
      <c r="B39" s="5">
        <v>1246.9169999999999</v>
      </c>
      <c r="C39" s="6">
        <f t="shared" si="0"/>
        <v>1326.0269985</v>
      </c>
      <c r="D39" s="6">
        <f t="shared" si="3"/>
        <v>1286.9279974999999</v>
      </c>
      <c r="E39" s="6">
        <f t="shared" si="4"/>
        <v>1353.9237229659395</v>
      </c>
      <c r="F39" s="6">
        <f t="shared" si="1"/>
        <v>-107.00672296593962</v>
      </c>
      <c r="G39" s="6">
        <f t="shared" si="2"/>
        <v>11450.43875990935</v>
      </c>
    </row>
    <row r="40" spans="1:7" x14ac:dyDescent="0.3">
      <c r="A40" s="12" t="s">
        <v>63</v>
      </c>
      <c r="B40" s="5">
        <v>1248.211998</v>
      </c>
      <c r="C40" s="6">
        <f t="shared" si="0"/>
        <v>1247.5644990000001</v>
      </c>
      <c r="D40" s="6">
        <f t="shared" si="3"/>
        <v>1326.0269985</v>
      </c>
      <c r="E40" s="6">
        <f t="shared" si="4"/>
        <v>1266.9908985752825</v>
      </c>
      <c r="F40" s="6">
        <f t="shared" si="1"/>
        <v>-18.778900575282478</v>
      </c>
      <c r="G40" s="6">
        <f t="shared" si="2"/>
        <v>352.6471068163446</v>
      </c>
    </row>
    <row r="41" spans="1:7" x14ac:dyDescent="0.3">
      <c r="A41" s="12" t="s">
        <v>64</v>
      </c>
      <c r="B41" s="5">
        <v>1383.7469980000001</v>
      </c>
      <c r="C41" s="6">
        <f t="shared" si="0"/>
        <v>1315.9794980000001</v>
      </c>
      <c r="D41" s="6">
        <f t="shared" si="3"/>
        <v>1247.5644990000001</v>
      </c>
      <c r="E41" s="6">
        <f t="shared" si="4"/>
        <v>1251.7348210063967</v>
      </c>
      <c r="F41" s="6">
        <f t="shared" si="1"/>
        <v>132.01217699360336</v>
      </c>
      <c r="G41" s="6">
        <f t="shared" si="2"/>
        <v>17427.21487459046</v>
      </c>
    </row>
    <row r="42" spans="1:7" x14ac:dyDescent="0.3">
      <c r="A42" s="12" t="s">
        <v>65</v>
      </c>
      <c r="B42" s="5">
        <v>1493.3829989999999</v>
      </c>
      <c r="C42" s="6">
        <f t="shared" si="0"/>
        <v>1438.5649985</v>
      </c>
      <c r="D42" s="6">
        <f t="shared" si="3"/>
        <v>1315.9794980000001</v>
      </c>
      <c r="E42" s="6">
        <f t="shared" si="4"/>
        <v>1358.9822077305575</v>
      </c>
      <c r="F42" s="6">
        <f t="shared" si="1"/>
        <v>134.40079126944238</v>
      </c>
      <c r="G42" s="6">
        <f t="shared" si="2"/>
        <v>18063.57269385222</v>
      </c>
    </row>
    <row r="43" spans="1:7" x14ac:dyDescent="0.3">
      <c r="A43" s="12" t="s">
        <v>66</v>
      </c>
      <c r="B43" s="5">
        <v>1346.202</v>
      </c>
      <c r="C43" s="6">
        <f t="shared" si="0"/>
        <v>1419.7924994999998</v>
      </c>
      <c r="D43" s="6">
        <f t="shared" si="3"/>
        <v>1438.5649985</v>
      </c>
      <c r="E43" s="6">
        <f t="shared" si="4"/>
        <v>1468.1701172520068</v>
      </c>
      <c r="F43" s="6">
        <f t="shared" si="1"/>
        <v>-121.96811725200678</v>
      </c>
      <c r="G43" s="6">
        <f t="shared" si="2"/>
        <v>14876.221625999273</v>
      </c>
    </row>
    <row r="44" spans="1:7" x14ac:dyDescent="0.3">
      <c r="A44" s="12" t="s">
        <v>67</v>
      </c>
      <c r="B44" s="5">
        <v>1364.759998</v>
      </c>
      <c r="C44" s="6">
        <f t="shared" si="0"/>
        <v>1355.4809989999999</v>
      </c>
      <c r="D44" s="6">
        <f t="shared" si="3"/>
        <v>1419.7924994999998</v>
      </c>
      <c r="E44" s="6">
        <f t="shared" si="4"/>
        <v>1369.0825774746909</v>
      </c>
      <c r="F44" s="6">
        <f t="shared" si="1"/>
        <v>-4.3225794746908832</v>
      </c>
      <c r="G44" s="6">
        <f t="shared" si="2"/>
        <v>18.684693315018912</v>
      </c>
    </row>
    <row r="45" spans="1:7" x14ac:dyDescent="0.3">
      <c r="A45" s="12" t="s">
        <v>68</v>
      </c>
      <c r="B45" s="5">
        <v>1354.0899959999999</v>
      </c>
      <c r="C45" s="6">
        <f t="shared" si="0"/>
        <v>1359.4249970000001</v>
      </c>
      <c r="D45" s="6">
        <f t="shared" si="3"/>
        <v>1355.4809989999999</v>
      </c>
      <c r="E45" s="6">
        <f t="shared" si="4"/>
        <v>1365.5708911808533</v>
      </c>
      <c r="F45" s="6">
        <f t="shared" si="1"/>
        <v>-11.480895180853395</v>
      </c>
      <c r="G45" s="6">
        <f t="shared" si="2"/>
        <v>131.8109541537427</v>
      </c>
    </row>
    <row r="46" spans="1:7" x14ac:dyDescent="0.3">
      <c r="A46" s="12" t="s">
        <v>69</v>
      </c>
      <c r="B46" s="5">
        <v>1675.505997</v>
      </c>
      <c r="C46" s="6">
        <f t="shared" si="0"/>
        <v>1514.7979965</v>
      </c>
      <c r="D46" s="6">
        <f t="shared" si="3"/>
        <v>1359.4249970000001</v>
      </c>
      <c r="E46" s="6">
        <f t="shared" si="4"/>
        <v>1356.2437515681174</v>
      </c>
      <c r="F46" s="6">
        <f t="shared" si="1"/>
        <v>319.26224543188255</v>
      </c>
      <c r="G46" s="6">
        <f t="shared" si="2"/>
        <v>101928.38135820761</v>
      </c>
    </row>
    <row r="47" spans="1:7" x14ac:dyDescent="0.3">
      <c r="A47" s="12" t="s">
        <v>70</v>
      </c>
      <c r="B47" s="5">
        <v>1597.6779979999999</v>
      </c>
      <c r="C47" s="6">
        <f t="shared" si="0"/>
        <v>1636.5919974999999</v>
      </c>
      <c r="D47" s="6">
        <f t="shared" si="3"/>
        <v>1514.7979965</v>
      </c>
      <c r="E47" s="6">
        <f t="shared" si="4"/>
        <v>1615.6140784730067</v>
      </c>
      <c r="F47" s="6">
        <f t="shared" si="1"/>
        <v>-17.936080473006768</v>
      </c>
      <c r="G47" s="6">
        <f t="shared" si="2"/>
        <v>321.70298273417473</v>
      </c>
    </row>
    <row r="48" spans="1:7" x14ac:dyDescent="0.3">
      <c r="A48" s="12" t="s">
        <v>71</v>
      </c>
      <c r="B48" s="5">
        <v>1528.6039960000001</v>
      </c>
      <c r="C48" s="6">
        <f t="shared" si="0"/>
        <v>1563.140997</v>
      </c>
      <c r="D48" s="6">
        <f t="shared" si="3"/>
        <v>1636.5919974999999</v>
      </c>
      <c r="E48" s="6">
        <f t="shared" si="4"/>
        <v>1601.0427123868508</v>
      </c>
      <c r="F48" s="6">
        <f t="shared" si="1"/>
        <v>-72.438716386850729</v>
      </c>
      <c r="G48" s="6">
        <f t="shared" si="2"/>
        <v>5247.3676317745967</v>
      </c>
    </row>
    <row r="49" spans="1:7" x14ac:dyDescent="0.3">
      <c r="A49" s="12" t="s">
        <v>72</v>
      </c>
      <c r="B49" s="5">
        <v>1507.060997</v>
      </c>
      <c r="C49" s="6">
        <f t="shared" si="0"/>
        <v>1517.8324965000002</v>
      </c>
      <c r="D49" s="6">
        <f t="shared" si="3"/>
        <v>1563.140997</v>
      </c>
      <c r="E49" s="6">
        <f t="shared" si="4"/>
        <v>1542.1931183034289</v>
      </c>
      <c r="F49" s="6">
        <f t="shared" si="1"/>
        <v>-35.132121303428903</v>
      </c>
      <c r="G49" s="6">
        <f t="shared" si="2"/>
        <v>1234.265947278843</v>
      </c>
    </row>
    <row r="50" spans="1:7" x14ac:dyDescent="0.3">
      <c r="A50" s="12" t="s">
        <v>73</v>
      </c>
      <c r="B50" s="5">
        <v>1862.6120000000001</v>
      </c>
      <c r="C50" s="6">
        <f t="shared" si="0"/>
        <v>1684.8364985000001</v>
      </c>
      <c r="D50" s="6">
        <f t="shared" si="3"/>
        <v>1517.8324965000002</v>
      </c>
      <c r="E50" s="6">
        <f t="shared" si="4"/>
        <v>1513.6515982279625</v>
      </c>
      <c r="F50" s="6">
        <f t="shared" si="1"/>
        <v>348.96040177203759</v>
      </c>
      <c r="G50" s="6">
        <f t="shared" si="2"/>
        <v>121773.36200490189</v>
      </c>
    </row>
    <row r="51" spans="1:7" x14ac:dyDescent="0.3">
      <c r="A51" s="12" t="s">
        <v>74</v>
      </c>
      <c r="B51" s="5">
        <v>1716.0249980000001</v>
      </c>
      <c r="C51" s="6">
        <f t="shared" si="0"/>
        <v>1789.318499</v>
      </c>
      <c r="D51" s="6">
        <f t="shared" si="3"/>
        <v>1684.8364985000001</v>
      </c>
      <c r="E51" s="6">
        <f t="shared" si="4"/>
        <v>1797.1488634997686</v>
      </c>
      <c r="F51" s="6">
        <f t="shared" si="1"/>
        <v>-81.123865499768499</v>
      </c>
      <c r="G51" s="6">
        <f t="shared" si="2"/>
        <v>6581.08155362453</v>
      </c>
    </row>
    <row r="52" spans="1:7" x14ac:dyDescent="0.3">
      <c r="A52" s="12" t="s">
        <v>75</v>
      </c>
      <c r="B52" s="5">
        <v>1740.1709980000001</v>
      </c>
      <c r="C52" s="6">
        <f t="shared" si="0"/>
        <v>1728.0979980000002</v>
      </c>
      <c r="D52" s="6">
        <f t="shared" si="3"/>
        <v>1789.318499</v>
      </c>
      <c r="E52" s="6">
        <f t="shared" si="4"/>
        <v>1731.2434086095425</v>
      </c>
      <c r="F52" s="6">
        <f t="shared" si="1"/>
        <v>8.9275893904575696</v>
      </c>
      <c r="G52" s="6">
        <f t="shared" si="2"/>
        <v>79.701852324610556</v>
      </c>
    </row>
    <row r="53" spans="1:7" x14ac:dyDescent="0.3">
      <c r="A53" s="12" t="s">
        <v>76</v>
      </c>
      <c r="B53" s="5">
        <v>1767.733997</v>
      </c>
      <c r="C53" s="6">
        <f t="shared" si="0"/>
        <v>1753.9524974999999</v>
      </c>
      <c r="D53" s="6">
        <f t="shared" si="3"/>
        <v>1728.0979980000002</v>
      </c>
      <c r="E53" s="6">
        <f t="shared" si="4"/>
        <v>1738.4962291725979</v>
      </c>
      <c r="F53" s="6">
        <f t="shared" si="1"/>
        <v>29.237767827402195</v>
      </c>
      <c r="G53" s="6">
        <f t="shared" si="2"/>
        <v>854.84706752907482</v>
      </c>
    </row>
    <row r="54" spans="1:7" x14ac:dyDescent="0.3">
      <c r="A54" s="12" t="s">
        <v>77</v>
      </c>
      <c r="B54" s="5">
        <v>2000.2919999999999</v>
      </c>
      <c r="C54" s="6">
        <f t="shared" si="0"/>
        <v>1884.0129984999999</v>
      </c>
      <c r="D54" s="6">
        <f t="shared" si="3"/>
        <v>1753.9524974999999</v>
      </c>
      <c r="E54" s="6">
        <f t="shared" si="4"/>
        <v>1762.2491454909809</v>
      </c>
      <c r="F54" s="6">
        <f t="shared" si="1"/>
        <v>238.04285450901898</v>
      </c>
      <c r="G54" s="6">
        <f t="shared" si="2"/>
        <v>56664.40058280198</v>
      </c>
    </row>
    <row r="55" spans="1:7" x14ac:dyDescent="0.3">
      <c r="A55" s="12" t="s">
        <v>78</v>
      </c>
      <c r="B55" s="5">
        <v>1973.8939969999999</v>
      </c>
      <c r="C55" s="6">
        <f t="shared" si="0"/>
        <v>1987.0929984999998</v>
      </c>
      <c r="D55" s="6">
        <f t="shared" si="3"/>
        <v>1884.0129984999999</v>
      </c>
      <c r="E55" s="6">
        <f t="shared" si="4"/>
        <v>1955.6364121496385</v>
      </c>
      <c r="F55" s="6">
        <f t="shared" si="1"/>
        <v>18.257584850361354</v>
      </c>
      <c r="G55" s="6">
        <f t="shared" si="2"/>
        <v>333.33940456814446</v>
      </c>
    </row>
    <row r="56" spans="1:7" x14ac:dyDescent="0.3">
      <c r="A56" s="12" t="s">
        <v>79</v>
      </c>
      <c r="B56" s="5">
        <v>1861.9789960000001</v>
      </c>
      <c r="C56" s="6">
        <f t="shared" si="0"/>
        <v>1917.9364965</v>
      </c>
      <c r="D56" s="6">
        <f t="shared" si="3"/>
        <v>1987.0929984999998</v>
      </c>
      <c r="E56" s="6">
        <f t="shared" si="4"/>
        <v>1970.4689700824629</v>
      </c>
      <c r="F56" s="6">
        <f t="shared" si="1"/>
        <v>-108.48997408246282</v>
      </c>
      <c r="G56" s="6">
        <f t="shared" si="2"/>
        <v>11770.074476413454</v>
      </c>
    </row>
    <row r="57" spans="1:7" x14ac:dyDescent="0.3">
      <c r="A57" s="12" t="s">
        <v>80</v>
      </c>
      <c r="B57" s="5">
        <v>2140.788994</v>
      </c>
      <c r="C57" s="6">
        <f t="shared" si="0"/>
        <v>2001.3839950000001</v>
      </c>
      <c r="D57" s="6">
        <f t="shared" si="3"/>
        <v>1917.9364965</v>
      </c>
      <c r="E57" s="6">
        <f t="shared" si="4"/>
        <v>1882.3311446856446</v>
      </c>
      <c r="F57" s="6">
        <f t="shared" si="1"/>
        <v>258.45784931435537</v>
      </c>
      <c r="G57" s="6">
        <f t="shared" si="2"/>
        <v>66800.459872202031</v>
      </c>
    </row>
    <row r="58" spans="1:7" x14ac:dyDescent="0.3">
      <c r="A58" s="12" t="s">
        <v>81</v>
      </c>
      <c r="B58" s="5">
        <v>2468.8539959999998</v>
      </c>
      <c r="C58" s="6">
        <f t="shared" si="0"/>
        <v>2304.8214950000001</v>
      </c>
      <c r="D58" s="6">
        <f t="shared" si="3"/>
        <v>2001.3839950000001</v>
      </c>
      <c r="E58" s="6">
        <f t="shared" si="4"/>
        <v>2092.3036604684476</v>
      </c>
      <c r="F58" s="6">
        <f t="shared" si="1"/>
        <v>376.55033553155226</v>
      </c>
      <c r="G58" s="6">
        <f t="shared" si="2"/>
        <v>141790.1551889246</v>
      </c>
    </row>
    <row r="59" spans="1:7" x14ac:dyDescent="0.3">
      <c r="A59" s="12" t="s">
        <v>82</v>
      </c>
      <c r="B59" s="5">
        <v>2076.6999970000002</v>
      </c>
      <c r="C59" s="6">
        <f t="shared" si="0"/>
        <v>2272.7769964999998</v>
      </c>
      <c r="D59" s="6">
        <f t="shared" si="3"/>
        <v>2304.8214950000001</v>
      </c>
      <c r="E59" s="6">
        <f t="shared" si="4"/>
        <v>2398.2151329973922</v>
      </c>
      <c r="F59" s="6">
        <f t="shared" si="1"/>
        <v>-321.51513599739201</v>
      </c>
      <c r="G59" s="6">
        <f t="shared" si="2"/>
        <v>103371.98267542147</v>
      </c>
    </row>
    <row r="60" spans="1:7" x14ac:dyDescent="0.3">
      <c r="A60" s="12" t="s">
        <v>83</v>
      </c>
      <c r="B60" s="5">
        <v>2149.9079969999998</v>
      </c>
      <c r="C60" s="6">
        <f t="shared" si="0"/>
        <v>2113.303997</v>
      </c>
      <c r="D60" s="6">
        <f t="shared" si="3"/>
        <v>2272.7769964999998</v>
      </c>
      <c r="E60" s="6">
        <f t="shared" si="4"/>
        <v>2137.0145459511364</v>
      </c>
      <c r="F60" s="6">
        <f t="shared" si="1"/>
        <v>12.893451048863426</v>
      </c>
      <c r="G60" s="6">
        <f t="shared" si="2"/>
        <v>166.24107994943739</v>
      </c>
    </row>
    <row r="61" spans="1:7" x14ac:dyDescent="0.3">
      <c r="A61" s="12" t="s">
        <v>84</v>
      </c>
      <c r="B61" s="5">
        <v>2493.2859960000001</v>
      </c>
      <c r="C61" s="6">
        <f t="shared" si="0"/>
        <v>2321.5969964999999</v>
      </c>
      <c r="D61" s="6">
        <f t="shared" si="3"/>
        <v>2113.303997</v>
      </c>
      <c r="E61" s="6">
        <f t="shared" si="4"/>
        <v>2147.4892533784177</v>
      </c>
      <c r="F61" s="6">
        <f t="shared" si="1"/>
        <v>345.79674262158233</v>
      </c>
      <c r="G61" s="6">
        <f t="shared" si="2"/>
        <v>119575.38720769685</v>
      </c>
    </row>
    <row r="62" spans="1:7" x14ac:dyDescent="0.3">
      <c r="A62" s="12" t="s">
        <v>85</v>
      </c>
      <c r="B62" s="5">
        <v>2832</v>
      </c>
      <c r="C62" s="6">
        <f t="shared" si="0"/>
        <v>2662.6429980000003</v>
      </c>
      <c r="D62" s="6">
        <f t="shared" si="3"/>
        <v>2321.5969964999999</v>
      </c>
      <c r="E62" s="6">
        <f t="shared" si="4"/>
        <v>2428.416345321526</v>
      </c>
      <c r="F62" s="6">
        <f t="shared" si="1"/>
        <v>403.58365467847398</v>
      </c>
      <c r="G62" s="6">
        <f t="shared" si="2"/>
        <v>162879.76632363372</v>
      </c>
    </row>
    <row r="63" spans="1:7" x14ac:dyDescent="0.3">
      <c r="A63" s="12" t="s">
        <v>86</v>
      </c>
      <c r="B63" s="5">
        <v>2652</v>
      </c>
      <c r="C63" s="6">
        <f t="shared" si="0"/>
        <v>2742</v>
      </c>
      <c r="D63" s="6">
        <f t="shared" si="3"/>
        <v>2662.6429980000003</v>
      </c>
      <c r="E63" s="6">
        <f t="shared" si="4"/>
        <v>2756.2898284695971</v>
      </c>
      <c r="F63" s="6">
        <f t="shared" si="1"/>
        <v>-104.28982846959707</v>
      </c>
      <c r="G63" s="6">
        <f t="shared" si="2"/>
        <v>10876.368322217979</v>
      </c>
    </row>
    <row r="64" spans="1:7" x14ac:dyDescent="0.3">
      <c r="A64" s="12" t="s">
        <v>87</v>
      </c>
      <c r="B64" s="5">
        <v>2575</v>
      </c>
      <c r="C64" s="6">
        <f t="shared" si="0"/>
        <v>2613.5</v>
      </c>
      <c r="D64" s="6">
        <f t="shared" si="3"/>
        <v>2742</v>
      </c>
      <c r="E64" s="6">
        <f t="shared" si="4"/>
        <v>2671.5642234534989</v>
      </c>
      <c r="F64" s="6">
        <f t="shared" si="1"/>
        <v>-96.564223453498926</v>
      </c>
      <c r="G64" s="6">
        <f t="shared" si="2"/>
        <v>9324.6492511772722</v>
      </c>
    </row>
    <row r="65" spans="1:7" x14ac:dyDescent="0.3">
      <c r="A65" s="12" t="s">
        <v>88</v>
      </c>
      <c r="B65" s="5">
        <v>3003</v>
      </c>
      <c r="C65" s="6">
        <f t="shared" si="0"/>
        <v>2789</v>
      </c>
      <c r="D65" s="6">
        <f t="shared" si="3"/>
        <v>2613.5</v>
      </c>
      <c r="E65" s="6">
        <f t="shared" si="4"/>
        <v>2593.1149405745605</v>
      </c>
      <c r="F65" s="6">
        <f t="shared" si="1"/>
        <v>409.88505942543952</v>
      </c>
      <c r="G65" s="6">
        <f t="shared" si="2"/>
        <v>168005.7619401961</v>
      </c>
    </row>
    <row r="66" spans="1:7" x14ac:dyDescent="0.3">
      <c r="A66" s="12" t="s">
        <v>89</v>
      </c>
      <c r="B66" s="5">
        <v>3148</v>
      </c>
      <c r="C66" s="6">
        <f t="shared" si="0"/>
        <v>3075.5</v>
      </c>
      <c r="D66" s="6">
        <f t="shared" si="3"/>
        <v>2789</v>
      </c>
      <c r="E66" s="6">
        <f t="shared" si="4"/>
        <v>2926.107718072546</v>
      </c>
      <c r="F66" s="6">
        <f t="shared" si="1"/>
        <v>221.89228192745395</v>
      </c>
      <c r="G66" s="6">
        <f t="shared" si="2"/>
        <v>49236.184778972703</v>
      </c>
    </row>
    <row r="67" spans="1:7" x14ac:dyDescent="0.3">
      <c r="A67" s="12" t="s">
        <v>90</v>
      </c>
      <c r="B67" s="5">
        <v>2185</v>
      </c>
      <c r="C67" s="6">
        <f t="shared" si="0"/>
        <v>2666.5</v>
      </c>
      <c r="D67" s="6">
        <f t="shared" si="3"/>
        <v>3075.5</v>
      </c>
      <c r="E67" s="6">
        <f t="shared" si="4"/>
        <v>3106.3741746444521</v>
      </c>
      <c r="F67" s="6">
        <f t="shared" si="1"/>
        <v>-921.37417464445207</v>
      </c>
      <c r="G67" s="6">
        <f t="shared" si="2"/>
        <v>848930.36970174522</v>
      </c>
    </row>
    <row r="68" spans="1:7" x14ac:dyDescent="0.3">
      <c r="A68" s="12" t="s">
        <v>91</v>
      </c>
      <c r="B68" s="5">
        <v>2179</v>
      </c>
      <c r="C68" s="6">
        <f t="shared" ref="C68:C105" si="5">AVERAGE(B67:B68)</f>
        <v>2182</v>
      </c>
      <c r="D68" s="6">
        <f t="shared" si="3"/>
        <v>2666.5</v>
      </c>
      <c r="E68" s="6">
        <f t="shared" si="4"/>
        <v>2357.8449504764721</v>
      </c>
      <c r="F68" s="6">
        <f t="shared" ref="F68:F105" si="6">B68-E68</f>
        <v>-178.84495047647215</v>
      </c>
      <c r="G68" s="6">
        <f t="shared" ref="G68:G105" si="7">F68^2</f>
        <v>31985.516310931776</v>
      </c>
    </row>
    <row r="69" spans="1:7" x14ac:dyDescent="0.3">
      <c r="A69" s="12" t="s">
        <v>92</v>
      </c>
      <c r="B69" s="5">
        <v>2321</v>
      </c>
      <c r="C69" s="6">
        <f t="shared" si="5"/>
        <v>2250</v>
      </c>
      <c r="D69" s="6">
        <f t="shared" ref="D69:D105" si="8">C68</f>
        <v>2182</v>
      </c>
      <c r="E69" s="6">
        <f t="shared" si="4"/>
        <v>2212.5503723229508</v>
      </c>
      <c r="F69" s="6">
        <f t="shared" si="6"/>
        <v>108.44962767704919</v>
      </c>
      <c r="G69" s="6">
        <f t="shared" si="7"/>
        <v>11761.321743290595</v>
      </c>
    </row>
    <row r="70" spans="1:7" x14ac:dyDescent="0.3">
      <c r="A70" s="12" t="s">
        <v>93</v>
      </c>
      <c r="B70" s="5">
        <v>2129</v>
      </c>
      <c r="C70" s="6">
        <f t="shared" si="5"/>
        <v>2225</v>
      </c>
      <c r="D70" s="6">
        <f t="shared" si="8"/>
        <v>2250</v>
      </c>
      <c r="E70" s="6">
        <f t="shared" ref="E70:E105" si="9">($J$2*B69)+((1-$J$2)*E69)</f>
        <v>2300.655420087865</v>
      </c>
      <c r="F70" s="6">
        <f t="shared" si="6"/>
        <v>-171.65542008786497</v>
      </c>
      <c r="G70" s="6">
        <f t="shared" si="7"/>
        <v>29465.583245541395</v>
      </c>
    </row>
    <row r="71" spans="1:7" x14ac:dyDescent="0.3">
      <c r="A71" s="12" t="s">
        <v>94</v>
      </c>
      <c r="B71" s="5">
        <v>1601</v>
      </c>
      <c r="C71" s="6">
        <f t="shared" si="5"/>
        <v>1865</v>
      </c>
      <c r="D71" s="6">
        <f t="shared" si="8"/>
        <v>2225</v>
      </c>
      <c r="E71" s="6">
        <f t="shared" si="9"/>
        <v>2161.2016542253905</v>
      </c>
      <c r="F71" s="6">
        <f t="shared" si="6"/>
        <v>-560.20165422539048</v>
      </c>
      <c r="G71" s="6">
        <f t="shared" si="7"/>
        <v>313825.89339686395</v>
      </c>
    </row>
    <row r="72" spans="1:7" x14ac:dyDescent="0.3">
      <c r="A72" s="12" t="s">
        <v>95</v>
      </c>
      <c r="B72" s="5">
        <v>1737</v>
      </c>
      <c r="C72" s="6">
        <f t="shared" si="5"/>
        <v>1669</v>
      </c>
      <c r="D72" s="6">
        <f t="shared" si="8"/>
        <v>1865</v>
      </c>
      <c r="E72" s="6">
        <f t="shared" si="9"/>
        <v>1706.0908847307235</v>
      </c>
      <c r="F72" s="6">
        <f t="shared" si="6"/>
        <v>30.909115269276526</v>
      </c>
      <c r="G72" s="6">
        <f t="shared" si="7"/>
        <v>955.37340672942332</v>
      </c>
    </row>
    <row r="73" spans="1:7" x14ac:dyDescent="0.3">
      <c r="A73" s="12" t="s">
        <v>96</v>
      </c>
      <c r="B73" s="5">
        <v>1614</v>
      </c>
      <c r="C73" s="6">
        <f t="shared" si="5"/>
        <v>1675.5</v>
      </c>
      <c r="D73" s="6">
        <f t="shared" si="8"/>
        <v>1669</v>
      </c>
      <c r="E73" s="6">
        <f t="shared" si="9"/>
        <v>1731.2016124990139</v>
      </c>
      <c r="F73" s="6">
        <f t="shared" si="6"/>
        <v>-117.20161249901389</v>
      </c>
      <c r="G73" s="6">
        <f t="shared" si="7"/>
        <v>13736.21797236901</v>
      </c>
    </row>
    <row r="74" spans="1:7" x14ac:dyDescent="0.3">
      <c r="A74" s="12" t="s">
        <v>97</v>
      </c>
      <c r="B74" s="5">
        <v>1578</v>
      </c>
      <c r="C74" s="6">
        <f t="shared" si="5"/>
        <v>1596</v>
      </c>
      <c r="D74" s="6">
        <f t="shared" si="8"/>
        <v>1675.5</v>
      </c>
      <c r="E74" s="6">
        <f t="shared" si="9"/>
        <v>1635.986406245836</v>
      </c>
      <c r="F74" s="6">
        <f t="shared" si="6"/>
        <v>-57.986406245835951</v>
      </c>
      <c r="G74" s="6">
        <f t="shared" si="7"/>
        <v>3362.4233093071225</v>
      </c>
    </row>
    <row r="75" spans="1:7" x14ac:dyDescent="0.3">
      <c r="A75" s="12" t="s">
        <v>98</v>
      </c>
      <c r="B75" s="5">
        <v>1405</v>
      </c>
      <c r="C75" s="6">
        <f t="shared" si="5"/>
        <v>1491.5</v>
      </c>
      <c r="D75" s="6">
        <f t="shared" si="8"/>
        <v>1596</v>
      </c>
      <c r="E75" s="6">
        <f t="shared" si="9"/>
        <v>1588.8779449128122</v>
      </c>
      <c r="F75" s="6">
        <f t="shared" si="6"/>
        <v>-183.87794491281215</v>
      </c>
      <c r="G75" s="6">
        <f t="shared" si="7"/>
        <v>33811.098625359184</v>
      </c>
    </row>
    <row r="76" spans="1:7" x14ac:dyDescent="0.3">
      <c r="A76" s="12" t="s">
        <v>99</v>
      </c>
      <c r="B76" s="5">
        <v>1402</v>
      </c>
      <c r="C76" s="6">
        <f t="shared" si="5"/>
        <v>1403.5</v>
      </c>
      <c r="D76" s="6">
        <f t="shared" si="8"/>
        <v>1491.5</v>
      </c>
      <c r="E76" s="6">
        <f t="shared" si="9"/>
        <v>1439.4945356151695</v>
      </c>
      <c r="F76" s="6">
        <f t="shared" si="6"/>
        <v>-37.494535615169525</v>
      </c>
      <c r="G76" s="6">
        <f t="shared" si="7"/>
        <v>1405.840200997216</v>
      </c>
    </row>
    <row r="77" spans="1:7" x14ac:dyDescent="0.3">
      <c r="A77" s="12" t="s">
        <v>100</v>
      </c>
      <c r="B77" s="5">
        <v>1556</v>
      </c>
      <c r="C77" s="6">
        <f t="shared" si="5"/>
        <v>1479</v>
      </c>
      <c r="D77" s="6">
        <f t="shared" si="8"/>
        <v>1403.5</v>
      </c>
      <c r="E77" s="6">
        <f t="shared" si="9"/>
        <v>1409.0337777310106</v>
      </c>
      <c r="F77" s="6">
        <f t="shared" si="6"/>
        <v>146.96622226898944</v>
      </c>
      <c r="G77" s="6">
        <f t="shared" si="7"/>
        <v>21599.070488018009</v>
      </c>
    </row>
    <row r="78" spans="1:7" x14ac:dyDescent="0.3">
      <c r="A78" s="12" t="s">
        <v>101</v>
      </c>
      <c r="B78" s="5">
        <v>1710</v>
      </c>
      <c r="C78" s="6">
        <f t="shared" si="5"/>
        <v>1633</v>
      </c>
      <c r="D78" s="6">
        <f t="shared" si="8"/>
        <v>1479</v>
      </c>
      <c r="E78" s="6">
        <f t="shared" si="9"/>
        <v>1528.4299094669109</v>
      </c>
      <c r="F78" s="6">
        <f t="shared" si="6"/>
        <v>181.57009053308911</v>
      </c>
      <c r="G78" s="6">
        <f t="shared" si="7"/>
        <v>32967.697776194174</v>
      </c>
    </row>
    <row r="79" spans="1:7" x14ac:dyDescent="0.3">
      <c r="A79" s="12" t="s">
        <v>102</v>
      </c>
      <c r="B79" s="5">
        <v>1530</v>
      </c>
      <c r="C79" s="6">
        <f t="shared" si="5"/>
        <v>1620</v>
      </c>
      <c r="D79" s="6">
        <f t="shared" si="8"/>
        <v>1633</v>
      </c>
      <c r="E79" s="6">
        <f t="shared" si="9"/>
        <v>1675.9384057315142</v>
      </c>
      <c r="F79" s="6">
        <f t="shared" si="6"/>
        <v>-145.93840573151419</v>
      </c>
      <c r="G79" s="6">
        <f t="shared" si="7"/>
        <v>21298.018267456056</v>
      </c>
    </row>
    <row r="80" spans="1:7" x14ac:dyDescent="0.3">
      <c r="A80" s="12" t="s">
        <v>103</v>
      </c>
      <c r="B80" s="5">
        <v>1558</v>
      </c>
      <c r="C80" s="6">
        <f t="shared" si="5"/>
        <v>1544</v>
      </c>
      <c r="D80" s="6">
        <f t="shared" si="8"/>
        <v>1620</v>
      </c>
      <c r="E80" s="6">
        <f t="shared" si="9"/>
        <v>1557.377277555031</v>
      </c>
      <c r="F80" s="6">
        <f t="shared" si="6"/>
        <v>0.62272244496898566</v>
      </c>
      <c r="G80" s="6">
        <f t="shared" si="7"/>
        <v>0.38778324346815135</v>
      </c>
    </row>
    <row r="81" spans="1:7" x14ac:dyDescent="0.3">
      <c r="A81" s="12" t="s">
        <v>104</v>
      </c>
      <c r="B81" s="5">
        <v>1336</v>
      </c>
      <c r="C81" s="6">
        <f t="shared" si="5"/>
        <v>1447</v>
      </c>
      <c r="D81" s="6">
        <f t="shared" si="8"/>
        <v>1544</v>
      </c>
      <c r="E81" s="6">
        <f t="shared" si="9"/>
        <v>1557.8831805436669</v>
      </c>
      <c r="F81" s="6">
        <f t="shared" si="6"/>
        <v>-221.88318054366687</v>
      </c>
      <c r="G81" s="6">
        <f t="shared" si="7"/>
        <v>49232.145808173467</v>
      </c>
    </row>
    <row r="82" spans="1:7" x14ac:dyDescent="0.3">
      <c r="A82" s="12" t="s">
        <v>105</v>
      </c>
      <c r="B82" s="5">
        <v>2343</v>
      </c>
      <c r="C82" s="6">
        <f t="shared" si="5"/>
        <v>1839.5</v>
      </c>
      <c r="D82" s="6">
        <f t="shared" si="8"/>
        <v>1447</v>
      </c>
      <c r="E82" s="6">
        <f t="shared" si="9"/>
        <v>1377.6241179838057</v>
      </c>
      <c r="F82" s="6">
        <f t="shared" si="6"/>
        <v>965.37588201619428</v>
      </c>
      <c r="G82" s="6">
        <f t="shared" si="7"/>
        <v>931950.59357854503</v>
      </c>
    </row>
    <row r="83" spans="1:7" x14ac:dyDescent="0.3">
      <c r="A83" s="12" t="s">
        <v>106</v>
      </c>
      <c r="B83" s="5">
        <v>1945</v>
      </c>
      <c r="C83" s="6">
        <f t="shared" si="5"/>
        <v>2144</v>
      </c>
      <c r="D83" s="6">
        <f t="shared" si="8"/>
        <v>1839.5</v>
      </c>
      <c r="E83" s="6">
        <f t="shared" si="9"/>
        <v>2161.9005605864095</v>
      </c>
      <c r="F83" s="6">
        <f t="shared" si="6"/>
        <v>-216.90056058640948</v>
      </c>
      <c r="G83" s="6">
        <f t="shared" si="7"/>
        <v>47045.853182698687</v>
      </c>
    </row>
    <row r="84" spans="1:7" x14ac:dyDescent="0.3">
      <c r="A84" s="12" t="s">
        <v>107</v>
      </c>
      <c r="B84" s="5">
        <v>1825</v>
      </c>
      <c r="C84" s="6">
        <f t="shared" si="5"/>
        <v>1885</v>
      </c>
      <c r="D84" s="6">
        <f t="shared" si="8"/>
        <v>2144</v>
      </c>
      <c r="E84" s="6">
        <f t="shared" si="9"/>
        <v>1985.6894046789885</v>
      </c>
      <c r="F84" s="6">
        <f t="shared" si="6"/>
        <v>-160.68940467898847</v>
      </c>
      <c r="G84" s="6">
        <f t="shared" si="7"/>
        <v>25821.084776087722</v>
      </c>
    </row>
    <row r="85" spans="1:7" x14ac:dyDescent="0.3">
      <c r="A85" s="12" t="s">
        <v>108</v>
      </c>
      <c r="B85" s="5">
        <v>1870</v>
      </c>
      <c r="C85" s="6">
        <f t="shared" si="5"/>
        <v>1847.5</v>
      </c>
      <c r="D85" s="6">
        <f t="shared" si="8"/>
        <v>1885</v>
      </c>
      <c r="E85" s="6">
        <f t="shared" si="9"/>
        <v>1855.1444873952012</v>
      </c>
      <c r="F85" s="6">
        <f t="shared" si="6"/>
        <v>14.855512604798832</v>
      </c>
      <c r="G85" s="6">
        <f t="shared" si="7"/>
        <v>220.686254751337</v>
      </c>
    </row>
    <row r="86" spans="1:7" x14ac:dyDescent="0.3">
      <c r="A86" s="12" t="s">
        <v>109</v>
      </c>
      <c r="B86" s="5">
        <v>1007</v>
      </c>
      <c r="C86" s="6">
        <f t="shared" si="5"/>
        <v>1438.5</v>
      </c>
      <c r="D86" s="6">
        <f t="shared" si="8"/>
        <v>1847.5</v>
      </c>
      <c r="E86" s="6">
        <f t="shared" si="9"/>
        <v>1867.2131839472604</v>
      </c>
      <c r="F86" s="6">
        <f t="shared" si="6"/>
        <v>-860.2131839472604</v>
      </c>
      <c r="G86" s="6">
        <f t="shared" si="7"/>
        <v>739966.72183668322</v>
      </c>
    </row>
    <row r="87" spans="1:7" x14ac:dyDescent="0.3">
      <c r="A87" s="12" t="s">
        <v>110</v>
      </c>
      <c r="B87" s="5">
        <v>1431</v>
      </c>
      <c r="C87" s="6">
        <f t="shared" si="5"/>
        <v>1219</v>
      </c>
      <c r="D87" s="6">
        <f t="shared" si="8"/>
        <v>1438.5</v>
      </c>
      <c r="E87" s="6">
        <f t="shared" si="9"/>
        <v>1168.3714702129005</v>
      </c>
      <c r="F87" s="6">
        <f t="shared" si="6"/>
        <v>262.62852978709952</v>
      </c>
      <c r="G87" s="6">
        <f t="shared" si="7"/>
        <v>68973.744658133422</v>
      </c>
    </row>
    <row r="88" spans="1:7" x14ac:dyDescent="0.3">
      <c r="A88" s="12" t="s">
        <v>111</v>
      </c>
      <c r="B88" s="5">
        <v>1475</v>
      </c>
      <c r="C88" s="6">
        <f t="shared" si="5"/>
        <v>1453</v>
      </c>
      <c r="D88" s="6">
        <f t="shared" si="8"/>
        <v>1219</v>
      </c>
      <c r="E88" s="6">
        <f t="shared" si="9"/>
        <v>1381.7322687416577</v>
      </c>
      <c r="F88" s="6">
        <f t="shared" si="6"/>
        <v>93.267731258342337</v>
      </c>
      <c r="G88" s="6">
        <f t="shared" si="7"/>
        <v>8698.8696940783684</v>
      </c>
    </row>
    <row r="89" spans="1:7" x14ac:dyDescent="0.3">
      <c r="A89" s="12" t="s">
        <v>112</v>
      </c>
      <c r="B89" s="5">
        <v>1450</v>
      </c>
      <c r="C89" s="6">
        <f t="shared" si="5"/>
        <v>1462.5</v>
      </c>
      <c r="D89" s="6">
        <f t="shared" si="8"/>
        <v>1453</v>
      </c>
      <c r="E89" s="6">
        <f t="shared" si="9"/>
        <v>1457.5034640279318</v>
      </c>
      <c r="F89" s="6">
        <f t="shared" si="6"/>
        <v>-7.503464027931841</v>
      </c>
      <c r="G89" s="6">
        <f t="shared" si="7"/>
        <v>56.30197241846713</v>
      </c>
    </row>
    <row r="90" spans="1:7" x14ac:dyDescent="0.3">
      <c r="A90" s="12" t="s">
        <v>113</v>
      </c>
      <c r="B90" s="5">
        <v>1375</v>
      </c>
      <c r="C90" s="6">
        <f t="shared" si="5"/>
        <v>1412.5</v>
      </c>
      <c r="D90" s="6">
        <f t="shared" si="8"/>
        <v>1462.5</v>
      </c>
      <c r="E90" s="6">
        <f t="shared" si="9"/>
        <v>1451.4076103976004</v>
      </c>
      <c r="F90" s="6">
        <f t="shared" si="6"/>
        <v>-76.407610397600365</v>
      </c>
      <c r="G90" s="6">
        <f t="shared" si="7"/>
        <v>5838.1229266714872</v>
      </c>
    </row>
    <row r="91" spans="1:7" x14ac:dyDescent="0.3">
      <c r="A91" s="12" t="s">
        <v>114</v>
      </c>
      <c r="B91" s="5">
        <v>1495</v>
      </c>
      <c r="C91" s="6">
        <f t="shared" si="5"/>
        <v>1435</v>
      </c>
      <c r="D91" s="6">
        <f t="shared" si="8"/>
        <v>1412.5</v>
      </c>
      <c r="E91" s="6">
        <f t="shared" si="9"/>
        <v>1389.3336659509641</v>
      </c>
      <c r="F91" s="6">
        <f t="shared" si="6"/>
        <v>105.66633404903587</v>
      </c>
      <c r="G91" s="6">
        <f t="shared" si="7"/>
        <v>11165.374151362437</v>
      </c>
    </row>
    <row r="92" spans="1:7" x14ac:dyDescent="0.3">
      <c r="A92" s="12" t="s">
        <v>115</v>
      </c>
      <c r="B92" s="5">
        <v>1429</v>
      </c>
      <c r="C92" s="6">
        <f t="shared" si="5"/>
        <v>1462</v>
      </c>
      <c r="D92" s="6">
        <f t="shared" si="8"/>
        <v>1435</v>
      </c>
      <c r="E92" s="6">
        <f t="shared" si="9"/>
        <v>1475.177551337616</v>
      </c>
      <c r="F92" s="6">
        <f t="shared" si="6"/>
        <v>-46.177551337616023</v>
      </c>
      <c r="G92" s="6">
        <f t="shared" si="7"/>
        <v>2132.3662475381634</v>
      </c>
    </row>
    <row r="93" spans="1:7" x14ac:dyDescent="0.3">
      <c r="A93" s="12" t="s">
        <v>116</v>
      </c>
      <c r="B93" s="5">
        <v>1443</v>
      </c>
      <c r="C93" s="6">
        <f t="shared" si="5"/>
        <v>1436</v>
      </c>
      <c r="D93" s="6">
        <f t="shared" si="8"/>
        <v>1462</v>
      </c>
      <c r="E93" s="6">
        <f t="shared" si="9"/>
        <v>1437.6626658242892</v>
      </c>
      <c r="F93" s="6">
        <f t="shared" si="6"/>
        <v>5.3373341757107937</v>
      </c>
      <c r="G93" s="6">
        <f t="shared" si="7"/>
        <v>28.487136103210418</v>
      </c>
    </row>
    <row r="94" spans="1:7" x14ac:dyDescent="0.3">
      <c r="A94" s="12" t="s">
        <v>117</v>
      </c>
      <c r="B94" s="5">
        <v>1472</v>
      </c>
      <c r="C94" s="6">
        <f t="shared" si="5"/>
        <v>1457.5</v>
      </c>
      <c r="D94" s="6">
        <f t="shared" si="8"/>
        <v>1436</v>
      </c>
      <c r="E94" s="6">
        <f t="shared" si="9"/>
        <v>1441.9987441729272</v>
      </c>
      <c r="F94" s="6">
        <f t="shared" si="6"/>
        <v>30.001255827072782</v>
      </c>
      <c r="G94" s="6">
        <f t="shared" si="7"/>
        <v>900.07535120146861</v>
      </c>
    </row>
    <row r="95" spans="1:7" x14ac:dyDescent="0.3">
      <c r="A95" s="12" t="s">
        <v>118</v>
      </c>
      <c r="B95" s="5">
        <v>1475</v>
      </c>
      <c r="C95" s="6">
        <f t="shared" si="5"/>
        <v>1473.5</v>
      </c>
      <c r="D95" s="6">
        <f t="shared" si="8"/>
        <v>1457.5</v>
      </c>
      <c r="E95" s="6">
        <f t="shared" si="9"/>
        <v>1466.3719221567467</v>
      </c>
      <c r="F95" s="6">
        <f t="shared" si="6"/>
        <v>8.6280778432533225</v>
      </c>
      <c r="G95" s="6">
        <f t="shared" si="7"/>
        <v>74.443727269238906</v>
      </c>
    </row>
    <row r="96" spans="1:7" x14ac:dyDescent="0.3">
      <c r="A96" s="12" t="s">
        <v>119</v>
      </c>
      <c r="B96" s="5">
        <v>1545</v>
      </c>
      <c r="C96" s="6">
        <f t="shared" si="5"/>
        <v>1510</v>
      </c>
      <c r="D96" s="6">
        <f t="shared" si="8"/>
        <v>1473.5</v>
      </c>
      <c r="E96" s="6">
        <f t="shared" si="9"/>
        <v>1473.3814179639885</v>
      </c>
      <c r="F96" s="6">
        <f t="shared" si="6"/>
        <v>71.618582036011503</v>
      </c>
      <c r="G96" s="6">
        <f t="shared" si="7"/>
        <v>5129.2212928489098</v>
      </c>
    </row>
    <row r="97" spans="1:7" x14ac:dyDescent="0.3">
      <c r="A97" s="12" t="s">
        <v>120</v>
      </c>
      <c r="B97" s="5">
        <v>1715</v>
      </c>
      <c r="C97" s="6">
        <f t="shared" si="5"/>
        <v>1630</v>
      </c>
      <c r="D97" s="6">
        <f t="shared" si="8"/>
        <v>1510</v>
      </c>
      <c r="E97" s="6">
        <f t="shared" si="9"/>
        <v>1531.5647305884318</v>
      </c>
      <c r="F97" s="6">
        <f t="shared" si="6"/>
        <v>183.43526941156824</v>
      </c>
      <c r="G97" s="6">
        <f t="shared" si="7"/>
        <v>33648.498064094623</v>
      </c>
    </row>
    <row r="98" spans="1:7" x14ac:dyDescent="0.3">
      <c r="A98" s="12" t="s">
        <v>121</v>
      </c>
      <c r="B98" s="5">
        <v>2006</v>
      </c>
      <c r="C98" s="6">
        <f t="shared" si="5"/>
        <v>1860.5</v>
      </c>
      <c r="D98" s="6">
        <f t="shared" si="8"/>
        <v>1630</v>
      </c>
      <c r="E98" s="6">
        <f t="shared" si="9"/>
        <v>1680.5885079812274</v>
      </c>
      <c r="F98" s="6">
        <f t="shared" si="6"/>
        <v>325.41149201877261</v>
      </c>
      <c r="G98" s="6">
        <f t="shared" si="7"/>
        <v>105892.63913788371</v>
      </c>
    </row>
    <row r="99" spans="1:7" x14ac:dyDescent="0.3">
      <c r="A99" s="12" t="s">
        <v>122</v>
      </c>
      <c r="B99" s="5">
        <v>1909</v>
      </c>
      <c r="C99" s="6">
        <f t="shared" si="5"/>
        <v>1957.5</v>
      </c>
      <c r="D99" s="6">
        <f t="shared" si="8"/>
        <v>1860.5</v>
      </c>
      <c r="E99" s="6">
        <f t="shared" si="9"/>
        <v>1944.9545151467216</v>
      </c>
      <c r="F99" s="6">
        <f t="shared" si="6"/>
        <v>-35.954515146721633</v>
      </c>
      <c r="G99" s="6">
        <f t="shared" si="7"/>
        <v>1292.7271594358353</v>
      </c>
    </row>
    <row r="100" spans="1:7" x14ac:dyDescent="0.3">
      <c r="A100" s="12" t="s">
        <v>123</v>
      </c>
      <c r="B100" s="5">
        <v>2014</v>
      </c>
      <c r="C100" s="6">
        <f t="shared" si="5"/>
        <v>1961.5</v>
      </c>
      <c r="D100" s="6">
        <f t="shared" si="8"/>
        <v>1957.5</v>
      </c>
      <c r="E100" s="6">
        <f t="shared" si="9"/>
        <v>1915.7448779887268</v>
      </c>
      <c r="F100" s="6">
        <f t="shared" si="6"/>
        <v>98.255122011273215</v>
      </c>
      <c r="G100" s="6">
        <f t="shared" si="7"/>
        <v>9654.069001450187</v>
      </c>
    </row>
    <row r="101" spans="1:7" x14ac:dyDescent="0.3">
      <c r="A101" s="12" t="s">
        <v>124</v>
      </c>
      <c r="B101" s="5">
        <v>2350</v>
      </c>
      <c r="C101" s="6">
        <f t="shared" si="5"/>
        <v>2182</v>
      </c>
      <c r="D101" s="6">
        <f t="shared" si="8"/>
        <v>1961.5</v>
      </c>
      <c r="E101" s="6">
        <f t="shared" si="9"/>
        <v>1995.5678557469319</v>
      </c>
      <c r="F101" s="6">
        <f t="shared" si="6"/>
        <v>354.43214425306815</v>
      </c>
      <c r="G101" s="6">
        <f t="shared" si="7"/>
        <v>125622.14487982771</v>
      </c>
    </row>
    <row r="102" spans="1:7" x14ac:dyDescent="0.3">
      <c r="A102" s="12" t="s">
        <v>125</v>
      </c>
      <c r="B102" s="5">
        <v>3490</v>
      </c>
      <c r="C102" s="6">
        <f t="shared" si="5"/>
        <v>2920</v>
      </c>
      <c r="D102" s="6">
        <f t="shared" si="8"/>
        <v>2182</v>
      </c>
      <c r="E102" s="6">
        <f t="shared" si="9"/>
        <v>2283.5103933813516</v>
      </c>
      <c r="F102" s="6">
        <f t="shared" si="6"/>
        <v>1206.4896066186484</v>
      </c>
      <c r="G102" s="6">
        <f t="shared" si="7"/>
        <v>1455617.1708788211</v>
      </c>
    </row>
    <row r="103" spans="1:7" x14ac:dyDescent="0.3">
      <c r="A103" s="12" t="s">
        <v>126</v>
      </c>
      <c r="B103" s="5">
        <v>3243</v>
      </c>
      <c r="C103" s="6">
        <f t="shared" si="5"/>
        <v>3366.5</v>
      </c>
      <c r="D103" s="6">
        <f t="shared" si="8"/>
        <v>2920</v>
      </c>
      <c r="E103" s="6">
        <f t="shared" si="9"/>
        <v>3263.6688936534929</v>
      </c>
      <c r="F103" s="6">
        <f t="shared" si="6"/>
        <v>-20.668893653492887</v>
      </c>
      <c r="G103" s="6">
        <f t="shared" si="7"/>
        <v>427.20316485939856</v>
      </c>
    </row>
    <row r="104" spans="1:7" x14ac:dyDescent="0.3">
      <c r="A104" s="12" t="s">
        <v>127</v>
      </c>
      <c r="B104" s="5">
        <v>3520</v>
      </c>
      <c r="C104" s="6">
        <f t="shared" si="5"/>
        <v>3381.5</v>
      </c>
      <c r="D104" s="6">
        <f t="shared" si="8"/>
        <v>3366.5</v>
      </c>
      <c r="E104" s="6">
        <f t="shared" si="9"/>
        <v>3246.8773757700774</v>
      </c>
      <c r="F104" s="6">
        <f t="shared" si="6"/>
        <v>273.12262422992262</v>
      </c>
      <c r="G104" s="6">
        <f t="shared" si="7"/>
        <v>74595.967866239516</v>
      </c>
    </row>
    <row r="105" spans="1:7" x14ac:dyDescent="0.3">
      <c r="A105" s="12" t="s">
        <v>128</v>
      </c>
      <c r="B105" s="5">
        <v>3678</v>
      </c>
      <c r="C105" s="6">
        <f t="shared" si="5"/>
        <v>3599</v>
      </c>
      <c r="D105" s="6">
        <f t="shared" si="8"/>
        <v>3381.5</v>
      </c>
      <c r="E105" s="6">
        <f t="shared" si="9"/>
        <v>3468.7636318032874</v>
      </c>
      <c r="F105" s="6">
        <f t="shared" si="6"/>
        <v>209.23636819671265</v>
      </c>
      <c r="G105" s="6">
        <f t="shared" si="7"/>
        <v>43779.857776150304</v>
      </c>
    </row>
  </sheetData>
  <pageMargins left="0.7" right="0.7" top="0.75" bottom="0.75" header="0.3" footer="0.3"/>
  <ignoredErrors>
    <ignoredError sqref="C3:C105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89BB-D4CF-469C-B05E-D2654883AE7D}">
  <dimension ref="A1:J13"/>
  <sheetViews>
    <sheetView workbookViewId="0">
      <selection activeCell="B2" sqref="B2"/>
    </sheetView>
  </sheetViews>
  <sheetFormatPr defaultRowHeight="14.4" x14ac:dyDescent="0.3"/>
  <cols>
    <col min="1" max="1" width="17.33203125" customWidth="1"/>
    <col min="8" max="8" width="10.5546875" bestFit="1" customWidth="1"/>
    <col min="9" max="9" width="12" customWidth="1"/>
    <col min="10" max="10" width="17" customWidth="1"/>
  </cols>
  <sheetData>
    <row r="1" spans="1:10" x14ac:dyDescent="0.3">
      <c r="A1" s="18" t="s">
        <v>135</v>
      </c>
      <c r="B1" s="4" t="s">
        <v>137</v>
      </c>
      <c r="C1" s="4" t="s">
        <v>0</v>
      </c>
      <c r="D1" s="4" t="s">
        <v>129</v>
      </c>
      <c r="E1" s="4" t="s">
        <v>130</v>
      </c>
      <c r="F1" s="4" t="s">
        <v>131</v>
      </c>
      <c r="G1" s="4" t="s">
        <v>132</v>
      </c>
      <c r="H1" s="17" t="s">
        <v>136</v>
      </c>
      <c r="I1" s="17"/>
      <c r="J1" s="9" t="s">
        <v>23</v>
      </c>
    </row>
    <row r="2" spans="1:10" x14ac:dyDescent="0.3">
      <c r="A2" s="18"/>
      <c r="B2" s="16">
        <v>-4.7272128435241259</v>
      </c>
      <c r="C2" s="16">
        <v>13.603527761264811</v>
      </c>
      <c r="D2" s="16">
        <v>1.4706367052414266</v>
      </c>
      <c r="E2" s="16">
        <v>-1.6463716537586226</v>
      </c>
      <c r="F2" s="16">
        <v>-7.3214135514690772</v>
      </c>
      <c r="G2" s="16">
        <v>7.4971484999862756</v>
      </c>
      <c r="H2" s="19">
        <f>SUM(D2:G2)</f>
        <v>0</v>
      </c>
      <c r="I2" s="20"/>
      <c r="J2" s="16">
        <f>SUM(J6:J13)</f>
        <v>28.967698343527807</v>
      </c>
    </row>
    <row r="5" spans="1:10" x14ac:dyDescent="0.3">
      <c r="A5" s="9" t="s">
        <v>1</v>
      </c>
      <c r="B5" s="9" t="s">
        <v>2</v>
      </c>
      <c r="C5" s="13" t="s">
        <v>0</v>
      </c>
      <c r="D5" s="9" t="s">
        <v>129</v>
      </c>
      <c r="E5" s="9" t="s">
        <v>130</v>
      </c>
      <c r="F5" s="9" t="s">
        <v>131</v>
      </c>
      <c r="G5" s="9" t="s">
        <v>132</v>
      </c>
      <c r="H5" s="9" t="s">
        <v>133</v>
      </c>
      <c r="I5" s="9" t="s">
        <v>21</v>
      </c>
      <c r="J5" s="9" t="s">
        <v>134</v>
      </c>
    </row>
    <row r="6" spans="1:10" x14ac:dyDescent="0.3">
      <c r="A6" s="15" t="s">
        <v>25</v>
      </c>
      <c r="B6" s="16">
        <v>19.539999959999999</v>
      </c>
      <c r="C6" s="14">
        <v>1</v>
      </c>
      <c r="D6" s="14">
        <v>0</v>
      </c>
      <c r="E6" s="14">
        <v>0</v>
      </c>
      <c r="F6" s="14">
        <v>0</v>
      </c>
      <c r="G6" s="14">
        <v>1</v>
      </c>
      <c r="H6" s="16">
        <f>$B$2+$C$2*C6+SUMPRODUCT($D$2:$G$2,D6:G6)</f>
        <v>16.37346341772696</v>
      </c>
      <c r="I6" s="16">
        <f>B6-H6</f>
        <v>3.1665365422730396</v>
      </c>
      <c r="J6" s="16">
        <f>I6^2</f>
        <v>10.026953673550498</v>
      </c>
    </row>
    <row r="7" spans="1:10" x14ac:dyDescent="0.3">
      <c r="A7" s="15" t="s">
        <v>26</v>
      </c>
      <c r="B7" s="16">
        <v>23.54999995</v>
      </c>
      <c r="C7" s="14">
        <v>2</v>
      </c>
      <c r="D7" s="14">
        <v>1</v>
      </c>
      <c r="E7" s="14">
        <v>0</v>
      </c>
      <c r="F7" s="14">
        <v>0</v>
      </c>
      <c r="G7" s="14">
        <v>0</v>
      </c>
      <c r="H7" s="16">
        <f t="shared" ref="H7:H13" si="0">$B$2+$C$2*C7+SUMPRODUCT($D$2:$G$2,D7:G7)</f>
        <v>23.950479384246922</v>
      </c>
      <c r="I7" s="16">
        <f t="shared" ref="I7:I13" si="1">B7-H7</f>
        <v>-0.40047943424692178</v>
      </c>
      <c r="J7" s="16">
        <f t="shared" ref="J7:J13" si="2">I7^2</f>
        <v>0.16038377725473454</v>
      </c>
    </row>
    <row r="8" spans="1:10" x14ac:dyDescent="0.3">
      <c r="A8" s="15" t="s">
        <v>27</v>
      </c>
      <c r="B8" s="16">
        <v>32.568999890000001</v>
      </c>
      <c r="C8" s="14">
        <v>3</v>
      </c>
      <c r="D8" s="14">
        <v>0</v>
      </c>
      <c r="E8" s="14">
        <v>1</v>
      </c>
      <c r="F8" s="14">
        <v>0</v>
      </c>
      <c r="G8" s="14">
        <v>0</v>
      </c>
      <c r="H8" s="16">
        <f t="shared" si="0"/>
        <v>34.43699878651168</v>
      </c>
      <c r="I8" s="16">
        <f t="shared" si="1"/>
        <v>-1.8679988965116792</v>
      </c>
      <c r="J8" s="16">
        <f t="shared" si="2"/>
        <v>3.4894198773688512</v>
      </c>
    </row>
    <row r="9" spans="1:10" x14ac:dyDescent="0.3">
      <c r="A9" s="15" t="s">
        <v>28</v>
      </c>
      <c r="B9" s="16">
        <v>41.466999889999997</v>
      </c>
      <c r="C9" s="14">
        <v>4</v>
      </c>
      <c r="D9" s="14">
        <v>0</v>
      </c>
      <c r="E9" s="14">
        <v>0</v>
      </c>
      <c r="F9" s="14">
        <v>1</v>
      </c>
      <c r="G9" s="14">
        <v>0</v>
      </c>
      <c r="H9" s="16">
        <f t="shared" si="0"/>
        <v>42.365484650066037</v>
      </c>
      <c r="I9" s="16">
        <f t="shared" si="1"/>
        <v>-0.89848476006604017</v>
      </c>
      <c r="J9" s="16">
        <f t="shared" si="2"/>
        <v>0.80727486407092974</v>
      </c>
    </row>
    <row r="10" spans="1:10" x14ac:dyDescent="0.3">
      <c r="A10" s="15" t="s">
        <v>29</v>
      </c>
      <c r="B10" s="16">
        <v>67.620999810000001</v>
      </c>
      <c r="C10" s="14">
        <v>5</v>
      </c>
      <c r="D10" s="14">
        <v>0</v>
      </c>
      <c r="E10" s="14">
        <v>0</v>
      </c>
      <c r="F10" s="14">
        <v>0</v>
      </c>
      <c r="G10" s="14">
        <v>1</v>
      </c>
      <c r="H10" s="16">
        <f t="shared" si="0"/>
        <v>70.78757446278621</v>
      </c>
      <c r="I10" s="16">
        <f t="shared" si="1"/>
        <v>-3.1665746527862098</v>
      </c>
      <c r="J10" s="16">
        <f t="shared" si="2"/>
        <v>10.027195031668105</v>
      </c>
    </row>
    <row r="11" spans="1:10" x14ac:dyDescent="0.3">
      <c r="A11" s="15" t="s">
        <v>30</v>
      </c>
      <c r="B11" s="16">
        <v>78.764999869999997</v>
      </c>
      <c r="C11" s="14">
        <v>6</v>
      </c>
      <c r="D11" s="14">
        <v>1</v>
      </c>
      <c r="E11" s="14">
        <v>0</v>
      </c>
      <c r="F11" s="14">
        <v>0</v>
      </c>
      <c r="G11" s="14">
        <v>0</v>
      </c>
      <c r="H11" s="16">
        <f t="shared" si="0"/>
        <v>78.364590429306162</v>
      </c>
      <c r="I11" s="16">
        <f t="shared" si="1"/>
        <v>0.40040944069383499</v>
      </c>
      <c r="J11" s="16">
        <f t="shared" si="2"/>
        <v>0.16032772019674976</v>
      </c>
    </row>
    <row r="12" spans="1:10" x14ac:dyDescent="0.3">
      <c r="A12" s="15" t="s">
        <v>31</v>
      </c>
      <c r="B12" s="16">
        <v>90.718999859999997</v>
      </c>
      <c r="C12" s="14">
        <v>7</v>
      </c>
      <c r="D12" s="14">
        <v>0</v>
      </c>
      <c r="E12" s="14">
        <v>1</v>
      </c>
      <c r="F12" s="14">
        <v>0</v>
      </c>
      <c r="G12" s="14">
        <v>0</v>
      </c>
      <c r="H12" s="16">
        <f t="shared" si="0"/>
        <v>88.851109831570923</v>
      </c>
      <c r="I12" s="16">
        <f t="shared" si="1"/>
        <v>1.8678900284290734</v>
      </c>
      <c r="J12" s="16">
        <f t="shared" si="2"/>
        <v>3.4890131583047643</v>
      </c>
    </row>
    <row r="13" spans="1:10" x14ac:dyDescent="0.3">
      <c r="A13" s="15" t="s">
        <v>32</v>
      </c>
      <c r="B13" s="16">
        <v>97.677999970000002</v>
      </c>
      <c r="C13" s="14">
        <v>8</v>
      </c>
      <c r="D13" s="14">
        <v>0</v>
      </c>
      <c r="E13" s="14">
        <v>0</v>
      </c>
      <c r="F13" s="14">
        <v>1</v>
      </c>
      <c r="G13" s="14">
        <v>0</v>
      </c>
      <c r="H13" s="16">
        <f t="shared" si="0"/>
        <v>96.77959569512528</v>
      </c>
      <c r="I13" s="16">
        <f t="shared" si="1"/>
        <v>0.89840427487472141</v>
      </c>
      <c r="J13" s="16">
        <f t="shared" si="2"/>
        <v>0.807130241113174</v>
      </c>
    </row>
  </sheetData>
  <mergeCells count="3">
    <mergeCell ref="A1:A2"/>
    <mergeCell ref="H1:I1"/>
    <mergeCell ref="H2:I2"/>
  </mergeCells>
  <pageMargins left="0.7" right="0.7" top="0.75" bottom="0.75" header="0.3" footer="0.3"/>
  <ignoredErrors>
    <ignoredError sqref="H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683C-163E-40E8-9D32-A3B6205EEAF9}">
  <dimension ref="A1:J108"/>
  <sheetViews>
    <sheetView zoomScale="85" zoomScaleNormal="85" workbookViewId="0">
      <selection activeCell="M5" sqref="M5"/>
    </sheetView>
  </sheetViews>
  <sheetFormatPr defaultRowHeight="14.4" x14ac:dyDescent="0.3"/>
  <cols>
    <col min="1" max="1" width="9.88671875" customWidth="1"/>
    <col min="6" max="6" width="10.44140625" customWidth="1"/>
    <col min="10" max="10" width="14.109375" bestFit="1" customWidth="1"/>
  </cols>
  <sheetData>
    <row r="1" spans="1:10" x14ac:dyDescent="0.3">
      <c r="A1" s="21"/>
      <c r="B1" s="4" t="s">
        <v>0</v>
      </c>
      <c r="C1" s="4" t="s">
        <v>138</v>
      </c>
      <c r="D1" s="4" t="s">
        <v>139</v>
      </c>
      <c r="E1" s="4" t="s">
        <v>140</v>
      </c>
    </row>
    <row r="2" spans="1:10" x14ac:dyDescent="0.3">
      <c r="A2" s="22"/>
      <c r="B2" s="6">
        <v>13.603527761264811</v>
      </c>
      <c r="C2" s="5">
        <v>0.68343711743689539</v>
      </c>
      <c r="D2" s="5">
        <v>0.15808872614093872</v>
      </c>
      <c r="E2" s="5">
        <v>0.27743650934318381</v>
      </c>
    </row>
    <row r="4" spans="1:10" x14ac:dyDescent="0.3">
      <c r="A4" s="9" t="s">
        <v>1</v>
      </c>
      <c r="B4" s="9" t="s">
        <v>2</v>
      </c>
      <c r="C4" s="13" t="s">
        <v>0</v>
      </c>
      <c r="D4" s="9" t="s">
        <v>141</v>
      </c>
      <c r="E4" s="9" t="s">
        <v>142</v>
      </c>
      <c r="F4" s="9" t="s">
        <v>143</v>
      </c>
      <c r="G4" s="9" t="s">
        <v>144</v>
      </c>
      <c r="H4" s="9" t="s">
        <v>21</v>
      </c>
      <c r="I4" s="9" t="s">
        <v>134</v>
      </c>
      <c r="J4" s="4" t="s">
        <v>23</v>
      </c>
    </row>
    <row r="5" spans="1:10" x14ac:dyDescent="0.3">
      <c r="A5" s="12" t="s">
        <v>25</v>
      </c>
      <c r="B5" s="5">
        <v>19.539999959999999</v>
      </c>
      <c r="C5" s="5">
        <v>1</v>
      </c>
      <c r="D5" s="5"/>
      <c r="E5" s="5"/>
      <c r="F5" s="5"/>
      <c r="G5" s="5"/>
      <c r="H5" s="5"/>
      <c r="I5" s="5"/>
      <c r="J5" s="6">
        <f>SUM(I13:I108)</f>
        <v>5740486.487207179</v>
      </c>
    </row>
    <row r="6" spans="1:10" x14ac:dyDescent="0.3">
      <c r="A6" s="12" t="s">
        <v>26</v>
      </c>
      <c r="B6" s="5">
        <v>23.54999995</v>
      </c>
      <c r="C6" s="5">
        <v>2</v>
      </c>
      <c r="D6" s="5"/>
      <c r="E6" s="5"/>
      <c r="F6" s="5"/>
      <c r="G6" s="5"/>
      <c r="H6" s="5"/>
      <c r="I6" s="5"/>
    </row>
    <row r="7" spans="1:10" x14ac:dyDescent="0.3">
      <c r="A7" s="12" t="s">
        <v>27</v>
      </c>
      <c r="B7" s="5">
        <v>32.568999890000001</v>
      </c>
      <c r="C7" s="5">
        <v>3</v>
      </c>
      <c r="D7" s="5"/>
      <c r="E7" s="5"/>
      <c r="F7" s="5"/>
      <c r="G7" s="5"/>
      <c r="H7" s="5"/>
      <c r="I7" s="5"/>
    </row>
    <row r="8" spans="1:10" x14ac:dyDescent="0.3">
      <c r="A8" s="12" t="s">
        <v>28</v>
      </c>
      <c r="B8" s="5">
        <v>41.466999889999997</v>
      </c>
      <c r="C8" s="5">
        <v>4</v>
      </c>
      <c r="D8" s="5"/>
      <c r="E8" s="5"/>
      <c r="F8" s="5">
        <f>'Part2-Q2 (Part I)'!F2</f>
        <v>-7.3214135514690772</v>
      </c>
      <c r="G8" s="5"/>
      <c r="H8" s="5"/>
      <c r="I8" s="5"/>
    </row>
    <row r="9" spans="1:10" x14ac:dyDescent="0.3">
      <c r="A9" s="12" t="s">
        <v>29</v>
      </c>
      <c r="B9" s="5">
        <v>67.620999810000001</v>
      </c>
      <c r="C9" s="5">
        <v>5</v>
      </c>
      <c r="D9" s="5"/>
      <c r="E9" s="5"/>
      <c r="F9" s="5">
        <f>'Part2-Q2 (Part I)'!G2</f>
        <v>7.4971484999862756</v>
      </c>
      <c r="G9" s="5"/>
      <c r="H9" s="5"/>
      <c r="I9" s="5"/>
    </row>
    <row r="10" spans="1:10" x14ac:dyDescent="0.3">
      <c r="A10" s="12" t="s">
        <v>30</v>
      </c>
      <c r="B10" s="5">
        <v>78.764999869999997</v>
      </c>
      <c r="C10" s="5">
        <v>6</v>
      </c>
      <c r="D10" s="5"/>
      <c r="E10" s="5"/>
      <c r="F10" s="5">
        <f>'Part2-Q2 (Part I)'!D2</f>
        <v>1.4706367052414266</v>
      </c>
      <c r="G10" s="5"/>
      <c r="H10" s="5"/>
      <c r="I10" s="5"/>
    </row>
    <row r="11" spans="1:10" x14ac:dyDescent="0.3">
      <c r="A11" s="12" t="s">
        <v>31</v>
      </c>
      <c r="B11" s="5">
        <v>90.718999859999997</v>
      </c>
      <c r="C11" s="5">
        <v>7</v>
      </c>
      <c r="D11" s="5"/>
      <c r="E11" s="5"/>
      <c r="F11" s="5">
        <f>'Part2-Q2 (Part I)'!E2</f>
        <v>-1.6463716537586226</v>
      </c>
      <c r="G11" s="5"/>
      <c r="H11" s="5"/>
      <c r="I11" s="5"/>
    </row>
    <row r="12" spans="1:10" x14ac:dyDescent="0.3">
      <c r="A12" s="12" t="s">
        <v>32</v>
      </c>
      <c r="B12" s="5">
        <v>97.677999970000002</v>
      </c>
      <c r="C12" s="5">
        <v>8</v>
      </c>
      <c r="D12" s="5">
        <f>B12-F8</f>
        <v>104.99941352146908</v>
      </c>
      <c r="E12" s="5">
        <f>B2</f>
        <v>13.603527761264811</v>
      </c>
      <c r="F12" s="5">
        <f>'Part2-Q2 (Part I)'!F2</f>
        <v>-7.3214135514690772</v>
      </c>
      <c r="G12" s="5"/>
      <c r="H12" s="5"/>
      <c r="I12" s="5"/>
    </row>
    <row r="13" spans="1:10" x14ac:dyDescent="0.3">
      <c r="A13" s="12" t="s">
        <v>33</v>
      </c>
      <c r="B13" s="5">
        <v>133.553</v>
      </c>
      <c r="C13" s="5">
        <v>9</v>
      </c>
      <c r="D13" s="5">
        <f>$C$2*(B13-F9)+(1-$C$2)*(D12+E12)</f>
        <v>123.6965367581476</v>
      </c>
      <c r="E13" s="5">
        <f>$D$2*(D13-D12)+(1-$D$2)*E12</f>
        <v>14.408767781450212</v>
      </c>
      <c r="F13" s="5">
        <f>$E$2*(B13-D13)+(1-$E$2)*F9</f>
        <v>8.1517085464115269</v>
      </c>
      <c r="G13" s="5">
        <f>D12+E12+F9</f>
        <v>126.10008978272018</v>
      </c>
      <c r="H13" s="5">
        <f>B13-G13</f>
        <v>7.4529102172798218</v>
      </c>
      <c r="I13" s="5">
        <f>H13^2</f>
        <v>55.545870706833959</v>
      </c>
    </row>
    <row r="14" spans="1:10" x14ac:dyDescent="0.3">
      <c r="A14" s="12" t="s">
        <v>34</v>
      </c>
      <c r="B14" s="5">
        <v>131.0189996</v>
      </c>
      <c r="C14" s="5">
        <v>10</v>
      </c>
      <c r="D14" s="5">
        <f t="shared" ref="D14:D77" si="0">$C$2*(B14-F10)+(1-$C$2)*(D13+E13)</f>
        <v>132.25717300777316</v>
      </c>
      <c r="E14" s="5">
        <f t="shared" ref="E14:E77" si="1">$D$2*(D14-D13)+(1-$D$2)*E13</f>
        <v>13.484244117279395</v>
      </c>
      <c r="F14" s="5">
        <f t="shared" ref="F14:F77" si="2">$E$2*(B14-D14)+(1-$E$2)*F10</f>
        <v>0.71911388301314427</v>
      </c>
      <c r="G14" s="5">
        <f t="shared" ref="G14:G77" si="3">D13+E13+F10</f>
        <v>139.57594124483924</v>
      </c>
      <c r="H14" s="5">
        <f t="shared" ref="H14:H77" si="4">B14-G14</f>
        <v>-8.5569416448392417</v>
      </c>
      <c r="I14" s="5">
        <f t="shared" ref="I14:I77" si="5">H14^2</f>
        <v>73.2212503131841</v>
      </c>
    </row>
    <row r="15" spans="1:10" x14ac:dyDescent="0.3">
      <c r="A15" s="12" t="s">
        <v>35</v>
      </c>
      <c r="B15" s="5">
        <v>142.6809998</v>
      </c>
      <c r="C15" s="5">
        <v>11</v>
      </c>
      <c r="D15" s="5">
        <f t="shared" si="0"/>
        <v>144.7750058275393</v>
      </c>
      <c r="E15" s="5">
        <f t="shared" si="1"/>
        <v>13.331465386327313</v>
      </c>
      <c r="F15" s="5">
        <f t="shared" si="2"/>
        <v>-1.7705617718823579</v>
      </c>
      <c r="G15" s="5">
        <f t="shared" si="3"/>
        <v>144.09504547129393</v>
      </c>
      <c r="H15" s="5">
        <f t="shared" si="4"/>
        <v>-1.414045671293934</v>
      </c>
      <c r="I15" s="5">
        <f t="shared" si="5"/>
        <v>1.9995251605051123</v>
      </c>
    </row>
    <row r="16" spans="1:10" x14ac:dyDescent="0.3">
      <c r="A16" s="12" t="s">
        <v>36</v>
      </c>
      <c r="B16" s="5">
        <v>175.80799959999999</v>
      </c>
      <c r="C16" s="5">
        <v>12</v>
      </c>
      <c r="D16" s="5">
        <f t="shared" si="0"/>
        <v>175.20807852149244</v>
      </c>
      <c r="E16" s="5">
        <f t="shared" si="1"/>
        <v>16.035036700552446</v>
      </c>
      <c r="F16" s="5">
        <f t="shared" si="2"/>
        <v>-5.1237461223890808</v>
      </c>
      <c r="G16" s="5">
        <f t="shared" si="3"/>
        <v>150.78505766239755</v>
      </c>
      <c r="H16" s="5">
        <f t="shared" si="4"/>
        <v>25.02294193760244</v>
      </c>
      <c r="I16" s="5">
        <f t="shared" si="5"/>
        <v>626.14762321262299</v>
      </c>
    </row>
    <row r="17" spans="1:9" x14ac:dyDescent="0.3">
      <c r="A17" s="12" t="s">
        <v>37</v>
      </c>
      <c r="B17" s="5">
        <v>214.2929997</v>
      </c>
      <c r="C17" s="5">
        <v>13</v>
      </c>
      <c r="D17" s="5">
        <f t="shared" si="0"/>
        <v>201.42508163576676</v>
      </c>
      <c r="E17" s="5">
        <f t="shared" si="1"/>
        <v>17.644690800507558</v>
      </c>
      <c r="F17" s="5">
        <f t="shared" si="2"/>
        <v>9.4601572523670825</v>
      </c>
      <c r="G17" s="5">
        <f t="shared" si="3"/>
        <v>199.3948237684564</v>
      </c>
      <c r="H17" s="5">
        <f t="shared" si="4"/>
        <v>14.898175931543591</v>
      </c>
      <c r="I17" s="5">
        <f t="shared" si="5"/>
        <v>221.95564608722475</v>
      </c>
    </row>
    <row r="18" spans="1:9" x14ac:dyDescent="0.3">
      <c r="A18" s="12" t="s">
        <v>38</v>
      </c>
      <c r="B18" s="5">
        <v>227.98199990000001</v>
      </c>
      <c r="C18" s="5">
        <v>14</v>
      </c>
      <c r="D18" s="5">
        <f t="shared" si="0"/>
        <v>224.6692503647096</v>
      </c>
      <c r="E18" s="5">
        <f t="shared" si="1"/>
        <v>18.529905133268194</v>
      </c>
      <c r="F18" s="5">
        <f t="shared" si="2"/>
        <v>1.4386831048889799</v>
      </c>
      <c r="G18" s="5">
        <f t="shared" si="3"/>
        <v>219.78888631928746</v>
      </c>
      <c r="H18" s="5">
        <f t="shared" si="4"/>
        <v>8.1931135807125486</v>
      </c>
      <c r="I18" s="5">
        <f t="shared" si="5"/>
        <v>67.127110146456403</v>
      </c>
    </row>
    <row r="19" spans="1:9" x14ac:dyDescent="0.3">
      <c r="A19" s="12" t="s">
        <v>39</v>
      </c>
      <c r="B19" s="5">
        <v>267.28399940000003</v>
      </c>
      <c r="C19" s="5">
        <v>15</v>
      </c>
      <c r="D19" s="5">
        <f t="shared" si="0"/>
        <v>260.86969942191269</v>
      </c>
      <c r="E19" s="5">
        <f t="shared" si="1"/>
        <v>21.323418912420568</v>
      </c>
      <c r="F19" s="5">
        <f t="shared" si="2"/>
        <v>0.50021770148577871</v>
      </c>
      <c r="G19" s="5">
        <f t="shared" si="3"/>
        <v>241.42859372609541</v>
      </c>
      <c r="H19" s="5">
        <f t="shared" si="4"/>
        <v>25.855405673904613</v>
      </c>
      <c r="I19" s="5">
        <f t="shared" si="5"/>
        <v>668.50200256217886</v>
      </c>
    </row>
    <row r="20" spans="1:9" x14ac:dyDescent="0.3">
      <c r="A20" s="12" t="s">
        <v>40</v>
      </c>
      <c r="B20" s="5">
        <v>273.2099991</v>
      </c>
      <c r="C20" s="5">
        <v>16</v>
      </c>
      <c r="D20" s="5">
        <f t="shared" si="0"/>
        <v>279.55547949959265</v>
      </c>
      <c r="E20" s="5">
        <f t="shared" si="1"/>
        <v>20.906437949016556</v>
      </c>
      <c r="F20" s="5">
        <f t="shared" si="2"/>
        <v>-5.4626998156013551</v>
      </c>
      <c r="G20" s="5">
        <f t="shared" si="3"/>
        <v>277.06937221194414</v>
      </c>
      <c r="H20" s="5">
        <f t="shared" si="4"/>
        <v>-3.8593731119441372</v>
      </c>
      <c r="I20" s="5">
        <f t="shared" si="5"/>
        <v>14.894760817197374</v>
      </c>
    </row>
    <row r="21" spans="1:9" x14ac:dyDescent="0.3">
      <c r="A21" s="12" t="s">
        <v>41</v>
      </c>
      <c r="B21" s="5">
        <v>316.2279997</v>
      </c>
      <c r="C21" s="5">
        <v>17</v>
      </c>
      <c r="D21" s="5">
        <f t="shared" si="0"/>
        <v>304.77162065271523</v>
      </c>
      <c r="E21" s="5">
        <f t="shared" si="1"/>
        <v>21.587753438599201</v>
      </c>
      <c r="F21" s="5">
        <f t="shared" si="2"/>
        <v>10.01398205902383</v>
      </c>
      <c r="G21" s="5">
        <f t="shared" si="3"/>
        <v>309.92207470097628</v>
      </c>
      <c r="H21" s="5">
        <f t="shared" si="4"/>
        <v>6.3059249990237163</v>
      </c>
      <c r="I21" s="5">
        <f t="shared" si="5"/>
        <v>39.764690093312254</v>
      </c>
    </row>
    <row r="22" spans="1:9" x14ac:dyDescent="0.3">
      <c r="A22" s="12" t="s">
        <v>42</v>
      </c>
      <c r="B22" s="5">
        <v>300.10199929999999</v>
      </c>
      <c r="C22" s="5">
        <v>18</v>
      </c>
      <c r="D22" s="5">
        <f t="shared" si="0"/>
        <v>307.43086011836778</v>
      </c>
      <c r="E22" s="5">
        <f t="shared" si="1"/>
        <v>18.595368776875105</v>
      </c>
      <c r="F22" s="5">
        <f t="shared" si="2"/>
        <v>-0.99375367669242043</v>
      </c>
      <c r="G22" s="5">
        <f t="shared" si="3"/>
        <v>327.79805719620339</v>
      </c>
      <c r="H22" s="5">
        <f t="shared" si="4"/>
        <v>-27.696057896203399</v>
      </c>
      <c r="I22" s="5">
        <f t="shared" si="5"/>
        <v>767.07162298985065</v>
      </c>
    </row>
    <row r="23" spans="1:9" x14ac:dyDescent="0.3">
      <c r="A23" s="12" t="s">
        <v>43</v>
      </c>
      <c r="B23" s="5">
        <v>422.14299970000002</v>
      </c>
      <c r="C23" s="5">
        <v>19</v>
      </c>
      <c r="D23" s="5">
        <f t="shared" si="0"/>
        <v>391.37413032739448</v>
      </c>
      <c r="E23" s="5">
        <f t="shared" si="1"/>
        <v>28.926135270267579</v>
      </c>
      <c r="F23" s="5">
        <f t="shared" si="2"/>
        <v>8.8978467636459726</v>
      </c>
      <c r="G23" s="5">
        <f t="shared" si="3"/>
        <v>326.52644659672865</v>
      </c>
      <c r="H23" s="5">
        <f t="shared" si="4"/>
        <v>95.616553103271372</v>
      </c>
      <c r="I23" s="5">
        <f t="shared" si="5"/>
        <v>9142.525227350714</v>
      </c>
    </row>
    <row r="24" spans="1:9" x14ac:dyDescent="0.3">
      <c r="A24" s="12" t="s">
        <v>44</v>
      </c>
      <c r="B24" s="5">
        <v>477.39899919999999</v>
      </c>
      <c r="C24" s="5">
        <v>20</v>
      </c>
      <c r="D24" s="5">
        <f t="shared" si="0"/>
        <v>463.05707131553874</v>
      </c>
      <c r="E24" s="5">
        <f t="shared" si="1"/>
        <v>35.685504220062313</v>
      </c>
      <c r="F24" s="5">
        <f t="shared" si="2"/>
        <v>3.1826962345342658E-2</v>
      </c>
      <c r="G24" s="5">
        <f t="shared" si="3"/>
        <v>414.83756578206072</v>
      </c>
      <c r="H24" s="5">
        <f t="shared" si="4"/>
        <v>62.56143341793927</v>
      </c>
      <c r="I24" s="5">
        <f t="shared" si="5"/>
        <v>3913.9329513072485</v>
      </c>
    </row>
    <row r="25" spans="1:9" x14ac:dyDescent="0.3">
      <c r="A25" s="12" t="s">
        <v>45</v>
      </c>
      <c r="B25" s="5">
        <v>698.29599949999999</v>
      </c>
      <c r="C25" s="5">
        <v>21</v>
      </c>
      <c r="D25" s="5">
        <f t="shared" si="0"/>
        <v>628.2808653520085</v>
      </c>
      <c r="E25" s="5">
        <f t="shared" si="1"/>
        <v>56.164047443613903</v>
      </c>
      <c r="F25" s="5">
        <f t="shared" si="2"/>
        <v>26.660492251156498</v>
      </c>
      <c r="G25" s="5">
        <f t="shared" si="3"/>
        <v>508.75655759462489</v>
      </c>
      <c r="H25" s="5">
        <f t="shared" si="4"/>
        <v>189.5394419053751</v>
      </c>
      <c r="I25" s="5">
        <f t="shared" si="5"/>
        <v>35925.200037801063</v>
      </c>
    </row>
    <row r="26" spans="1:9" x14ac:dyDescent="0.3">
      <c r="A26" s="12" t="s">
        <v>46</v>
      </c>
      <c r="B26" s="5">
        <v>435.34399989999997</v>
      </c>
      <c r="C26" s="5">
        <v>22</v>
      </c>
      <c r="D26" s="5">
        <f t="shared" si="0"/>
        <v>514.87927108357997</v>
      </c>
      <c r="E26" s="5">
        <f t="shared" si="1"/>
        <v>29.357631148086288</v>
      </c>
      <c r="F26" s="5">
        <f t="shared" si="2"/>
        <v>-22.784038132319868</v>
      </c>
      <c r="G26" s="5">
        <f t="shared" si="3"/>
        <v>683.45115911892992</v>
      </c>
      <c r="H26" s="5">
        <f t="shared" si="4"/>
        <v>-248.10715921892995</v>
      </c>
      <c r="I26" s="5">
        <f t="shared" si="5"/>
        <v>61557.162455687459</v>
      </c>
    </row>
    <row r="27" spans="1:9" x14ac:dyDescent="0.3">
      <c r="A27" s="12" t="s">
        <v>47</v>
      </c>
      <c r="B27" s="5">
        <v>374.92899990000001</v>
      </c>
      <c r="C27" s="5">
        <v>23</v>
      </c>
      <c r="D27" s="5">
        <f t="shared" si="0"/>
        <v>422.44447875928347</v>
      </c>
      <c r="E27" s="5">
        <f t="shared" si="1"/>
        <v>10.103622067719529</v>
      </c>
      <c r="F27" s="5">
        <f t="shared" si="2"/>
        <v>-6.7532693776199606</v>
      </c>
      <c r="G27" s="5">
        <f t="shared" si="3"/>
        <v>553.13474899531218</v>
      </c>
      <c r="H27" s="5">
        <f t="shared" si="4"/>
        <v>-178.20574909531217</v>
      </c>
      <c r="I27" s="5">
        <f t="shared" si="5"/>
        <v>31757.289010621356</v>
      </c>
    </row>
    <row r="28" spans="1:9" x14ac:dyDescent="0.3">
      <c r="A28" s="12" t="s">
        <v>48</v>
      </c>
      <c r="B28" s="5">
        <v>409.70899960000003</v>
      </c>
      <c r="C28" s="5">
        <v>24</v>
      </c>
      <c r="D28" s="5">
        <f t="shared" si="0"/>
        <v>416.91725959216853</v>
      </c>
      <c r="E28" s="5">
        <f t="shared" si="1"/>
        <v>7.6325622883932907</v>
      </c>
      <c r="F28" s="5">
        <f t="shared" si="2"/>
        <v>-1.9768374896561025</v>
      </c>
      <c r="G28" s="5">
        <f t="shared" si="3"/>
        <v>432.57992778934835</v>
      </c>
      <c r="H28" s="5">
        <f t="shared" si="4"/>
        <v>-22.870928189348319</v>
      </c>
      <c r="I28" s="5">
        <f t="shared" si="5"/>
        <v>523.07935624232755</v>
      </c>
    </row>
    <row r="29" spans="1:9" x14ac:dyDescent="0.3">
      <c r="A29" s="12" t="s">
        <v>49</v>
      </c>
      <c r="B29" s="5">
        <v>533.88999939999997</v>
      </c>
      <c r="C29" s="5">
        <v>25</v>
      </c>
      <c r="D29" s="5">
        <f t="shared" si="0"/>
        <v>481.05618765090594</v>
      </c>
      <c r="E29" s="5">
        <f t="shared" si="1"/>
        <v>16.565581671880935</v>
      </c>
      <c r="F29" s="5">
        <f t="shared" si="2"/>
        <v>33.921926650588176</v>
      </c>
      <c r="G29" s="5">
        <f t="shared" si="3"/>
        <v>451.21031413171829</v>
      </c>
      <c r="H29" s="5">
        <f t="shared" si="4"/>
        <v>82.679685268281673</v>
      </c>
      <c r="I29" s="5">
        <f t="shared" si="5"/>
        <v>6835.9303560621138</v>
      </c>
    </row>
    <row r="30" spans="1:9" x14ac:dyDescent="0.3">
      <c r="A30" s="12" t="s">
        <v>50</v>
      </c>
      <c r="B30" s="5">
        <v>408.9429998</v>
      </c>
      <c r="C30" s="5">
        <v>26</v>
      </c>
      <c r="D30" s="5">
        <f t="shared" si="0"/>
        <v>452.58686404700757</v>
      </c>
      <c r="E30" s="5">
        <f t="shared" si="1"/>
        <v>9.4460708649551428</v>
      </c>
      <c r="F30" s="5">
        <f t="shared" si="2"/>
        <v>-28.57131547508461</v>
      </c>
      <c r="G30" s="5">
        <f t="shared" si="3"/>
        <v>474.83773119046697</v>
      </c>
      <c r="H30" s="5">
        <f t="shared" si="4"/>
        <v>-65.894731390466973</v>
      </c>
      <c r="I30" s="5">
        <f t="shared" si="5"/>
        <v>4342.1156250217937</v>
      </c>
    </row>
    <row r="31" spans="1:9" x14ac:dyDescent="0.3">
      <c r="A31" s="12" t="s">
        <v>51</v>
      </c>
      <c r="B31" s="5">
        <v>448.27899930000001</v>
      </c>
      <c r="C31" s="5">
        <v>27</v>
      </c>
      <c r="D31" s="5">
        <f t="shared" si="0"/>
        <v>457.24841976062567</v>
      </c>
      <c r="E31" s="5">
        <f t="shared" si="1"/>
        <v>8.6896929594782488</v>
      </c>
      <c r="F31" s="5">
        <f t="shared" si="2"/>
        <v>-7.3681105982661768</v>
      </c>
      <c r="G31" s="5">
        <f t="shared" si="3"/>
        <v>455.27966553434271</v>
      </c>
      <c r="H31" s="5">
        <f t="shared" si="4"/>
        <v>-7.0006662343427024</v>
      </c>
      <c r="I31" s="5">
        <f t="shared" si="5"/>
        <v>49.009327724666036</v>
      </c>
    </row>
    <row r="32" spans="1:9" x14ac:dyDescent="0.3">
      <c r="A32" s="12" t="s">
        <v>52</v>
      </c>
      <c r="B32" s="5">
        <v>510.78599930000001</v>
      </c>
      <c r="C32" s="5">
        <v>28</v>
      </c>
      <c r="D32" s="5">
        <f t="shared" si="0"/>
        <v>497.93986716297673</v>
      </c>
      <c r="E32" s="5">
        <f t="shared" si="1"/>
        <v>13.748809553627137</v>
      </c>
      <c r="F32" s="5">
        <f t="shared" si="2"/>
        <v>2.1355954616698645</v>
      </c>
      <c r="G32" s="5">
        <f t="shared" si="3"/>
        <v>463.96127523044782</v>
      </c>
      <c r="H32" s="5">
        <f t="shared" si="4"/>
        <v>46.82472406955219</v>
      </c>
      <c r="I32" s="5">
        <f t="shared" si="5"/>
        <v>2192.5547841897001</v>
      </c>
    </row>
    <row r="33" spans="1:9" x14ac:dyDescent="0.3">
      <c r="A33" s="12" t="s">
        <v>53</v>
      </c>
      <c r="B33" s="5">
        <v>662.25299840000002</v>
      </c>
      <c r="C33" s="5">
        <v>29</v>
      </c>
      <c r="D33" s="5">
        <f t="shared" si="0"/>
        <v>591.40641894876183</v>
      </c>
      <c r="E33" s="5">
        <f t="shared" si="1"/>
        <v>26.3512858739407</v>
      </c>
      <c r="F33" s="5">
        <f t="shared" si="2"/>
        <v>44.166173432309535</v>
      </c>
      <c r="G33" s="5">
        <f t="shared" si="3"/>
        <v>545.61060336719208</v>
      </c>
      <c r="H33" s="5">
        <f t="shared" si="4"/>
        <v>116.64239503280794</v>
      </c>
      <c r="I33" s="5">
        <f t="shared" si="5"/>
        <v>13605.448318989618</v>
      </c>
    </row>
    <row r="34" spans="1:9" x14ac:dyDescent="0.3">
      <c r="A34" s="12" t="s">
        <v>54</v>
      </c>
      <c r="B34" s="5">
        <v>575.32699969999999</v>
      </c>
      <c r="C34" s="5">
        <v>30</v>
      </c>
      <c r="D34" s="5">
        <f t="shared" si="0"/>
        <v>608.28568351249976</v>
      </c>
      <c r="E34" s="5">
        <f t="shared" si="1"/>
        <v>24.85386609103092</v>
      </c>
      <c r="F34" s="5">
        <f t="shared" si="2"/>
        <v>-29.788531631819879</v>
      </c>
      <c r="G34" s="5">
        <f t="shared" si="3"/>
        <v>589.18638934761793</v>
      </c>
      <c r="H34" s="5">
        <f t="shared" si="4"/>
        <v>-13.859389647617945</v>
      </c>
      <c r="I34" s="5">
        <f t="shared" si="5"/>
        <v>192.08268140449948</v>
      </c>
    </row>
    <row r="35" spans="1:9" x14ac:dyDescent="0.3">
      <c r="A35" s="12" t="s">
        <v>55</v>
      </c>
      <c r="B35" s="5">
        <v>637.06399920000001</v>
      </c>
      <c r="C35" s="5">
        <v>31</v>
      </c>
      <c r="D35" s="5">
        <f t="shared" si="0"/>
        <v>640.85730439150336</v>
      </c>
      <c r="E35" s="5">
        <f t="shared" si="1"/>
        <v>26.073956114129651</v>
      </c>
      <c r="F35" s="5">
        <f t="shared" si="2"/>
        <v>-6.3763290646327579</v>
      </c>
      <c r="G35" s="5">
        <f t="shared" si="3"/>
        <v>625.77143900526448</v>
      </c>
      <c r="H35" s="5">
        <f t="shared" si="4"/>
        <v>11.292560194735529</v>
      </c>
      <c r="I35" s="5">
        <f t="shared" si="5"/>
        <v>127.52191575172533</v>
      </c>
    </row>
    <row r="36" spans="1:9" x14ac:dyDescent="0.3">
      <c r="A36" s="12" t="s">
        <v>56</v>
      </c>
      <c r="B36" s="5">
        <v>786.42399980000005</v>
      </c>
      <c r="C36" s="5">
        <v>32</v>
      </c>
      <c r="D36" s="5">
        <f t="shared" si="0"/>
        <v>747.13748859727878</v>
      </c>
      <c r="E36" s="5">
        <f t="shared" si="1"/>
        <v>38.7536565417075</v>
      </c>
      <c r="F36" s="5">
        <f t="shared" si="2"/>
        <v>12.442615843769909</v>
      </c>
      <c r="G36" s="5">
        <f t="shared" si="3"/>
        <v>669.06685596730279</v>
      </c>
      <c r="H36" s="5">
        <f t="shared" si="4"/>
        <v>117.35714383269726</v>
      </c>
      <c r="I36" s="5">
        <f t="shared" si="5"/>
        <v>13772.699208568392</v>
      </c>
    </row>
    <row r="37" spans="1:9" x14ac:dyDescent="0.3">
      <c r="A37" s="12" t="s">
        <v>57</v>
      </c>
      <c r="B37" s="5">
        <v>1042.441998</v>
      </c>
      <c r="C37" s="5">
        <v>33</v>
      </c>
      <c r="D37" s="5">
        <f t="shared" si="0"/>
        <v>931.04271823549902</v>
      </c>
      <c r="E37" s="5">
        <f t="shared" si="1"/>
        <v>61.700483829888555</v>
      </c>
      <c r="F37" s="5">
        <f t="shared" si="2"/>
        <v>62.819091765411841</v>
      </c>
      <c r="G37" s="5">
        <f t="shared" si="3"/>
        <v>830.05731857129581</v>
      </c>
      <c r="H37" s="5">
        <f t="shared" si="4"/>
        <v>212.3846794287042</v>
      </c>
      <c r="I37" s="5">
        <f t="shared" si="5"/>
        <v>45107.252056033452</v>
      </c>
    </row>
    <row r="38" spans="1:9" x14ac:dyDescent="0.3">
      <c r="A38" s="12" t="s">
        <v>58</v>
      </c>
      <c r="B38" s="5">
        <v>867.16099929999996</v>
      </c>
      <c r="C38" s="5">
        <v>34</v>
      </c>
      <c r="D38" s="5">
        <f t="shared" si="0"/>
        <v>927.27425159716404</v>
      </c>
      <c r="E38" s="5">
        <f t="shared" si="1"/>
        <v>51.350580848582879</v>
      </c>
      <c r="F38" s="5">
        <f t="shared" si="2"/>
        <v>-38.201716280020079</v>
      </c>
      <c r="G38" s="5">
        <f t="shared" si="3"/>
        <v>962.95467043356768</v>
      </c>
      <c r="H38" s="5">
        <f t="shared" si="4"/>
        <v>-95.793671133567727</v>
      </c>
      <c r="I38" s="5">
        <f t="shared" si="5"/>
        <v>9176.4274292461268</v>
      </c>
    </row>
    <row r="39" spans="1:9" x14ac:dyDescent="0.3">
      <c r="A39" s="12" t="s">
        <v>59</v>
      </c>
      <c r="B39" s="5">
        <v>993.05099870000004</v>
      </c>
      <c r="C39" s="5">
        <v>35</v>
      </c>
      <c r="D39" s="5">
        <f t="shared" si="0"/>
        <v>992.84202988198081</v>
      </c>
      <c r="E39" s="5">
        <f t="shared" si="1"/>
        <v>53.598159480571312</v>
      </c>
      <c r="F39" s="5">
        <f t="shared" si="2"/>
        <v>-4.5493270070847309</v>
      </c>
      <c r="G39" s="5">
        <f t="shared" si="3"/>
        <v>972.24850338111423</v>
      </c>
      <c r="H39" s="5">
        <f t="shared" si="4"/>
        <v>20.802495318885803</v>
      </c>
      <c r="I39" s="5">
        <f t="shared" si="5"/>
        <v>432.74381149226576</v>
      </c>
    </row>
    <row r="40" spans="1:9" x14ac:dyDescent="0.3">
      <c r="A40" s="12" t="s">
        <v>60</v>
      </c>
      <c r="B40" s="5">
        <v>1168.7189980000001</v>
      </c>
      <c r="C40" s="5">
        <v>36</v>
      </c>
      <c r="D40" s="5">
        <f t="shared" si="0"/>
        <v>1121.5063203557065</v>
      </c>
      <c r="E40" s="5">
        <f t="shared" si="1"/>
        <v>65.465268505607924</v>
      </c>
      <c r="F40" s="5">
        <f t="shared" si="2"/>
        <v>22.089100419353962</v>
      </c>
      <c r="G40" s="5">
        <f t="shared" si="3"/>
        <v>1058.882805206322</v>
      </c>
      <c r="H40" s="5">
        <f t="shared" si="4"/>
        <v>109.83619279367804</v>
      </c>
      <c r="I40" s="5">
        <f t="shared" si="5"/>
        <v>12063.989247410011</v>
      </c>
    </row>
    <row r="41" spans="1:9" x14ac:dyDescent="0.3">
      <c r="A41" s="12" t="s">
        <v>61</v>
      </c>
      <c r="B41" s="5">
        <v>1405.1369970000001</v>
      </c>
      <c r="C41" s="5">
        <v>37</v>
      </c>
      <c r="D41" s="5">
        <f t="shared" si="0"/>
        <v>1293.1410275279045</v>
      </c>
      <c r="E41" s="5">
        <f t="shared" si="1"/>
        <v>82.249459819507663</v>
      </c>
      <c r="F41" s="5">
        <f t="shared" si="2"/>
        <v>76.462553056750806</v>
      </c>
      <c r="G41" s="5">
        <f t="shared" si="3"/>
        <v>1249.7906806267265</v>
      </c>
      <c r="H41" s="5">
        <f t="shared" si="4"/>
        <v>155.34631637327357</v>
      </c>
      <c r="I41" s="5">
        <f t="shared" si="5"/>
        <v>24132.478010745202</v>
      </c>
    </row>
    <row r="42" spans="1:9" x14ac:dyDescent="0.3">
      <c r="A42" s="12" t="s">
        <v>62</v>
      </c>
      <c r="B42" s="5">
        <v>1246.9169999999999</v>
      </c>
      <c r="C42" s="5">
        <v>38</v>
      </c>
      <c r="D42" s="5">
        <f t="shared" si="0"/>
        <v>1313.6954083431904</v>
      </c>
      <c r="E42" s="5">
        <f t="shared" si="1"/>
        <v>72.496163370565654</v>
      </c>
      <c r="F42" s="5">
        <f t="shared" si="2"/>
        <v>-46.12993397460113</v>
      </c>
      <c r="G42" s="5">
        <f t="shared" si="3"/>
        <v>1337.1887710673921</v>
      </c>
      <c r="H42" s="5">
        <f t="shared" si="4"/>
        <v>-90.271771067392137</v>
      </c>
      <c r="I42" s="5">
        <f t="shared" si="5"/>
        <v>8148.9926516436562</v>
      </c>
    </row>
    <row r="43" spans="1:9" x14ac:dyDescent="0.3">
      <c r="A43" s="12" t="s">
        <v>63</v>
      </c>
      <c r="B43" s="5">
        <v>1248.211998</v>
      </c>
      <c r="C43" s="5">
        <v>39</v>
      </c>
      <c r="D43" s="5">
        <f t="shared" si="0"/>
        <v>1295.0003885256547</v>
      </c>
      <c r="E43" s="5">
        <f t="shared" si="1"/>
        <v>58.079865385073724</v>
      </c>
      <c r="F43" s="5">
        <f t="shared" si="2"/>
        <v>-16.267985347601797</v>
      </c>
      <c r="G43" s="5">
        <f t="shared" si="3"/>
        <v>1381.6422447066714</v>
      </c>
      <c r="H43" s="5">
        <f t="shared" si="4"/>
        <v>-133.43024670667137</v>
      </c>
      <c r="I43" s="5">
        <f t="shared" si="5"/>
        <v>17803.630736203184</v>
      </c>
    </row>
    <row r="44" spans="1:9" x14ac:dyDescent="0.3">
      <c r="A44" s="12" t="s">
        <v>64</v>
      </c>
      <c r="B44" s="5">
        <v>1383.7469980000001</v>
      </c>
      <c r="C44" s="5">
        <v>40</v>
      </c>
      <c r="D44" s="5">
        <f t="shared" si="0"/>
        <v>1358.9425339748977</v>
      </c>
      <c r="E44" s="5">
        <f t="shared" si="1"/>
        <v>59.006625772699678</v>
      </c>
      <c r="F44" s="5">
        <f t="shared" si="2"/>
        <v>22.84244141973031</v>
      </c>
      <c r="G44" s="5">
        <f t="shared" si="3"/>
        <v>1375.1693543300823</v>
      </c>
      <c r="H44" s="5">
        <f t="shared" si="4"/>
        <v>8.5776436699177339</v>
      </c>
      <c r="I44" s="5">
        <f t="shared" si="5"/>
        <v>73.575970928079769</v>
      </c>
    </row>
    <row r="45" spans="1:9" x14ac:dyDescent="0.3">
      <c r="A45" s="12" t="s">
        <v>65</v>
      </c>
      <c r="B45" s="5">
        <v>1493.3829989999999</v>
      </c>
      <c r="C45" s="5">
        <v>41</v>
      </c>
      <c r="D45" s="5">
        <f t="shared" si="0"/>
        <v>1417.2460985504863</v>
      </c>
      <c r="E45" s="5">
        <f t="shared" si="1"/>
        <v>58.89547972364926</v>
      </c>
      <c r="F45" s="5">
        <f t="shared" si="2"/>
        <v>76.372205134140415</v>
      </c>
      <c r="G45" s="5">
        <f t="shared" si="3"/>
        <v>1494.4117128043481</v>
      </c>
      <c r="H45" s="5">
        <f t="shared" si="4"/>
        <v>-1.0287138043481718</v>
      </c>
      <c r="I45" s="5">
        <f t="shared" si="5"/>
        <v>1.0582520912564888</v>
      </c>
    </row>
    <row r="46" spans="1:9" x14ac:dyDescent="0.3">
      <c r="A46" s="12" t="s">
        <v>66</v>
      </c>
      <c r="B46" s="5">
        <v>1346.202</v>
      </c>
      <c r="C46" s="5">
        <v>42</v>
      </c>
      <c r="D46" s="5">
        <f t="shared" si="0"/>
        <v>1418.8629565606502</v>
      </c>
      <c r="E46" s="5">
        <f t="shared" si="1"/>
        <v>49.840375381855651</v>
      </c>
      <c r="F46" s="5">
        <f t="shared" si="2"/>
        <v>-53.490608270179756</v>
      </c>
      <c r="G46" s="5">
        <f t="shared" si="3"/>
        <v>1430.0116442995345</v>
      </c>
      <c r="H46" s="5">
        <f t="shared" si="4"/>
        <v>-83.809644299534511</v>
      </c>
      <c r="I46" s="5">
        <f t="shared" si="5"/>
        <v>7024.0564776144975</v>
      </c>
    </row>
    <row r="47" spans="1:9" x14ac:dyDescent="0.3">
      <c r="A47" s="12" t="s">
        <v>67</v>
      </c>
      <c r="B47" s="5">
        <v>1364.759998</v>
      </c>
      <c r="C47" s="5">
        <v>43</v>
      </c>
      <c r="D47" s="5">
        <f t="shared" si="0"/>
        <v>1408.7827444285297</v>
      </c>
      <c r="E47" s="5">
        <f t="shared" si="1"/>
        <v>40.367606032154512</v>
      </c>
      <c r="F47" s="5">
        <f t="shared" si="2"/>
        <v>-23.968169379548478</v>
      </c>
      <c r="G47" s="5">
        <f t="shared" si="3"/>
        <v>1452.4353465949041</v>
      </c>
      <c r="H47" s="5">
        <f t="shared" si="4"/>
        <v>-87.675348594904108</v>
      </c>
      <c r="I47" s="5">
        <f t="shared" si="5"/>
        <v>7686.9667512379538</v>
      </c>
    </row>
    <row r="48" spans="1:9" x14ac:dyDescent="0.3">
      <c r="A48" s="12" t="s">
        <v>68</v>
      </c>
      <c r="B48" s="5">
        <v>1354.0899959999999</v>
      </c>
      <c r="C48" s="5">
        <v>44</v>
      </c>
      <c r="D48" s="5">
        <f t="shared" si="0"/>
        <v>1368.571203506423</v>
      </c>
      <c r="E48" s="5">
        <f t="shared" si="1"/>
        <v>27.628951336631857</v>
      </c>
      <c r="F48" s="5">
        <f t="shared" si="2"/>
        <v>12.487498545707847</v>
      </c>
      <c r="G48" s="5">
        <f t="shared" si="3"/>
        <v>1471.9927918804144</v>
      </c>
      <c r="H48" s="5">
        <f t="shared" si="4"/>
        <v>-117.90279588041449</v>
      </c>
      <c r="I48" s="5">
        <f t="shared" si="5"/>
        <v>13901.069276418684</v>
      </c>
    </row>
    <row r="49" spans="1:9" x14ac:dyDescent="0.3">
      <c r="A49" s="12" t="s">
        <v>69</v>
      </c>
      <c r="B49" s="5">
        <v>1675.505997</v>
      </c>
      <c r="C49" s="5">
        <v>45</v>
      </c>
      <c r="D49" s="5">
        <f t="shared" si="0"/>
        <v>1534.8925347609056</v>
      </c>
      <c r="E49" s="5">
        <f t="shared" si="1"/>
        <v>49.554653003299997</v>
      </c>
      <c r="F49" s="5">
        <f t="shared" si="2"/>
        <v>94.19507526115683</v>
      </c>
      <c r="G49" s="5">
        <f t="shared" si="3"/>
        <v>1472.5723599771952</v>
      </c>
      <c r="H49" s="5">
        <f t="shared" si="4"/>
        <v>202.93363702280476</v>
      </c>
      <c r="I49" s="5">
        <f t="shared" si="5"/>
        <v>41182.061035303472</v>
      </c>
    </row>
    <row r="50" spans="1:9" x14ac:dyDescent="0.3">
      <c r="A50" s="12" t="s">
        <v>70</v>
      </c>
      <c r="B50" s="5">
        <v>1597.6779979999999</v>
      </c>
      <c r="C50" s="5">
        <v>46</v>
      </c>
      <c r="D50" s="5">
        <f t="shared" si="0"/>
        <v>1630.0470816992292</v>
      </c>
      <c r="E50" s="5">
        <f t="shared" si="1"/>
        <v>56.763482147649796</v>
      </c>
      <c r="F50" s="5">
        <f t="shared" si="2"/>
        <v>-47.630726221208981</v>
      </c>
      <c r="G50" s="5">
        <f t="shared" si="3"/>
        <v>1530.9565794940258</v>
      </c>
      <c r="H50" s="5">
        <f t="shared" si="4"/>
        <v>66.721418505974043</v>
      </c>
      <c r="I50" s="5">
        <f t="shared" si="5"/>
        <v>4451.7476874493359</v>
      </c>
    </row>
    <row r="51" spans="1:9" x14ac:dyDescent="0.3">
      <c r="A51" s="12" t="s">
        <v>71</v>
      </c>
      <c r="B51" s="5">
        <v>1528.6039960000001</v>
      </c>
      <c r="C51" s="5">
        <v>47</v>
      </c>
      <c r="D51" s="5">
        <f t="shared" si="0"/>
        <v>1595.0670597490214</v>
      </c>
      <c r="E51" s="5">
        <f t="shared" si="1"/>
        <v>42.259868453113491</v>
      </c>
      <c r="F51" s="5">
        <f t="shared" si="2"/>
        <v>-35.757804538322347</v>
      </c>
      <c r="G51" s="5">
        <f t="shared" si="3"/>
        <v>1662.8423944673305</v>
      </c>
      <c r="H51" s="5">
        <f t="shared" si="4"/>
        <v>-134.2383984673304</v>
      </c>
      <c r="I51" s="5">
        <f t="shared" si="5"/>
        <v>18019.947623073771</v>
      </c>
    </row>
    <row r="52" spans="1:9" x14ac:dyDescent="0.3">
      <c r="A52" s="12" t="s">
        <v>72</v>
      </c>
      <c r="B52" s="5">
        <v>1507.060997</v>
      </c>
      <c r="C52" s="5">
        <v>48</v>
      </c>
      <c r="D52" s="5">
        <f t="shared" si="0"/>
        <v>1539.7639356710388</v>
      </c>
      <c r="E52" s="5">
        <f t="shared" si="1"/>
        <v>26.836259245374592</v>
      </c>
      <c r="F52" s="5">
        <f t="shared" si="2"/>
        <v>-4.9978611398628914E-2</v>
      </c>
      <c r="G52" s="5">
        <f t="shared" si="3"/>
        <v>1649.8144267478428</v>
      </c>
      <c r="H52" s="5">
        <f t="shared" si="4"/>
        <v>-142.7534297478428</v>
      </c>
      <c r="I52" s="5">
        <f t="shared" si="5"/>
        <v>20378.541704772291</v>
      </c>
    </row>
    <row r="53" spans="1:9" x14ac:dyDescent="0.3">
      <c r="A53" s="12" t="s">
        <v>73</v>
      </c>
      <c r="B53" s="5">
        <v>1862.6120000000001</v>
      </c>
      <c r="C53" s="5">
        <v>49</v>
      </c>
      <c r="D53" s="5">
        <f t="shared" si="0"/>
        <v>1704.5292389967954</v>
      </c>
      <c r="E53" s="5">
        <f t="shared" si="1"/>
        <v>48.641286121879567</v>
      </c>
      <c r="F53" s="5">
        <f t="shared" si="2"/>
        <v>111.9198517834449</v>
      </c>
      <c r="G53" s="5">
        <f t="shared" si="3"/>
        <v>1660.7952701775703</v>
      </c>
      <c r="H53" s="5">
        <f t="shared" si="4"/>
        <v>201.81672982242981</v>
      </c>
      <c r="I53" s="5">
        <f t="shared" si="5"/>
        <v>40729.992436219625</v>
      </c>
    </row>
    <row r="54" spans="1:9" x14ac:dyDescent="0.3">
      <c r="A54" s="12" t="s">
        <v>74</v>
      </c>
      <c r="B54" s="5">
        <v>1716.0249980000001</v>
      </c>
      <c r="C54" s="5">
        <v>50</v>
      </c>
      <c r="D54" s="5">
        <f t="shared" si="0"/>
        <v>1760.3364993690629</v>
      </c>
      <c r="E54" s="5">
        <f t="shared" si="1"/>
        <v>49.774145862682175</v>
      </c>
      <c r="F54" s="5">
        <f t="shared" si="2"/>
        <v>-46.70985206450441</v>
      </c>
      <c r="G54" s="5">
        <f t="shared" si="3"/>
        <v>1705.539798897466</v>
      </c>
      <c r="H54" s="5">
        <f t="shared" si="4"/>
        <v>10.485199102534125</v>
      </c>
      <c r="I54" s="5">
        <f t="shared" si="5"/>
        <v>109.93940021978241</v>
      </c>
    </row>
    <row r="55" spans="1:9" x14ac:dyDescent="0.3">
      <c r="A55" s="12" t="s">
        <v>75</v>
      </c>
      <c r="B55" s="5">
        <v>1740.1709980000001</v>
      </c>
      <c r="C55" s="5">
        <v>51</v>
      </c>
      <c r="D55" s="5">
        <f t="shared" si="0"/>
        <v>1786.7495051926708</v>
      </c>
      <c r="E55" s="5">
        <f t="shared" si="1"/>
        <v>46.081012992704828</v>
      </c>
      <c r="F55" s="5">
        <f t="shared" si="2"/>
        <v>-38.759862511385279</v>
      </c>
      <c r="G55" s="5">
        <f t="shared" si="3"/>
        <v>1774.3528406934229</v>
      </c>
      <c r="H55" s="5">
        <f t="shared" si="4"/>
        <v>-34.181842693422823</v>
      </c>
      <c r="I55" s="5">
        <f t="shared" si="5"/>
        <v>1168.3983699179032</v>
      </c>
    </row>
    <row r="56" spans="1:9" x14ac:dyDescent="0.3">
      <c r="A56" s="12" t="s">
        <v>76</v>
      </c>
      <c r="B56" s="5">
        <v>1767.733997</v>
      </c>
      <c r="C56" s="5">
        <v>52</v>
      </c>
      <c r="D56" s="5">
        <f t="shared" si="0"/>
        <v>1788.3752966293805</v>
      </c>
      <c r="E56" s="5">
        <f t="shared" si="1"/>
        <v>39.053143646604362</v>
      </c>
      <c r="F56" s="5">
        <f t="shared" si="2"/>
        <v>-5.7627628373924411</v>
      </c>
      <c r="G56" s="5">
        <f t="shared" si="3"/>
        <v>1832.780539573977</v>
      </c>
      <c r="H56" s="5">
        <f t="shared" si="4"/>
        <v>-65.046542573976922</v>
      </c>
      <c r="I56" s="5">
        <f t="shared" si="5"/>
        <v>4231.0527008281924</v>
      </c>
    </row>
    <row r="57" spans="1:9" x14ac:dyDescent="0.3">
      <c r="A57" s="12" t="s">
        <v>77</v>
      </c>
      <c r="B57" s="5">
        <v>2000.2919999999999</v>
      </c>
      <c r="C57" s="5">
        <v>53</v>
      </c>
      <c r="D57" s="5">
        <f t="shared" si="0"/>
        <v>1869.0796323568043</v>
      </c>
      <c r="E57" s="5">
        <f t="shared" si="1"/>
        <v>45.637727544912657</v>
      </c>
      <c r="F57" s="5">
        <f t="shared" si="2"/>
        <v>117.27230004002216</v>
      </c>
      <c r="G57" s="5">
        <f t="shared" si="3"/>
        <v>1939.3482920594299</v>
      </c>
      <c r="H57" s="5">
        <f t="shared" si="4"/>
        <v>60.943707940569993</v>
      </c>
      <c r="I57" s="5">
        <f t="shared" si="5"/>
        <v>3714.1355375454941</v>
      </c>
    </row>
    <row r="58" spans="1:9" x14ac:dyDescent="0.3">
      <c r="A58" s="12" t="s">
        <v>78</v>
      </c>
      <c r="B58" s="5">
        <v>1973.8939969999999</v>
      </c>
      <c r="C58" s="5">
        <v>54</v>
      </c>
      <c r="D58" s="5">
        <f t="shared" si="0"/>
        <v>1987.0841168306456</v>
      </c>
      <c r="E58" s="5">
        <f t="shared" si="1"/>
        <v>57.078095962757942</v>
      </c>
      <c r="F58" s="5">
        <f t="shared" si="2"/>
        <v>-37.410254559424445</v>
      </c>
      <c r="G58" s="5">
        <f t="shared" si="3"/>
        <v>1868.0075078372124</v>
      </c>
      <c r="H58" s="5">
        <f t="shared" si="4"/>
        <v>105.88648916278748</v>
      </c>
      <c r="I58" s="5">
        <f t="shared" si="5"/>
        <v>11211.948587221112</v>
      </c>
    </row>
    <row r="59" spans="1:9" x14ac:dyDescent="0.3">
      <c r="A59" s="12" t="s">
        <v>79</v>
      </c>
      <c r="B59" s="5">
        <v>1861.9789960000001</v>
      </c>
      <c r="C59" s="5">
        <v>55</v>
      </c>
      <c r="D59" s="5">
        <f t="shared" si="0"/>
        <v>1946.1413689697704</v>
      </c>
      <c r="E59" s="5">
        <f t="shared" si="1"/>
        <v>41.582105627419878</v>
      </c>
      <c r="F59" s="5">
        <f t="shared" si="2"/>
        <v>-51.35617652837702</v>
      </c>
      <c r="G59" s="5">
        <f t="shared" si="3"/>
        <v>2005.4023502820182</v>
      </c>
      <c r="H59" s="5">
        <f t="shared" si="4"/>
        <v>-143.42335428201818</v>
      </c>
      <c r="I59" s="5">
        <f t="shared" si="5"/>
        <v>20570.258553505304</v>
      </c>
    </row>
    <row r="60" spans="1:9" x14ac:dyDescent="0.3">
      <c r="A60" s="12" t="s">
        <v>80</v>
      </c>
      <c r="B60" s="5">
        <v>2140.788994</v>
      </c>
      <c r="C60" s="5">
        <v>56</v>
      </c>
      <c r="D60" s="5">
        <f t="shared" si="0"/>
        <v>2096.2726179788879</v>
      </c>
      <c r="E60" s="5">
        <f t="shared" si="1"/>
        <v>58.742501428322555</v>
      </c>
      <c r="F60" s="5">
        <f t="shared" si="2"/>
        <v>8.1865059402923013</v>
      </c>
      <c r="G60" s="5">
        <f t="shared" si="3"/>
        <v>1981.9607117597977</v>
      </c>
      <c r="H60" s="5">
        <f t="shared" si="4"/>
        <v>158.82828224020227</v>
      </c>
      <c r="I60" s="5">
        <f t="shared" si="5"/>
        <v>25226.423239373351</v>
      </c>
    </row>
    <row r="61" spans="1:9" x14ac:dyDescent="0.3">
      <c r="A61" s="12" t="s">
        <v>81</v>
      </c>
      <c r="B61" s="5">
        <v>2468.8539959999998</v>
      </c>
      <c r="C61" s="5">
        <v>57</v>
      </c>
      <c r="D61" s="5">
        <f t="shared" si="0"/>
        <v>2289.3560138708726</v>
      </c>
      <c r="E61" s="5">
        <f t="shared" si="1"/>
        <v>79.9802823027172</v>
      </c>
      <c r="F61" s="5">
        <f t="shared" si="2"/>
        <v>134.53597607032214</v>
      </c>
      <c r="G61" s="5">
        <f t="shared" si="3"/>
        <v>2272.2874194472324</v>
      </c>
      <c r="H61" s="5">
        <f t="shared" si="4"/>
        <v>196.5665765527674</v>
      </c>
      <c r="I61" s="5">
        <f t="shared" si="5"/>
        <v>38638.419017674969</v>
      </c>
    </row>
    <row r="62" spans="1:9" x14ac:dyDescent="0.3">
      <c r="A62" s="12" t="s">
        <v>82</v>
      </c>
      <c r="B62" s="5">
        <v>2076.6999970000002</v>
      </c>
      <c r="C62" s="5">
        <v>58</v>
      </c>
      <c r="D62" s="5">
        <f t="shared" si="0"/>
        <v>2194.9053439476643</v>
      </c>
      <c r="E62" s="5">
        <f t="shared" si="1"/>
        <v>52.404715265769696</v>
      </c>
      <c r="F62" s="5">
        <f t="shared" si="2"/>
        <v>-59.82576296367769</v>
      </c>
      <c r="G62" s="5">
        <f t="shared" si="3"/>
        <v>2331.9260416141651</v>
      </c>
      <c r="H62" s="5">
        <f t="shared" si="4"/>
        <v>-255.22604461416495</v>
      </c>
      <c r="I62" s="5">
        <f t="shared" si="5"/>
        <v>65140.333849391718</v>
      </c>
    </row>
    <row r="63" spans="1:9" x14ac:dyDescent="0.3">
      <c r="A63" s="12" t="s">
        <v>83</v>
      </c>
      <c r="B63" s="5">
        <v>2149.9079969999998</v>
      </c>
      <c r="C63" s="5">
        <v>59</v>
      </c>
      <c r="D63" s="5">
        <f t="shared" si="0"/>
        <v>2215.84059183101</v>
      </c>
      <c r="E63" s="5">
        <f t="shared" si="1"/>
        <v>47.429747254948467</v>
      </c>
      <c r="F63" s="5">
        <f t="shared" si="2"/>
        <v>-55.400207140985664</v>
      </c>
      <c r="G63" s="5">
        <f t="shared" si="3"/>
        <v>2195.9538826850567</v>
      </c>
      <c r="H63" s="5">
        <f t="shared" si="4"/>
        <v>-46.045885685056874</v>
      </c>
      <c r="I63" s="5">
        <f t="shared" si="5"/>
        <v>2120.2235885213254</v>
      </c>
    </row>
    <row r="64" spans="1:9" x14ac:dyDescent="0.3">
      <c r="A64" s="12" t="s">
        <v>84</v>
      </c>
      <c r="B64" s="5">
        <v>2493.2859960000001</v>
      </c>
      <c r="C64" s="5">
        <v>60</v>
      </c>
      <c r="D64" s="5">
        <f t="shared" si="0"/>
        <v>2414.8766145909317</v>
      </c>
      <c r="E64" s="5">
        <f t="shared" si="1"/>
        <v>71.396990224501891</v>
      </c>
      <c r="F64" s="5">
        <f t="shared" si="2"/>
        <v>27.668895386390631</v>
      </c>
      <c r="G64" s="5">
        <f t="shared" si="3"/>
        <v>2271.4568450262504</v>
      </c>
      <c r="H64" s="5">
        <f t="shared" si="4"/>
        <v>221.82915097374962</v>
      </c>
      <c r="I64" s="5">
        <f t="shared" si="5"/>
        <v>49208.172221734603</v>
      </c>
    </row>
    <row r="65" spans="1:9" x14ac:dyDescent="0.3">
      <c r="A65" s="12" t="s">
        <v>85</v>
      </c>
      <c r="B65" s="5">
        <v>2832</v>
      </c>
      <c r="C65" s="5">
        <v>61</v>
      </c>
      <c r="D65" s="5">
        <f t="shared" si="0"/>
        <v>2630.6089760851623</v>
      </c>
      <c r="E65" s="5">
        <f t="shared" si="1"/>
        <v>94.214785205612756</v>
      </c>
      <c r="F65" s="5">
        <f t="shared" si="2"/>
        <v>153.08400717627606</v>
      </c>
      <c r="G65" s="5">
        <f t="shared" si="3"/>
        <v>2620.8095808857556</v>
      </c>
      <c r="H65" s="5">
        <f t="shared" si="4"/>
        <v>211.19041911424438</v>
      </c>
      <c r="I65" s="5">
        <f t="shared" si="5"/>
        <v>44601.393125650196</v>
      </c>
    </row>
    <row r="66" spans="1:9" x14ac:dyDescent="0.3">
      <c r="A66" s="12" t="s">
        <v>86</v>
      </c>
      <c r="B66" s="5">
        <v>2652</v>
      </c>
      <c r="C66" s="5">
        <v>62</v>
      </c>
      <c r="D66" s="5">
        <f t="shared" si="0"/>
        <v>2715.9404467816539</v>
      </c>
      <c r="E66" s="5">
        <f t="shared" si="1"/>
        <v>92.810433330956471</v>
      </c>
      <c r="F66" s="5">
        <f t="shared" si="2"/>
        <v>-60.967326479187896</v>
      </c>
      <c r="G66" s="5">
        <f t="shared" si="3"/>
        <v>2664.9979983270973</v>
      </c>
      <c r="H66" s="5">
        <f t="shared" si="4"/>
        <v>-12.997998327097321</v>
      </c>
      <c r="I66" s="5">
        <f t="shared" si="5"/>
        <v>168.94796051122475</v>
      </c>
    </row>
    <row r="67" spans="1:9" x14ac:dyDescent="0.3">
      <c r="A67" s="12" t="s">
        <v>87</v>
      </c>
      <c r="B67" s="5">
        <v>2575</v>
      </c>
      <c r="C67" s="5">
        <v>63</v>
      </c>
      <c r="D67" s="5">
        <f t="shared" si="0"/>
        <v>2686.8594102839525</v>
      </c>
      <c r="E67" s="5">
        <f t="shared" si="1"/>
        <v>73.540766138297272</v>
      </c>
      <c r="F67" s="5">
        <f t="shared" si="2"/>
        <v>-71.064051381268072</v>
      </c>
      <c r="G67" s="5">
        <f t="shared" si="3"/>
        <v>2753.350672971625</v>
      </c>
      <c r="H67" s="5">
        <f t="shared" si="4"/>
        <v>-178.35067297162504</v>
      </c>
      <c r="I67" s="5">
        <f t="shared" si="5"/>
        <v>31808.962549431544</v>
      </c>
    </row>
    <row r="68" spans="1:9" x14ac:dyDescent="0.3">
      <c r="A68" s="12" t="s">
        <v>88</v>
      </c>
      <c r="B68" s="5">
        <v>3003</v>
      </c>
      <c r="C68" s="5">
        <v>64</v>
      </c>
      <c r="D68" s="5">
        <f t="shared" si="0"/>
        <v>2907.291950433389</v>
      </c>
      <c r="E68" s="5">
        <f t="shared" si="1"/>
        <v>96.762699572300932</v>
      </c>
      <c r="F68" s="5">
        <f t="shared" si="2"/>
        <v>46.545440820813653</v>
      </c>
      <c r="G68" s="5">
        <f t="shared" si="3"/>
        <v>2788.0690718086403</v>
      </c>
      <c r="H68" s="5">
        <f t="shared" si="4"/>
        <v>214.93092819135973</v>
      </c>
      <c r="I68" s="5">
        <f t="shared" si="5"/>
        <v>46195.303893199431</v>
      </c>
    </row>
    <row r="69" spans="1:9" x14ac:dyDescent="0.3">
      <c r="A69" s="12" t="s">
        <v>89</v>
      </c>
      <c r="B69" s="5">
        <v>3148</v>
      </c>
      <c r="C69" s="5">
        <v>65</v>
      </c>
      <c r="D69" s="5">
        <f t="shared" si="0"/>
        <v>2997.8089524840029</v>
      </c>
      <c r="E69" s="5">
        <f t="shared" si="1"/>
        <v>95.775325207235809</v>
      </c>
      <c r="F69" s="5">
        <f t="shared" si="2"/>
        <v>152.28139454645759</v>
      </c>
      <c r="G69" s="5">
        <f t="shared" si="3"/>
        <v>3157.1386571819658</v>
      </c>
      <c r="H69" s="5">
        <f t="shared" si="4"/>
        <v>-9.1386571819657547</v>
      </c>
      <c r="I69" s="5">
        <f t="shared" si="5"/>
        <v>83.515055089494268</v>
      </c>
    </row>
    <row r="70" spans="1:9" x14ac:dyDescent="0.3">
      <c r="A70" s="12" t="s">
        <v>90</v>
      </c>
      <c r="B70" s="5">
        <v>2185</v>
      </c>
      <c r="C70" s="5">
        <v>66</v>
      </c>
      <c r="D70" s="5">
        <f t="shared" si="0"/>
        <v>2514.2913918642253</v>
      </c>
      <c r="E70" s="5">
        <f t="shared" si="1"/>
        <v>4.1956508243349901</v>
      </c>
      <c r="F70" s="5">
        <f t="shared" si="2"/>
        <v>-135.41021855238486</v>
      </c>
      <c r="G70" s="5">
        <f t="shared" si="3"/>
        <v>3032.6169512120509</v>
      </c>
      <c r="H70" s="5">
        <f t="shared" si="4"/>
        <v>-847.61695121205094</v>
      </c>
      <c r="I70" s="5">
        <f t="shared" si="5"/>
        <v>718454.49598201236</v>
      </c>
    </row>
    <row r="71" spans="1:9" x14ac:dyDescent="0.3">
      <c r="A71" s="12" t="s">
        <v>91</v>
      </c>
      <c r="B71" s="5">
        <v>2179</v>
      </c>
      <c r="C71" s="5">
        <v>67</v>
      </c>
      <c r="D71" s="5">
        <f t="shared" si="0"/>
        <v>2335.0368072557158</v>
      </c>
      <c r="E71" s="5">
        <f t="shared" si="1"/>
        <v>-24.805763205498696</v>
      </c>
      <c r="F71" s="5">
        <f t="shared" si="2"/>
        <v>-94.638596160345344</v>
      </c>
      <c r="G71" s="5">
        <f t="shared" si="3"/>
        <v>2447.4229913072922</v>
      </c>
      <c r="H71" s="5">
        <f t="shared" si="4"/>
        <v>-268.42299130729225</v>
      </c>
      <c r="I71" s="5">
        <f t="shared" si="5"/>
        <v>72050.902262354692</v>
      </c>
    </row>
    <row r="72" spans="1:9" x14ac:dyDescent="0.3">
      <c r="A72" s="12" t="s">
        <v>92</v>
      </c>
      <c r="B72" s="5">
        <v>2321</v>
      </c>
      <c r="C72" s="5">
        <v>68</v>
      </c>
      <c r="D72" s="5">
        <f t="shared" si="0"/>
        <v>2285.7800663579346</v>
      </c>
      <c r="E72" s="5">
        <f t="shared" si="1"/>
        <v>-28.671187121772135</v>
      </c>
      <c r="F72" s="5">
        <f t="shared" si="2"/>
        <v>43.403331642600556</v>
      </c>
      <c r="G72" s="5">
        <f t="shared" si="3"/>
        <v>2356.7764848710308</v>
      </c>
      <c r="H72" s="5">
        <f t="shared" si="4"/>
        <v>-35.776484871030789</v>
      </c>
      <c r="I72" s="5">
        <f t="shared" si="5"/>
        <v>1279.956869727095</v>
      </c>
    </row>
    <row r="73" spans="1:9" x14ac:dyDescent="0.3">
      <c r="A73" s="12" t="s">
        <v>93</v>
      </c>
      <c r="B73" s="5">
        <v>2129</v>
      </c>
      <c r="C73" s="5">
        <v>69</v>
      </c>
      <c r="D73" s="5">
        <f t="shared" si="0"/>
        <v>2065.4797587648268</v>
      </c>
      <c r="E73" s="5">
        <f t="shared" si="1"/>
        <v>-58.965590668594075</v>
      </c>
      <c r="F73" s="5">
        <f t="shared" si="2"/>
        <v>127.65581000649966</v>
      </c>
      <c r="G73" s="5">
        <f t="shared" si="3"/>
        <v>2409.3902737826202</v>
      </c>
      <c r="H73" s="5">
        <f t="shared" si="4"/>
        <v>-280.39027378262017</v>
      </c>
      <c r="I73" s="5">
        <f t="shared" si="5"/>
        <v>78618.705631892692</v>
      </c>
    </row>
    <row r="74" spans="1:9" x14ac:dyDescent="0.3">
      <c r="A74" s="12" t="s">
        <v>94</v>
      </c>
      <c r="B74" s="5">
        <v>1601</v>
      </c>
      <c r="C74" s="5">
        <v>70</v>
      </c>
      <c r="D74" s="5">
        <f t="shared" si="0"/>
        <v>1821.9151034116644</v>
      </c>
      <c r="E74" s="5">
        <f t="shared" si="1"/>
        <v>-88.148621651386222</v>
      </c>
      <c r="F74" s="5">
        <f t="shared" si="2"/>
        <v>-159.13239533953421</v>
      </c>
      <c r="G74" s="5">
        <f t="shared" si="3"/>
        <v>1871.1039495438479</v>
      </c>
      <c r="H74" s="5">
        <f t="shared" si="4"/>
        <v>-270.10394954384788</v>
      </c>
      <c r="I74" s="5">
        <f t="shared" si="5"/>
        <v>72956.143559185512</v>
      </c>
    </row>
    <row r="75" spans="1:9" x14ac:dyDescent="0.3">
      <c r="A75" s="12" t="s">
        <v>95</v>
      </c>
      <c r="B75" s="5">
        <v>1737</v>
      </c>
      <c r="C75" s="5">
        <v>71</v>
      </c>
      <c r="D75" s="5">
        <f t="shared" si="0"/>
        <v>1800.655917503314</v>
      </c>
      <c r="E75" s="5">
        <f t="shared" si="1"/>
        <v>-77.574155962483516</v>
      </c>
      <c r="F75" s="5">
        <f t="shared" si="2"/>
        <v>-86.042869943636987</v>
      </c>
      <c r="G75" s="5">
        <f t="shared" si="3"/>
        <v>1639.1278855999328</v>
      </c>
      <c r="H75" s="5">
        <f t="shared" si="4"/>
        <v>97.872114400067176</v>
      </c>
      <c r="I75" s="5">
        <f t="shared" si="5"/>
        <v>9578.9507771398366</v>
      </c>
    </row>
    <row r="76" spans="1:9" x14ac:dyDescent="0.3">
      <c r="A76" s="12" t="s">
        <v>96</v>
      </c>
      <c r="B76" s="5">
        <v>1614</v>
      </c>
      <c r="C76" s="5">
        <v>72</v>
      </c>
      <c r="D76" s="5">
        <f t="shared" si="0"/>
        <v>1618.8677890034501</v>
      </c>
      <c r="E76" s="5">
        <f t="shared" si="1"/>
        <v>-94.049210127004756</v>
      </c>
      <c r="F76" s="5">
        <f t="shared" si="2"/>
        <v>30.011160428476575</v>
      </c>
      <c r="G76" s="5">
        <f t="shared" si="3"/>
        <v>1766.485093183431</v>
      </c>
      <c r="H76" s="5">
        <f t="shared" si="4"/>
        <v>-152.48509318343099</v>
      </c>
      <c r="I76" s="5">
        <f t="shared" si="5"/>
        <v>23251.703643159632</v>
      </c>
    </row>
    <row r="77" spans="1:9" x14ac:dyDescent="0.3">
      <c r="A77" s="12" t="s">
        <v>97</v>
      </c>
      <c r="B77" s="5">
        <v>1578</v>
      </c>
      <c r="C77" s="5">
        <v>73</v>
      </c>
      <c r="D77" s="5">
        <f t="shared" si="0"/>
        <v>1473.920017215411</v>
      </c>
      <c r="E77" s="5">
        <f t="shared" si="1"/>
        <v>-102.09569890240368</v>
      </c>
      <c r="F77" s="5">
        <f t="shared" si="2"/>
        <v>121.11501479717475</v>
      </c>
      <c r="G77" s="5">
        <f t="shared" si="3"/>
        <v>1652.474388882945</v>
      </c>
      <c r="H77" s="5">
        <f t="shared" si="4"/>
        <v>-74.47438888294505</v>
      </c>
      <c r="I77" s="5">
        <f t="shared" si="5"/>
        <v>5546.4345994881296</v>
      </c>
    </row>
    <row r="78" spans="1:9" x14ac:dyDescent="0.3">
      <c r="A78" s="12" t="s">
        <v>98</v>
      </c>
      <c r="B78" s="5">
        <v>1405</v>
      </c>
      <c r="C78" s="5">
        <v>74</v>
      </c>
      <c r="D78" s="5">
        <f t="shared" ref="D78:D108" si="6">$C$2*(B78-F74)+(1-$C$2)*(D77+E77)</f>
        <v>1503.2547961358493</v>
      </c>
      <c r="E78" s="5">
        <f t="shared" ref="E78:E108" si="7">$D$2*(D78-D77)+(1-$D$2)*E77</f>
        <v>-81.318022087295688</v>
      </c>
      <c r="F78" s="5">
        <f t="shared" ref="F78:F108" si="8">$E$2*(B78-D78)+(1-$E$2)*F74</f>
        <v>-142.24272671927048</v>
      </c>
      <c r="G78" s="5">
        <f t="shared" ref="G78:G108" si="9">D77+E77+F74</f>
        <v>1212.6919229734731</v>
      </c>
      <c r="H78" s="5">
        <f t="shared" ref="H78:H108" si="10">B78-G78</f>
        <v>192.30807702652692</v>
      </c>
      <c r="I78" s="5">
        <f t="shared" ref="I78:I108" si="11">H78^2</f>
        <v>36982.396489640611</v>
      </c>
    </row>
    <row r="79" spans="1:9" x14ac:dyDescent="0.3">
      <c r="A79" s="12" t="s">
        <v>99</v>
      </c>
      <c r="B79" s="5">
        <v>1402</v>
      </c>
      <c r="C79" s="5">
        <v>75</v>
      </c>
      <c r="D79" s="5">
        <f t="shared" si="6"/>
        <v>1467.1161336720963</v>
      </c>
      <c r="E79" s="5">
        <f t="shared" si="7"/>
        <v>-74.175674676546464</v>
      </c>
      <c r="F79" s="5">
        <f t="shared" si="8"/>
        <v>-80.237029280515344</v>
      </c>
      <c r="G79" s="5">
        <f t="shared" si="9"/>
        <v>1335.8939041049166</v>
      </c>
      <c r="H79" s="5">
        <f t="shared" si="10"/>
        <v>66.106095895083399</v>
      </c>
      <c r="I79" s="5">
        <f t="shared" si="11"/>
        <v>4370.0159144899626</v>
      </c>
    </row>
    <row r="80" spans="1:9" x14ac:dyDescent="0.3">
      <c r="A80" s="12" t="s">
        <v>100</v>
      </c>
      <c r="B80" s="5">
        <v>1556</v>
      </c>
      <c r="C80" s="5">
        <v>76</v>
      </c>
      <c r="D80" s="5">
        <f t="shared" si="6"/>
        <v>1483.8706606960402</v>
      </c>
      <c r="E80" s="5">
        <f t="shared" si="7"/>
        <v>-59.800634921977327</v>
      </c>
      <c r="F80" s="5">
        <f t="shared" si="8"/>
        <v>41.696280955582466</v>
      </c>
      <c r="G80" s="5">
        <f t="shared" si="9"/>
        <v>1422.9516194240264</v>
      </c>
      <c r="H80" s="5">
        <f t="shared" si="10"/>
        <v>133.04838057597362</v>
      </c>
      <c r="I80" s="5">
        <f t="shared" si="11"/>
        <v>17701.871573889115</v>
      </c>
    </row>
    <row r="81" spans="1:9" x14ac:dyDescent="0.3">
      <c r="A81" s="12" t="s">
        <v>101</v>
      </c>
      <c r="B81" s="5">
        <v>1710</v>
      </c>
      <c r="C81" s="5">
        <v>77</v>
      </c>
      <c r="D81" s="5">
        <f t="shared" si="6"/>
        <v>1536.7106865565352</v>
      </c>
      <c r="E81" s="5">
        <f t="shared" si="7"/>
        <v>-41.993416347202697</v>
      </c>
      <c r="F81" s="5">
        <f t="shared" si="8"/>
        <v>135.59007009103027</v>
      </c>
      <c r="G81" s="5">
        <f t="shared" si="9"/>
        <v>1545.1850405712378</v>
      </c>
      <c r="H81" s="5">
        <f t="shared" si="10"/>
        <v>164.81495942876222</v>
      </c>
      <c r="I81" s="5">
        <f t="shared" si="11"/>
        <v>27163.970851504539</v>
      </c>
    </row>
    <row r="82" spans="1:9" x14ac:dyDescent="0.3">
      <c r="A82" s="12" t="s">
        <v>102</v>
      </c>
      <c r="B82" s="5">
        <v>1530</v>
      </c>
      <c r="C82" s="5">
        <v>78</v>
      </c>
      <c r="D82" s="5">
        <f t="shared" si="6"/>
        <v>1616.0447564781534</v>
      </c>
      <c r="E82" s="5">
        <f t="shared" si="7"/>
        <v>-22.812908597082554</v>
      </c>
      <c r="F82" s="5">
        <f t="shared" si="8"/>
        <v>-126.65135802340285</v>
      </c>
      <c r="G82" s="5">
        <f t="shared" si="9"/>
        <v>1352.4745434900622</v>
      </c>
      <c r="H82" s="5">
        <f t="shared" si="10"/>
        <v>177.52545650993784</v>
      </c>
      <c r="I82" s="5">
        <f t="shared" si="11"/>
        <v>31515.287709061831</v>
      </c>
    </row>
    <row r="83" spans="1:9" x14ac:dyDescent="0.3">
      <c r="A83" s="12" t="s">
        <v>103</v>
      </c>
      <c r="B83" s="5">
        <v>1558</v>
      </c>
      <c r="C83" s="5">
        <v>79</v>
      </c>
      <c r="D83" s="5">
        <f t="shared" si="6"/>
        <v>1623.9900593264317</v>
      </c>
      <c r="E83" s="5">
        <f t="shared" si="7"/>
        <v>-17.950382131311816</v>
      </c>
      <c r="F83" s="5">
        <f t="shared" si="8"/>
        <v>-76.284399667737162</v>
      </c>
      <c r="G83" s="5">
        <f t="shared" si="9"/>
        <v>1512.9948186005556</v>
      </c>
      <c r="H83" s="5">
        <f t="shared" si="10"/>
        <v>45.005181399444382</v>
      </c>
      <c r="I83" s="5">
        <f t="shared" si="11"/>
        <v>2025.4663527968946</v>
      </c>
    </row>
    <row r="84" spans="1:9" x14ac:dyDescent="0.3">
      <c r="A84" s="12" t="s">
        <v>104</v>
      </c>
      <c r="B84" s="5">
        <v>1336</v>
      </c>
      <c r="C84" s="5">
        <v>80</v>
      </c>
      <c r="D84" s="5">
        <f t="shared" si="6"/>
        <v>1392.9877525551751</v>
      </c>
      <c r="E84" s="5">
        <f t="shared" si="7"/>
        <v>-51.631489499515965</v>
      </c>
      <c r="F84" s="5">
        <f t="shared" si="8"/>
        <v>14.317727170452102</v>
      </c>
      <c r="G84" s="5">
        <f t="shared" si="9"/>
        <v>1647.7359581507023</v>
      </c>
      <c r="H84" s="5">
        <f t="shared" si="10"/>
        <v>-311.73595815070234</v>
      </c>
      <c r="I84" s="5">
        <f t="shared" si="11"/>
        <v>97179.30760413644</v>
      </c>
    </row>
    <row r="85" spans="1:9" x14ac:dyDescent="0.3">
      <c r="A85" s="12" t="s">
        <v>105</v>
      </c>
      <c r="B85" s="5">
        <v>2343</v>
      </c>
      <c r="C85" s="5">
        <v>81</v>
      </c>
      <c r="D85" s="5">
        <f t="shared" si="6"/>
        <v>1933.249484675539</v>
      </c>
      <c r="E85" s="5">
        <f t="shared" si="7"/>
        <v>41.940155917827155</v>
      </c>
      <c r="F85" s="5">
        <f t="shared" si="8"/>
        <v>211.65218701656642</v>
      </c>
      <c r="G85" s="5">
        <f t="shared" si="9"/>
        <v>1476.9463331466895</v>
      </c>
      <c r="H85" s="5">
        <f t="shared" si="10"/>
        <v>866.05366685331046</v>
      </c>
      <c r="I85" s="5">
        <f t="shared" si="11"/>
        <v>750048.95387006481</v>
      </c>
    </row>
    <row r="86" spans="1:9" x14ac:dyDescent="0.3">
      <c r="A86" s="12" t="s">
        <v>106</v>
      </c>
      <c r="B86" s="5">
        <v>1945</v>
      </c>
      <c r="C86" s="5">
        <v>82</v>
      </c>
      <c r="D86" s="5">
        <f t="shared" si="6"/>
        <v>2041.1151586967628</v>
      </c>
      <c r="E86" s="5">
        <f t="shared" si="7"/>
        <v>52.362237094974532</v>
      </c>
      <c r="F86" s="5">
        <f t="shared" si="8"/>
        <v>-118.17950147361216</v>
      </c>
      <c r="G86" s="5">
        <f t="shared" si="9"/>
        <v>1848.5382825699635</v>
      </c>
      <c r="H86" s="5">
        <f t="shared" si="10"/>
        <v>96.461717430036515</v>
      </c>
      <c r="I86" s="5">
        <f t="shared" si="11"/>
        <v>9304.8629295522096</v>
      </c>
    </row>
    <row r="87" spans="1:9" x14ac:dyDescent="0.3">
      <c r="A87" s="12" t="s">
        <v>107</v>
      </c>
      <c r="B87" s="5">
        <v>1825</v>
      </c>
      <c r="C87" s="5">
        <v>83</v>
      </c>
      <c r="D87" s="5">
        <f t="shared" si="6"/>
        <v>1962.1255685291903</v>
      </c>
      <c r="E87" s="5">
        <f t="shared" si="7"/>
        <v>31.596994046753849</v>
      </c>
      <c r="F87" s="5">
        <f t="shared" si="8"/>
        <v>-93.163961181017925</v>
      </c>
      <c r="G87" s="5">
        <f t="shared" si="9"/>
        <v>2017.192996124</v>
      </c>
      <c r="H87" s="5">
        <f t="shared" si="10"/>
        <v>-192.19299612400005</v>
      </c>
      <c r="I87" s="5">
        <f t="shared" si="11"/>
        <v>36938.1477591199</v>
      </c>
    </row>
    <row r="88" spans="1:9" x14ac:dyDescent="0.3">
      <c r="A88" s="12" t="s">
        <v>108</v>
      </c>
      <c r="B88" s="5">
        <v>1870</v>
      </c>
      <c r="C88" s="5">
        <v>84</v>
      </c>
      <c r="D88" s="5">
        <f t="shared" si="6"/>
        <v>1899.3807048615133</v>
      </c>
      <c r="E88" s="5">
        <f t="shared" si="7"/>
        <v>16.682609938909785</v>
      </c>
      <c r="F88" s="5">
        <f t="shared" si="8"/>
        <v>2.1941867237332424</v>
      </c>
      <c r="G88" s="5">
        <f t="shared" si="9"/>
        <v>2008.0402897463964</v>
      </c>
      <c r="H88" s="5">
        <f t="shared" si="10"/>
        <v>-138.04028974639641</v>
      </c>
      <c r="I88" s="5">
        <f t="shared" si="11"/>
        <v>19055.121593269076</v>
      </c>
    </row>
    <row r="89" spans="1:9" x14ac:dyDescent="0.3">
      <c r="A89" s="12" t="s">
        <v>109</v>
      </c>
      <c r="B89" s="5">
        <v>1007</v>
      </c>
      <c r="C89" s="5">
        <v>85</v>
      </c>
      <c r="D89" s="5">
        <f t="shared" si="6"/>
        <v>1150.1247427717763</v>
      </c>
      <c r="E89" s="5">
        <f t="shared" si="7"/>
        <v>-104.40364321530862</v>
      </c>
      <c r="F89" s="5">
        <f t="shared" si="8"/>
        <v>113.2241140205968</v>
      </c>
      <c r="G89" s="5">
        <f t="shared" si="9"/>
        <v>2127.7155018169897</v>
      </c>
      <c r="H89" s="5">
        <f t="shared" si="10"/>
        <v>-1120.7155018169897</v>
      </c>
      <c r="I89" s="5">
        <f t="shared" si="11"/>
        <v>1256003.236012907</v>
      </c>
    </row>
    <row r="90" spans="1:9" x14ac:dyDescent="0.3">
      <c r="A90" s="12" t="s">
        <v>110</v>
      </c>
      <c r="B90" s="5">
        <v>1431</v>
      </c>
      <c r="C90" s="5">
        <v>86</v>
      </c>
      <c r="D90" s="5">
        <f t="shared" si="6"/>
        <v>1389.8032585121068</v>
      </c>
      <c r="E90" s="5">
        <f t="shared" si="7"/>
        <v>-50.008133018187628</v>
      </c>
      <c r="F90" s="5">
        <f t="shared" si="8"/>
        <v>-73.962712954140954</v>
      </c>
      <c r="G90" s="5">
        <f t="shared" si="9"/>
        <v>927.54159808285544</v>
      </c>
      <c r="H90" s="5">
        <f t="shared" si="10"/>
        <v>503.45840191714456</v>
      </c>
      <c r="I90" s="5">
        <f t="shared" si="11"/>
        <v>253470.36246096506</v>
      </c>
    </row>
    <row r="91" spans="1:9" x14ac:dyDescent="0.3">
      <c r="A91" s="12" t="s">
        <v>111</v>
      </c>
      <c r="B91" s="5">
        <v>1475</v>
      </c>
      <c r="C91" s="5">
        <v>87</v>
      </c>
      <c r="D91" s="5">
        <f t="shared" si="6"/>
        <v>1495.8708642683298</v>
      </c>
      <c r="E91" s="5">
        <f t="shared" si="7"/>
        <v>-25.334318293835135</v>
      </c>
      <c r="F91" s="5">
        <f t="shared" si="8"/>
        <v>-73.107216723953229</v>
      </c>
      <c r="G91" s="5">
        <f t="shared" si="9"/>
        <v>1246.6311643129013</v>
      </c>
      <c r="H91" s="5">
        <f t="shared" si="10"/>
        <v>228.36883568709868</v>
      </c>
      <c r="I91" s="5">
        <f t="shared" si="11"/>
        <v>52152.325113081075</v>
      </c>
    </row>
    <row r="92" spans="1:9" x14ac:dyDescent="0.3">
      <c r="A92" s="12" t="s">
        <v>112</v>
      </c>
      <c r="B92" s="5">
        <v>1450</v>
      </c>
      <c r="C92" s="5">
        <v>88</v>
      </c>
      <c r="D92" s="5">
        <f t="shared" si="6"/>
        <v>1455.0015195419892</v>
      </c>
      <c r="E92" s="5">
        <f t="shared" si="7"/>
        <v>-27.790230833115739</v>
      </c>
      <c r="F92" s="5">
        <f t="shared" si="8"/>
        <v>0.19783509511233643</v>
      </c>
      <c r="G92" s="5">
        <f t="shared" si="9"/>
        <v>1472.7307326982279</v>
      </c>
      <c r="H92" s="5">
        <f t="shared" si="10"/>
        <v>-22.730732698227939</v>
      </c>
      <c r="I92" s="5">
        <f t="shared" si="11"/>
        <v>516.68620899828886</v>
      </c>
    </row>
    <row r="93" spans="1:9" x14ac:dyDescent="0.3">
      <c r="A93" s="12" t="s">
        <v>113</v>
      </c>
      <c r="B93" s="5">
        <v>1375</v>
      </c>
      <c r="C93" s="5">
        <v>89</v>
      </c>
      <c r="D93" s="5">
        <f t="shared" si="6"/>
        <v>1314.1465939454324</v>
      </c>
      <c r="E93" s="5">
        <f t="shared" si="7"/>
        <v>-45.664484399782197</v>
      </c>
      <c r="F93" s="5">
        <f t="shared" si="8"/>
        <v>98.69456761067039</v>
      </c>
      <c r="G93" s="5">
        <f t="shared" si="9"/>
        <v>1540.4354027294703</v>
      </c>
      <c r="H93" s="5">
        <f t="shared" si="10"/>
        <v>-165.4354027294703</v>
      </c>
      <c r="I93" s="5">
        <f t="shared" si="11"/>
        <v>27368.87247626203</v>
      </c>
    </row>
    <row r="94" spans="1:9" x14ac:dyDescent="0.3">
      <c r="A94" s="12" t="s">
        <v>114</v>
      </c>
      <c r="B94" s="5">
        <v>1495</v>
      </c>
      <c r="C94" s="5">
        <v>90</v>
      </c>
      <c r="D94" s="5">
        <f t="shared" si="6"/>
        <v>1473.8417069848481</v>
      </c>
      <c r="E94" s="5">
        <f t="shared" si="7"/>
        <v>-13.199447239803426</v>
      </c>
      <c r="F94" s="5">
        <f t="shared" si="8"/>
        <v>-47.572673092808188</v>
      </c>
      <c r="G94" s="5">
        <f t="shared" si="9"/>
        <v>1194.5193965915093</v>
      </c>
      <c r="H94" s="5">
        <f t="shared" si="10"/>
        <v>300.48060340849065</v>
      </c>
      <c r="I94" s="5">
        <f t="shared" si="11"/>
        <v>90288.593024730639</v>
      </c>
    </row>
    <row r="95" spans="1:9" x14ac:dyDescent="0.3">
      <c r="A95" s="12" t="s">
        <v>115</v>
      </c>
      <c r="B95" s="5">
        <v>1429</v>
      </c>
      <c r="C95" s="5">
        <v>91</v>
      </c>
      <c r="D95" s="5">
        <f t="shared" si="6"/>
        <v>1488.9809504173545</v>
      </c>
      <c r="E95" s="5">
        <f t="shared" si="7"/>
        <v>-8.7194197309158596</v>
      </c>
      <c r="F95" s="5">
        <f t="shared" si="8"/>
        <v>-69.465511219141433</v>
      </c>
      <c r="G95" s="5">
        <f t="shared" si="9"/>
        <v>1387.5350430210915</v>
      </c>
      <c r="H95" s="5">
        <f t="shared" si="10"/>
        <v>41.464956978908504</v>
      </c>
      <c r="I95" s="5">
        <f t="shared" si="11"/>
        <v>1719.3426572627329</v>
      </c>
    </row>
    <row r="96" spans="1:9" x14ac:dyDescent="0.3">
      <c r="A96" s="12" t="s">
        <v>116</v>
      </c>
      <c r="B96" s="5">
        <v>1443</v>
      </c>
      <c r="C96" s="5">
        <v>92</v>
      </c>
      <c r="D96" s="5">
        <f t="shared" si="6"/>
        <v>1454.660409715681</v>
      </c>
      <c r="E96" s="5">
        <f t="shared" si="7"/>
        <v>-12.766668332963008</v>
      </c>
      <c r="F96" s="5">
        <f t="shared" si="8"/>
        <v>-3.0920749521310897</v>
      </c>
      <c r="G96" s="5">
        <f t="shared" si="9"/>
        <v>1480.459365781551</v>
      </c>
      <c r="H96" s="5">
        <f t="shared" si="10"/>
        <v>-37.459365781551014</v>
      </c>
      <c r="I96" s="5">
        <f t="shared" si="11"/>
        <v>1403.2040847560349</v>
      </c>
    </row>
    <row r="97" spans="1:9" x14ac:dyDescent="0.3">
      <c r="A97" s="12" t="s">
        <v>117</v>
      </c>
      <c r="B97" s="5">
        <v>1472</v>
      </c>
      <c r="C97" s="5">
        <v>93</v>
      </c>
      <c r="D97" s="5">
        <f t="shared" si="6"/>
        <v>1395.0179451944055</v>
      </c>
      <c r="E97" s="5">
        <f t="shared" si="7"/>
        <v>-20.177203239215608</v>
      </c>
      <c r="F97" s="5">
        <f t="shared" si="8"/>
        <v>92.670723848960961</v>
      </c>
      <c r="G97" s="5">
        <f t="shared" si="9"/>
        <v>1540.5883089933884</v>
      </c>
      <c r="H97" s="5">
        <f t="shared" si="10"/>
        <v>-68.588308993388409</v>
      </c>
      <c r="I97" s="5">
        <f t="shared" si="11"/>
        <v>4704.3561305725252</v>
      </c>
    </row>
    <row r="98" spans="1:9" x14ac:dyDescent="0.3">
      <c r="A98" s="12" t="s">
        <v>118</v>
      </c>
      <c r="B98" s="5">
        <v>1475</v>
      </c>
      <c r="C98" s="5">
        <v>94</v>
      </c>
      <c r="D98" s="5">
        <f t="shared" si="6"/>
        <v>1475.8062271252695</v>
      </c>
      <c r="E98" s="5">
        <f t="shared" si="7"/>
        <v>-4.2156983044758736</v>
      </c>
      <c r="F98" s="5">
        <f t="shared" si="8"/>
        <v>-34.597953569187645</v>
      </c>
      <c r="G98" s="5">
        <f t="shared" si="9"/>
        <v>1327.2680688623816</v>
      </c>
      <c r="H98" s="5">
        <f t="shared" si="10"/>
        <v>147.7319311376184</v>
      </c>
      <c r="I98" s="5">
        <f t="shared" si="11"/>
        <v>21824.723477650026</v>
      </c>
    </row>
    <row r="99" spans="1:9" x14ac:dyDescent="0.3">
      <c r="A99" s="12" t="s">
        <v>119</v>
      </c>
      <c r="B99" s="5">
        <v>1545</v>
      </c>
      <c r="C99" s="5">
        <v>95</v>
      </c>
      <c r="D99" s="5">
        <f t="shared" si="6"/>
        <v>1569.2365949449677</v>
      </c>
      <c r="E99" s="5">
        <f t="shared" si="7"/>
        <v>11.221043901768672</v>
      </c>
      <c r="F99" s="5">
        <f t="shared" si="8"/>
        <v>-56.917358566659544</v>
      </c>
      <c r="G99" s="5">
        <f t="shared" si="9"/>
        <v>1402.1250176016522</v>
      </c>
      <c r="H99" s="5">
        <f t="shared" si="10"/>
        <v>142.87498239834781</v>
      </c>
      <c r="I99" s="5">
        <f t="shared" si="11"/>
        <v>20413.260595328196</v>
      </c>
    </row>
    <row r="100" spans="1:9" x14ac:dyDescent="0.3">
      <c r="A100" s="12" t="s">
        <v>120</v>
      </c>
      <c r="B100" s="5">
        <v>1715</v>
      </c>
      <c r="C100" s="5">
        <v>96</v>
      </c>
      <c r="D100" s="5">
        <f t="shared" si="6"/>
        <v>1674.5221211186599</v>
      </c>
      <c r="E100" s="5">
        <f t="shared" si="7"/>
        <v>26.09157807924398</v>
      </c>
      <c r="F100" s="5">
        <f t="shared" si="8"/>
        <v>8.9958209516708187</v>
      </c>
      <c r="G100" s="5">
        <f t="shared" si="9"/>
        <v>1577.3655638946054</v>
      </c>
      <c r="H100" s="5">
        <f t="shared" si="10"/>
        <v>137.63443610539457</v>
      </c>
      <c r="I100" s="5">
        <f t="shared" si="11"/>
        <v>18943.23800204994</v>
      </c>
    </row>
    <row r="101" spans="1:9" x14ac:dyDescent="0.3">
      <c r="A101" s="12" t="s">
        <v>121</v>
      </c>
      <c r="B101" s="5">
        <v>2006</v>
      </c>
      <c r="C101" s="5">
        <v>97</v>
      </c>
      <c r="D101" s="5">
        <f t="shared" si="6"/>
        <v>1845.9914199446807</v>
      </c>
      <c r="E101" s="5">
        <f t="shared" si="7"/>
        <v>49.07415676137505</v>
      </c>
      <c r="F101" s="5">
        <f t="shared" si="8"/>
        <v>111.35270362150624</v>
      </c>
      <c r="G101" s="5">
        <f t="shared" si="9"/>
        <v>1793.284423046865</v>
      </c>
      <c r="H101" s="5">
        <f t="shared" si="10"/>
        <v>212.71557695313504</v>
      </c>
      <c r="I101" s="5">
        <f t="shared" si="11"/>
        <v>45247.916678505113</v>
      </c>
    </row>
    <row r="102" spans="1:9" x14ac:dyDescent="0.3">
      <c r="A102" s="12" t="s">
        <v>122</v>
      </c>
      <c r="B102" s="5">
        <v>1909</v>
      </c>
      <c r="C102" s="5">
        <v>98</v>
      </c>
      <c r="D102" s="5">
        <f t="shared" si="6"/>
        <v>1928.2344044517558</v>
      </c>
      <c r="E102" s="5">
        <f t="shared" si="7"/>
        <v>54.317774487281</v>
      </c>
      <c r="F102" s="5">
        <f t="shared" si="8"/>
        <v>-30.335544130924809</v>
      </c>
      <c r="G102" s="5">
        <f t="shared" si="9"/>
        <v>1860.467623136868</v>
      </c>
      <c r="H102" s="5">
        <f t="shared" si="10"/>
        <v>48.532376863131958</v>
      </c>
      <c r="I102" s="5">
        <f t="shared" si="11"/>
        <v>2355.391603985066</v>
      </c>
    </row>
    <row r="103" spans="1:9" x14ac:dyDescent="0.3">
      <c r="A103" s="12" t="s">
        <v>123</v>
      </c>
      <c r="B103" s="5">
        <v>2014</v>
      </c>
      <c r="C103" s="5">
        <v>99</v>
      </c>
      <c r="D103" s="5">
        <f t="shared" si="6"/>
        <v>2042.9442225855328</v>
      </c>
      <c r="E103" s="5">
        <f t="shared" si="7"/>
        <v>63.865075736403512</v>
      </c>
      <c r="F103" s="5">
        <f t="shared" si="8"/>
        <v>-49.156589364673508</v>
      </c>
      <c r="G103" s="5">
        <f t="shared" si="9"/>
        <v>1925.6348203723774</v>
      </c>
      <c r="H103" s="5">
        <f t="shared" si="10"/>
        <v>88.365179627622638</v>
      </c>
      <c r="I103" s="5">
        <f t="shared" si="11"/>
        <v>7808.4049706220148</v>
      </c>
    </row>
    <row r="104" spans="1:9" x14ac:dyDescent="0.3">
      <c r="A104" s="12" t="s">
        <v>124</v>
      </c>
      <c r="B104" s="5">
        <v>2350</v>
      </c>
      <c r="C104" s="5">
        <v>100</v>
      </c>
      <c r="D104" s="5">
        <f t="shared" si="6"/>
        <v>2266.8667725240598</v>
      </c>
      <c r="E104" s="5">
        <f t="shared" si="7"/>
        <v>89.168357942353367</v>
      </c>
      <c r="F104" s="5">
        <f t="shared" si="8"/>
        <v>29.564244229520696</v>
      </c>
      <c r="G104" s="5">
        <f t="shared" si="9"/>
        <v>2115.805119273607</v>
      </c>
      <c r="H104" s="5">
        <f t="shared" si="10"/>
        <v>234.19488072639297</v>
      </c>
      <c r="I104" s="5">
        <f t="shared" si="11"/>
        <v>54847.24215844943</v>
      </c>
    </row>
    <row r="105" spans="1:9" x14ac:dyDescent="0.3">
      <c r="A105" s="12" t="s">
        <v>125</v>
      </c>
      <c r="B105" s="5">
        <v>3490</v>
      </c>
      <c r="C105" s="5">
        <v>101</v>
      </c>
      <c r="D105" s="5">
        <f t="shared" si="6"/>
        <v>3054.9262413932656</v>
      </c>
      <c r="E105" s="5">
        <f t="shared" si="7"/>
        <v>199.65516338000498</v>
      </c>
      <c r="F105" s="5">
        <f t="shared" si="8"/>
        <v>201.16474311750079</v>
      </c>
      <c r="G105" s="5">
        <f t="shared" si="9"/>
        <v>2467.3878340879196</v>
      </c>
      <c r="H105" s="5">
        <f t="shared" si="10"/>
        <v>1022.6121659120804</v>
      </c>
      <c r="I105" s="5">
        <f t="shared" si="11"/>
        <v>1045735.6418713962</v>
      </c>
    </row>
    <row r="106" spans="1:9" x14ac:dyDescent="0.3">
      <c r="A106" s="12" t="s">
        <v>126</v>
      </c>
      <c r="B106" s="5">
        <v>3243</v>
      </c>
      <c r="C106" s="5">
        <v>102</v>
      </c>
      <c r="D106" s="5">
        <f t="shared" si="6"/>
        <v>3267.3986797158759</v>
      </c>
      <c r="E106" s="5">
        <f t="shared" si="7"/>
        <v>201.68143004827962</v>
      </c>
      <c r="F106" s="5">
        <f t="shared" si="8"/>
        <v>-28.688441191169879</v>
      </c>
      <c r="G106" s="5">
        <f t="shared" si="9"/>
        <v>3224.2458606423456</v>
      </c>
      <c r="H106" s="5">
        <f t="shared" si="10"/>
        <v>18.754139357654367</v>
      </c>
      <c r="I106" s="5">
        <f t="shared" si="11"/>
        <v>351.71774304632055</v>
      </c>
    </row>
    <row r="107" spans="1:9" x14ac:dyDescent="0.3">
      <c r="A107" s="12" t="s">
        <v>127</v>
      </c>
      <c r="B107" s="5">
        <v>3520</v>
      </c>
      <c r="C107" s="5">
        <v>103</v>
      </c>
      <c r="D107" s="5">
        <f t="shared" si="6"/>
        <v>3537.4760905055655</v>
      </c>
      <c r="E107" s="5">
        <f t="shared" si="7"/>
        <v>212.49406351684931</v>
      </c>
      <c r="F107" s="5">
        <f t="shared" si="8"/>
        <v>-40.367262346951854</v>
      </c>
      <c r="G107" s="5">
        <f t="shared" si="9"/>
        <v>3419.9235203994822</v>
      </c>
      <c r="H107" s="5">
        <f t="shared" si="10"/>
        <v>100.07647960051781</v>
      </c>
      <c r="I107" s="5">
        <f t="shared" si="11"/>
        <v>10015.301769232858</v>
      </c>
    </row>
    <row r="108" spans="1:9" x14ac:dyDescent="0.3">
      <c r="A108" s="12" t="s">
        <v>128</v>
      </c>
      <c r="B108" s="5">
        <v>3678</v>
      </c>
      <c r="C108" s="5">
        <v>104</v>
      </c>
      <c r="D108" s="5">
        <f t="shared" si="6"/>
        <v>3680.577777560422</v>
      </c>
      <c r="E108" s="5">
        <f t="shared" si="7"/>
        <v>201.52391111808041</v>
      </c>
      <c r="F108" s="5">
        <f t="shared" si="8"/>
        <v>20.646873900886447</v>
      </c>
      <c r="G108" s="5">
        <f t="shared" si="9"/>
        <v>3779.5343982519353</v>
      </c>
      <c r="H108" s="5">
        <f t="shared" si="10"/>
        <v>-101.53439825193527</v>
      </c>
      <c r="I108" s="5">
        <f t="shared" si="11"/>
        <v>10309.234028382596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9A0E-AFDF-41BD-A794-251F79AA943A}">
  <dimension ref="A1:N108"/>
  <sheetViews>
    <sheetView tabSelected="1" zoomScaleNormal="100" workbookViewId="0">
      <selection activeCell="G2" sqref="G2"/>
    </sheetView>
  </sheetViews>
  <sheetFormatPr defaultRowHeight="14.4" x14ac:dyDescent="0.3"/>
  <cols>
    <col min="1" max="1" width="9.88671875" customWidth="1"/>
    <col min="6" max="6" width="10.44140625" customWidth="1"/>
    <col min="10" max="10" width="14.109375" bestFit="1" customWidth="1"/>
    <col min="14" max="14" width="9.6640625" bestFit="1" customWidth="1"/>
  </cols>
  <sheetData>
    <row r="1" spans="1:14" x14ac:dyDescent="0.3">
      <c r="A1" s="21"/>
      <c r="B1" s="4" t="s">
        <v>0</v>
      </c>
      <c r="C1" s="4" t="s">
        <v>138</v>
      </c>
      <c r="D1" s="4" t="s">
        <v>139</v>
      </c>
      <c r="E1" s="4" t="s">
        <v>140</v>
      </c>
    </row>
    <row r="2" spans="1:14" x14ac:dyDescent="0.3">
      <c r="A2" s="22"/>
      <c r="B2" s="6">
        <v>13.603527761264811</v>
      </c>
      <c r="C2" s="5">
        <v>0.68343711743689539</v>
      </c>
      <c r="D2" s="5">
        <v>0.15808872614093872</v>
      </c>
      <c r="E2" s="5">
        <v>0.27743650934318381</v>
      </c>
    </row>
    <row r="4" spans="1:14" x14ac:dyDescent="0.3">
      <c r="A4" s="9" t="s">
        <v>1</v>
      </c>
      <c r="B4" s="9" t="s">
        <v>2</v>
      </c>
      <c r="C4" s="13" t="s">
        <v>0</v>
      </c>
      <c r="D4" s="9" t="s">
        <v>141</v>
      </c>
      <c r="E4" s="9" t="s">
        <v>142</v>
      </c>
      <c r="F4" s="9" t="s">
        <v>143</v>
      </c>
      <c r="G4" s="9" t="s">
        <v>144</v>
      </c>
      <c r="H4" s="9" t="s">
        <v>21</v>
      </c>
      <c r="I4" s="9" t="s">
        <v>134</v>
      </c>
      <c r="J4" s="4" t="s">
        <v>23</v>
      </c>
      <c r="L4" s="9" t="s">
        <v>145</v>
      </c>
      <c r="M4" s="9" t="s">
        <v>1</v>
      </c>
      <c r="N4" s="9" t="s">
        <v>144</v>
      </c>
    </row>
    <row r="5" spans="1:14" x14ac:dyDescent="0.3">
      <c r="A5" s="12" t="s">
        <v>25</v>
      </c>
      <c r="B5" s="5">
        <v>19.539999959999999</v>
      </c>
      <c r="C5" s="5">
        <v>1</v>
      </c>
      <c r="D5" s="5"/>
      <c r="E5" s="5"/>
      <c r="F5" s="5"/>
      <c r="G5" s="5"/>
      <c r="H5" s="5"/>
      <c r="I5" s="5"/>
      <c r="J5" s="6">
        <f>SUM(I13:I108)</f>
        <v>5740486.487207179</v>
      </c>
      <c r="L5" s="5">
        <v>1</v>
      </c>
      <c r="M5" s="12" t="s">
        <v>146</v>
      </c>
      <c r="N5" s="6">
        <f>$D$108+L5*$E$108+F105</f>
        <v>4083.266431796003</v>
      </c>
    </row>
    <row r="6" spans="1:14" x14ac:dyDescent="0.3">
      <c r="A6" s="12" t="s">
        <v>26</v>
      </c>
      <c r="B6" s="5">
        <v>23.54999995</v>
      </c>
      <c r="C6" s="5">
        <v>2</v>
      </c>
      <c r="D6" s="5"/>
      <c r="E6" s="5"/>
      <c r="F6" s="5"/>
      <c r="G6" s="5"/>
      <c r="H6" s="5"/>
      <c r="I6" s="5"/>
      <c r="L6" s="5">
        <v>2</v>
      </c>
      <c r="M6" s="12" t="s">
        <v>147</v>
      </c>
      <c r="N6" s="6">
        <f t="shared" ref="N6:N8" si="0">$D$108+L6*$E$108+F106</f>
        <v>4054.9371586054131</v>
      </c>
    </row>
    <row r="7" spans="1:14" x14ac:dyDescent="0.3">
      <c r="A7" s="12" t="s">
        <v>27</v>
      </c>
      <c r="B7" s="5">
        <v>32.568999890000001</v>
      </c>
      <c r="C7" s="5">
        <v>3</v>
      </c>
      <c r="D7" s="5"/>
      <c r="E7" s="5"/>
      <c r="F7" s="5"/>
      <c r="G7" s="5"/>
      <c r="H7" s="5"/>
      <c r="I7" s="5"/>
      <c r="L7" s="5">
        <v>3</v>
      </c>
      <c r="M7" s="12" t="s">
        <v>148</v>
      </c>
      <c r="N7" s="6">
        <f t="shared" si="0"/>
        <v>4244.7822485677116</v>
      </c>
    </row>
    <row r="8" spans="1:14" x14ac:dyDescent="0.3">
      <c r="A8" s="12" t="s">
        <v>28</v>
      </c>
      <c r="B8" s="5">
        <v>41.466999889999997</v>
      </c>
      <c r="C8" s="5">
        <v>4</v>
      </c>
      <c r="D8" s="5"/>
      <c r="E8" s="5"/>
      <c r="F8" s="5">
        <f>'Part2-Q2 (Part I)'!F2</f>
        <v>-7.3214135514690772</v>
      </c>
      <c r="G8" s="5"/>
      <c r="H8" s="5"/>
      <c r="I8" s="5"/>
      <c r="L8" s="5">
        <v>4</v>
      </c>
      <c r="M8" s="12" t="s">
        <v>149</v>
      </c>
      <c r="N8" s="6">
        <f t="shared" si="0"/>
        <v>4507.3202959336295</v>
      </c>
    </row>
    <row r="9" spans="1:14" x14ac:dyDescent="0.3">
      <c r="A9" s="12" t="s">
        <v>29</v>
      </c>
      <c r="B9" s="5">
        <v>67.620999810000001</v>
      </c>
      <c r="C9" s="5">
        <v>5</v>
      </c>
      <c r="D9" s="5"/>
      <c r="E9" s="5"/>
      <c r="F9" s="5">
        <f>'Part2-Q2 (Part I)'!G2</f>
        <v>7.4971484999862756</v>
      </c>
      <c r="G9" s="5"/>
      <c r="H9" s="5"/>
      <c r="I9" s="5"/>
    </row>
    <row r="10" spans="1:14" x14ac:dyDescent="0.3">
      <c r="A10" s="12" t="s">
        <v>30</v>
      </c>
      <c r="B10" s="5">
        <v>78.764999869999997</v>
      </c>
      <c r="C10" s="5">
        <v>6</v>
      </c>
      <c r="D10" s="5"/>
      <c r="E10" s="5"/>
      <c r="F10" s="5">
        <f>'Part2-Q2 (Part I)'!D2</f>
        <v>1.4706367052414266</v>
      </c>
      <c r="G10" s="5"/>
      <c r="H10" s="5"/>
      <c r="I10" s="5"/>
    </row>
    <row r="11" spans="1:14" x14ac:dyDescent="0.3">
      <c r="A11" s="12" t="s">
        <v>31</v>
      </c>
      <c r="B11" s="5">
        <v>90.718999859999997</v>
      </c>
      <c r="C11" s="5">
        <v>7</v>
      </c>
      <c r="D11" s="5"/>
      <c r="E11" s="5"/>
      <c r="F11" s="5">
        <f>'Part2-Q2 (Part I)'!E2</f>
        <v>-1.6463716537586226</v>
      </c>
      <c r="G11" s="5"/>
      <c r="H11" s="5"/>
      <c r="I11" s="5"/>
    </row>
    <row r="12" spans="1:14" x14ac:dyDescent="0.3">
      <c r="A12" s="12" t="s">
        <v>32</v>
      </c>
      <c r="B12" s="5">
        <v>97.677999970000002</v>
      </c>
      <c r="C12" s="5">
        <v>8</v>
      </c>
      <c r="D12" s="5">
        <f>B12-F8</f>
        <v>104.99941352146908</v>
      </c>
      <c r="E12" s="5">
        <f>B2</f>
        <v>13.603527761264811</v>
      </c>
      <c r="F12" s="5">
        <f>'Part2-Q2 (Part I)'!F2</f>
        <v>-7.3214135514690772</v>
      </c>
      <c r="G12" s="5"/>
      <c r="H12" s="5"/>
      <c r="I12" s="5"/>
    </row>
    <row r="13" spans="1:14" x14ac:dyDescent="0.3">
      <c r="A13" s="12" t="s">
        <v>33</v>
      </c>
      <c r="B13" s="5">
        <v>133.553</v>
      </c>
      <c r="C13" s="5">
        <v>9</v>
      </c>
      <c r="D13" s="5">
        <f>$C$2*(B13-F9)+(1-$C$2)*(D12+E12)</f>
        <v>123.6965367581476</v>
      </c>
      <c r="E13" s="5">
        <f>$D$2*(D13-D12)+(1-$D$2)*E12</f>
        <v>14.408767781450212</v>
      </c>
      <c r="F13" s="5">
        <f>$E$2*(B13-D13)+(1-$E$2)*F9</f>
        <v>8.1517085464115269</v>
      </c>
      <c r="G13" s="5">
        <f>D12+E12+F9</f>
        <v>126.10008978272018</v>
      </c>
      <c r="H13" s="5">
        <f>B13-G13</f>
        <v>7.4529102172798218</v>
      </c>
      <c r="I13" s="5">
        <f>H13^2</f>
        <v>55.545870706833959</v>
      </c>
    </row>
    <row r="14" spans="1:14" x14ac:dyDescent="0.3">
      <c r="A14" s="12" t="s">
        <v>34</v>
      </c>
      <c r="B14" s="5">
        <v>131.0189996</v>
      </c>
      <c r="C14" s="5">
        <v>10</v>
      </c>
      <c r="D14" s="5">
        <f t="shared" ref="D14:D77" si="1">$C$2*(B14-F10)+(1-$C$2)*(D13+E13)</f>
        <v>132.25717300777316</v>
      </c>
      <c r="E14" s="5">
        <f t="shared" ref="E14:E77" si="2">$D$2*(D14-D13)+(1-$D$2)*E13</f>
        <v>13.484244117279395</v>
      </c>
      <c r="F14" s="5">
        <f t="shared" ref="F14:F77" si="3">$E$2*(B14-D14)+(1-$E$2)*F10</f>
        <v>0.71911388301314427</v>
      </c>
      <c r="G14" s="5">
        <f t="shared" ref="G14:G77" si="4">D13+E13+F10</f>
        <v>139.57594124483924</v>
      </c>
      <c r="H14" s="5">
        <f t="shared" ref="H14:H77" si="5">B14-G14</f>
        <v>-8.5569416448392417</v>
      </c>
      <c r="I14" s="5">
        <f t="shared" ref="I14:I77" si="6">H14^2</f>
        <v>73.2212503131841</v>
      </c>
    </row>
    <row r="15" spans="1:14" x14ac:dyDescent="0.3">
      <c r="A15" s="12" t="s">
        <v>35</v>
      </c>
      <c r="B15" s="5">
        <v>142.6809998</v>
      </c>
      <c r="C15" s="5">
        <v>11</v>
      </c>
      <c r="D15" s="5">
        <f t="shared" si="1"/>
        <v>144.7750058275393</v>
      </c>
      <c r="E15" s="5">
        <f t="shared" si="2"/>
        <v>13.331465386327313</v>
      </c>
      <c r="F15" s="5">
        <f t="shared" si="3"/>
        <v>-1.7705617718823579</v>
      </c>
      <c r="G15" s="5">
        <f t="shared" si="4"/>
        <v>144.09504547129393</v>
      </c>
      <c r="H15" s="5">
        <f t="shared" si="5"/>
        <v>-1.414045671293934</v>
      </c>
      <c r="I15" s="5">
        <f t="shared" si="6"/>
        <v>1.9995251605051123</v>
      </c>
    </row>
    <row r="16" spans="1:14" x14ac:dyDescent="0.3">
      <c r="A16" s="12" t="s">
        <v>36</v>
      </c>
      <c r="B16" s="5">
        <v>175.80799959999999</v>
      </c>
      <c r="C16" s="5">
        <v>12</v>
      </c>
      <c r="D16" s="5">
        <f t="shared" si="1"/>
        <v>175.20807852149244</v>
      </c>
      <c r="E16" s="5">
        <f t="shared" si="2"/>
        <v>16.035036700552446</v>
      </c>
      <c r="F16" s="5">
        <f t="shared" si="3"/>
        <v>-5.1237461223890808</v>
      </c>
      <c r="G16" s="5">
        <f t="shared" si="4"/>
        <v>150.78505766239755</v>
      </c>
      <c r="H16" s="5">
        <f t="shared" si="5"/>
        <v>25.02294193760244</v>
      </c>
      <c r="I16" s="5">
        <f t="shared" si="6"/>
        <v>626.14762321262299</v>
      </c>
    </row>
    <row r="17" spans="1:9" x14ac:dyDescent="0.3">
      <c r="A17" s="12" t="s">
        <v>37</v>
      </c>
      <c r="B17" s="5">
        <v>214.2929997</v>
      </c>
      <c r="C17" s="5">
        <v>13</v>
      </c>
      <c r="D17" s="5">
        <f t="shared" si="1"/>
        <v>201.42508163576676</v>
      </c>
      <c r="E17" s="5">
        <f t="shared" si="2"/>
        <v>17.644690800507558</v>
      </c>
      <c r="F17" s="5">
        <f t="shared" si="3"/>
        <v>9.4601572523670825</v>
      </c>
      <c r="G17" s="5">
        <f t="shared" si="4"/>
        <v>199.3948237684564</v>
      </c>
      <c r="H17" s="5">
        <f t="shared" si="5"/>
        <v>14.898175931543591</v>
      </c>
      <c r="I17" s="5">
        <f t="shared" si="6"/>
        <v>221.95564608722475</v>
      </c>
    </row>
    <row r="18" spans="1:9" x14ac:dyDescent="0.3">
      <c r="A18" s="12" t="s">
        <v>38</v>
      </c>
      <c r="B18" s="5">
        <v>227.98199990000001</v>
      </c>
      <c r="C18" s="5">
        <v>14</v>
      </c>
      <c r="D18" s="5">
        <f t="shared" si="1"/>
        <v>224.6692503647096</v>
      </c>
      <c r="E18" s="5">
        <f t="shared" si="2"/>
        <v>18.529905133268194</v>
      </c>
      <c r="F18" s="5">
        <f t="shared" si="3"/>
        <v>1.4386831048889799</v>
      </c>
      <c r="G18" s="5">
        <f t="shared" si="4"/>
        <v>219.78888631928746</v>
      </c>
      <c r="H18" s="5">
        <f t="shared" si="5"/>
        <v>8.1931135807125486</v>
      </c>
      <c r="I18" s="5">
        <f t="shared" si="6"/>
        <v>67.127110146456403</v>
      </c>
    </row>
    <row r="19" spans="1:9" x14ac:dyDescent="0.3">
      <c r="A19" s="12" t="s">
        <v>39</v>
      </c>
      <c r="B19" s="5">
        <v>267.28399940000003</v>
      </c>
      <c r="C19" s="5">
        <v>15</v>
      </c>
      <c r="D19" s="5">
        <f t="shared" si="1"/>
        <v>260.86969942191269</v>
      </c>
      <c r="E19" s="5">
        <f t="shared" si="2"/>
        <v>21.323418912420568</v>
      </c>
      <c r="F19" s="5">
        <f t="shared" si="3"/>
        <v>0.50021770148577871</v>
      </c>
      <c r="G19" s="5">
        <f t="shared" si="4"/>
        <v>241.42859372609541</v>
      </c>
      <c r="H19" s="5">
        <f t="shared" si="5"/>
        <v>25.855405673904613</v>
      </c>
      <c r="I19" s="5">
        <f t="shared" si="6"/>
        <v>668.50200256217886</v>
      </c>
    </row>
    <row r="20" spans="1:9" x14ac:dyDescent="0.3">
      <c r="A20" s="12" t="s">
        <v>40</v>
      </c>
      <c r="B20" s="5">
        <v>273.2099991</v>
      </c>
      <c r="C20" s="5">
        <v>16</v>
      </c>
      <c r="D20" s="5">
        <f t="shared" si="1"/>
        <v>279.55547949959265</v>
      </c>
      <c r="E20" s="5">
        <f t="shared" si="2"/>
        <v>20.906437949016556</v>
      </c>
      <c r="F20" s="5">
        <f t="shared" si="3"/>
        <v>-5.4626998156013551</v>
      </c>
      <c r="G20" s="5">
        <f t="shared" si="4"/>
        <v>277.06937221194414</v>
      </c>
      <c r="H20" s="5">
        <f t="shared" si="5"/>
        <v>-3.8593731119441372</v>
      </c>
      <c r="I20" s="5">
        <f t="shared" si="6"/>
        <v>14.894760817197374</v>
      </c>
    </row>
    <row r="21" spans="1:9" x14ac:dyDescent="0.3">
      <c r="A21" s="12" t="s">
        <v>41</v>
      </c>
      <c r="B21" s="5">
        <v>316.2279997</v>
      </c>
      <c r="C21" s="5">
        <v>17</v>
      </c>
      <c r="D21" s="5">
        <f t="shared" si="1"/>
        <v>304.77162065271523</v>
      </c>
      <c r="E21" s="5">
        <f t="shared" si="2"/>
        <v>21.587753438599201</v>
      </c>
      <c r="F21" s="5">
        <f t="shared" si="3"/>
        <v>10.01398205902383</v>
      </c>
      <c r="G21" s="5">
        <f t="shared" si="4"/>
        <v>309.92207470097628</v>
      </c>
      <c r="H21" s="5">
        <f t="shared" si="5"/>
        <v>6.3059249990237163</v>
      </c>
      <c r="I21" s="5">
        <f t="shared" si="6"/>
        <v>39.764690093312254</v>
      </c>
    </row>
    <row r="22" spans="1:9" x14ac:dyDescent="0.3">
      <c r="A22" s="12" t="s">
        <v>42</v>
      </c>
      <c r="B22" s="5">
        <v>300.10199929999999</v>
      </c>
      <c r="C22" s="5">
        <v>18</v>
      </c>
      <c r="D22" s="5">
        <f t="shared" si="1"/>
        <v>307.43086011836778</v>
      </c>
      <c r="E22" s="5">
        <f t="shared" si="2"/>
        <v>18.595368776875105</v>
      </c>
      <c r="F22" s="5">
        <f t="shared" si="3"/>
        <v>-0.99375367669242043</v>
      </c>
      <c r="G22" s="5">
        <f t="shared" si="4"/>
        <v>327.79805719620339</v>
      </c>
      <c r="H22" s="5">
        <f t="shared" si="5"/>
        <v>-27.696057896203399</v>
      </c>
      <c r="I22" s="5">
        <f t="shared" si="6"/>
        <v>767.07162298985065</v>
      </c>
    </row>
    <row r="23" spans="1:9" x14ac:dyDescent="0.3">
      <c r="A23" s="12" t="s">
        <v>43</v>
      </c>
      <c r="B23" s="5">
        <v>422.14299970000002</v>
      </c>
      <c r="C23" s="5">
        <v>19</v>
      </c>
      <c r="D23" s="5">
        <f t="shared" si="1"/>
        <v>391.37413032739448</v>
      </c>
      <c r="E23" s="5">
        <f t="shared" si="2"/>
        <v>28.926135270267579</v>
      </c>
      <c r="F23" s="5">
        <f t="shared" si="3"/>
        <v>8.8978467636459726</v>
      </c>
      <c r="G23" s="5">
        <f t="shared" si="4"/>
        <v>326.52644659672865</v>
      </c>
      <c r="H23" s="5">
        <f t="shared" si="5"/>
        <v>95.616553103271372</v>
      </c>
      <c r="I23" s="5">
        <f t="shared" si="6"/>
        <v>9142.525227350714</v>
      </c>
    </row>
    <row r="24" spans="1:9" x14ac:dyDescent="0.3">
      <c r="A24" s="12" t="s">
        <v>44</v>
      </c>
      <c r="B24" s="5">
        <v>477.39899919999999</v>
      </c>
      <c r="C24" s="5">
        <v>20</v>
      </c>
      <c r="D24" s="5">
        <f t="shared" si="1"/>
        <v>463.05707131553874</v>
      </c>
      <c r="E24" s="5">
        <f t="shared" si="2"/>
        <v>35.685504220062313</v>
      </c>
      <c r="F24" s="5">
        <f t="shared" si="3"/>
        <v>3.1826962345342658E-2</v>
      </c>
      <c r="G24" s="5">
        <f t="shared" si="4"/>
        <v>414.83756578206072</v>
      </c>
      <c r="H24" s="5">
        <f t="shared" si="5"/>
        <v>62.56143341793927</v>
      </c>
      <c r="I24" s="5">
        <f t="shared" si="6"/>
        <v>3913.9329513072485</v>
      </c>
    </row>
    <row r="25" spans="1:9" x14ac:dyDescent="0.3">
      <c r="A25" s="12" t="s">
        <v>45</v>
      </c>
      <c r="B25" s="5">
        <v>698.29599949999999</v>
      </c>
      <c r="C25" s="5">
        <v>21</v>
      </c>
      <c r="D25" s="5">
        <f t="shared" si="1"/>
        <v>628.2808653520085</v>
      </c>
      <c r="E25" s="5">
        <f t="shared" si="2"/>
        <v>56.164047443613903</v>
      </c>
      <c r="F25" s="5">
        <f t="shared" si="3"/>
        <v>26.660492251156498</v>
      </c>
      <c r="G25" s="5">
        <f t="shared" si="4"/>
        <v>508.75655759462489</v>
      </c>
      <c r="H25" s="5">
        <f t="shared" si="5"/>
        <v>189.5394419053751</v>
      </c>
      <c r="I25" s="5">
        <f t="shared" si="6"/>
        <v>35925.200037801063</v>
      </c>
    </row>
    <row r="26" spans="1:9" x14ac:dyDescent="0.3">
      <c r="A26" s="12" t="s">
        <v>46</v>
      </c>
      <c r="B26" s="5">
        <v>435.34399989999997</v>
      </c>
      <c r="C26" s="5">
        <v>22</v>
      </c>
      <c r="D26" s="5">
        <f t="shared" si="1"/>
        <v>514.87927108357997</v>
      </c>
      <c r="E26" s="5">
        <f t="shared" si="2"/>
        <v>29.357631148086288</v>
      </c>
      <c r="F26" s="5">
        <f t="shared" si="3"/>
        <v>-22.784038132319868</v>
      </c>
      <c r="G26" s="5">
        <f t="shared" si="4"/>
        <v>683.45115911892992</v>
      </c>
      <c r="H26" s="5">
        <f t="shared" si="5"/>
        <v>-248.10715921892995</v>
      </c>
      <c r="I26" s="5">
        <f t="shared" si="6"/>
        <v>61557.162455687459</v>
      </c>
    </row>
    <row r="27" spans="1:9" x14ac:dyDescent="0.3">
      <c r="A27" s="12" t="s">
        <v>47</v>
      </c>
      <c r="B27" s="5">
        <v>374.92899990000001</v>
      </c>
      <c r="C27" s="5">
        <v>23</v>
      </c>
      <c r="D27" s="5">
        <f t="shared" si="1"/>
        <v>422.44447875928347</v>
      </c>
      <c r="E27" s="5">
        <f t="shared" si="2"/>
        <v>10.103622067719529</v>
      </c>
      <c r="F27" s="5">
        <f t="shared" si="3"/>
        <v>-6.7532693776199606</v>
      </c>
      <c r="G27" s="5">
        <f t="shared" si="4"/>
        <v>553.13474899531218</v>
      </c>
      <c r="H27" s="5">
        <f t="shared" si="5"/>
        <v>-178.20574909531217</v>
      </c>
      <c r="I27" s="5">
        <f t="shared" si="6"/>
        <v>31757.289010621356</v>
      </c>
    </row>
    <row r="28" spans="1:9" x14ac:dyDescent="0.3">
      <c r="A28" s="12" t="s">
        <v>48</v>
      </c>
      <c r="B28" s="5">
        <v>409.70899960000003</v>
      </c>
      <c r="C28" s="5">
        <v>24</v>
      </c>
      <c r="D28" s="5">
        <f t="shared" si="1"/>
        <v>416.91725959216853</v>
      </c>
      <c r="E28" s="5">
        <f t="shared" si="2"/>
        <v>7.6325622883932907</v>
      </c>
      <c r="F28" s="5">
        <f t="shared" si="3"/>
        <v>-1.9768374896561025</v>
      </c>
      <c r="G28" s="5">
        <f t="shared" si="4"/>
        <v>432.57992778934835</v>
      </c>
      <c r="H28" s="5">
        <f t="shared" si="5"/>
        <v>-22.870928189348319</v>
      </c>
      <c r="I28" s="5">
        <f t="shared" si="6"/>
        <v>523.07935624232755</v>
      </c>
    </row>
    <row r="29" spans="1:9" x14ac:dyDescent="0.3">
      <c r="A29" s="12" t="s">
        <v>49</v>
      </c>
      <c r="B29" s="5">
        <v>533.88999939999997</v>
      </c>
      <c r="C29" s="5">
        <v>25</v>
      </c>
      <c r="D29" s="5">
        <f t="shared" si="1"/>
        <v>481.05618765090594</v>
      </c>
      <c r="E29" s="5">
        <f t="shared" si="2"/>
        <v>16.565581671880935</v>
      </c>
      <c r="F29" s="5">
        <f t="shared" si="3"/>
        <v>33.921926650588176</v>
      </c>
      <c r="G29" s="5">
        <f t="shared" si="4"/>
        <v>451.21031413171829</v>
      </c>
      <c r="H29" s="5">
        <f t="shared" si="5"/>
        <v>82.679685268281673</v>
      </c>
      <c r="I29" s="5">
        <f t="shared" si="6"/>
        <v>6835.9303560621138</v>
      </c>
    </row>
    <row r="30" spans="1:9" x14ac:dyDescent="0.3">
      <c r="A30" s="12" t="s">
        <v>50</v>
      </c>
      <c r="B30" s="5">
        <v>408.9429998</v>
      </c>
      <c r="C30" s="5">
        <v>26</v>
      </c>
      <c r="D30" s="5">
        <f t="shared" si="1"/>
        <v>452.58686404700757</v>
      </c>
      <c r="E30" s="5">
        <f t="shared" si="2"/>
        <v>9.4460708649551428</v>
      </c>
      <c r="F30" s="5">
        <f t="shared" si="3"/>
        <v>-28.57131547508461</v>
      </c>
      <c r="G30" s="5">
        <f t="shared" si="4"/>
        <v>474.83773119046697</v>
      </c>
      <c r="H30" s="5">
        <f t="shared" si="5"/>
        <v>-65.894731390466973</v>
      </c>
      <c r="I30" s="5">
        <f t="shared" si="6"/>
        <v>4342.1156250217937</v>
      </c>
    </row>
    <row r="31" spans="1:9" x14ac:dyDescent="0.3">
      <c r="A31" s="12" t="s">
        <v>51</v>
      </c>
      <c r="B31" s="5">
        <v>448.27899930000001</v>
      </c>
      <c r="C31" s="5">
        <v>27</v>
      </c>
      <c r="D31" s="5">
        <f t="shared" si="1"/>
        <v>457.24841976062567</v>
      </c>
      <c r="E31" s="5">
        <f t="shared" si="2"/>
        <v>8.6896929594782488</v>
      </c>
      <c r="F31" s="5">
        <f t="shared" si="3"/>
        <v>-7.3681105982661768</v>
      </c>
      <c r="G31" s="5">
        <f t="shared" si="4"/>
        <v>455.27966553434271</v>
      </c>
      <c r="H31" s="5">
        <f t="shared" si="5"/>
        <v>-7.0006662343427024</v>
      </c>
      <c r="I31" s="5">
        <f t="shared" si="6"/>
        <v>49.009327724666036</v>
      </c>
    </row>
    <row r="32" spans="1:9" x14ac:dyDescent="0.3">
      <c r="A32" s="12" t="s">
        <v>52</v>
      </c>
      <c r="B32" s="5">
        <v>510.78599930000001</v>
      </c>
      <c r="C32" s="5">
        <v>28</v>
      </c>
      <c r="D32" s="5">
        <f t="shared" si="1"/>
        <v>497.93986716297673</v>
      </c>
      <c r="E32" s="5">
        <f t="shared" si="2"/>
        <v>13.748809553627137</v>
      </c>
      <c r="F32" s="5">
        <f t="shared" si="3"/>
        <v>2.1355954616698645</v>
      </c>
      <c r="G32" s="5">
        <f t="shared" si="4"/>
        <v>463.96127523044782</v>
      </c>
      <c r="H32" s="5">
        <f t="shared" si="5"/>
        <v>46.82472406955219</v>
      </c>
      <c r="I32" s="5">
        <f t="shared" si="6"/>
        <v>2192.5547841897001</v>
      </c>
    </row>
    <row r="33" spans="1:9" x14ac:dyDescent="0.3">
      <c r="A33" s="12" t="s">
        <v>53</v>
      </c>
      <c r="B33" s="5">
        <v>662.25299840000002</v>
      </c>
      <c r="C33" s="5">
        <v>29</v>
      </c>
      <c r="D33" s="5">
        <f t="shared" si="1"/>
        <v>591.40641894876183</v>
      </c>
      <c r="E33" s="5">
        <f t="shared" si="2"/>
        <v>26.3512858739407</v>
      </c>
      <c r="F33" s="5">
        <f t="shared" si="3"/>
        <v>44.166173432309535</v>
      </c>
      <c r="G33" s="5">
        <f t="shared" si="4"/>
        <v>545.61060336719208</v>
      </c>
      <c r="H33" s="5">
        <f t="shared" si="5"/>
        <v>116.64239503280794</v>
      </c>
      <c r="I33" s="5">
        <f t="shared" si="6"/>
        <v>13605.448318989618</v>
      </c>
    </row>
    <row r="34" spans="1:9" x14ac:dyDescent="0.3">
      <c r="A34" s="12" t="s">
        <v>54</v>
      </c>
      <c r="B34" s="5">
        <v>575.32699969999999</v>
      </c>
      <c r="C34" s="5">
        <v>30</v>
      </c>
      <c r="D34" s="5">
        <f t="shared" si="1"/>
        <v>608.28568351249976</v>
      </c>
      <c r="E34" s="5">
        <f t="shared" si="2"/>
        <v>24.85386609103092</v>
      </c>
      <c r="F34" s="5">
        <f t="shared" si="3"/>
        <v>-29.788531631819879</v>
      </c>
      <c r="G34" s="5">
        <f t="shared" si="4"/>
        <v>589.18638934761793</v>
      </c>
      <c r="H34" s="5">
        <f t="shared" si="5"/>
        <v>-13.859389647617945</v>
      </c>
      <c r="I34" s="5">
        <f t="shared" si="6"/>
        <v>192.08268140449948</v>
      </c>
    </row>
    <row r="35" spans="1:9" x14ac:dyDescent="0.3">
      <c r="A35" s="12" t="s">
        <v>55</v>
      </c>
      <c r="B35" s="5">
        <v>637.06399920000001</v>
      </c>
      <c r="C35" s="5">
        <v>31</v>
      </c>
      <c r="D35" s="5">
        <f t="shared" si="1"/>
        <v>640.85730439150336</v>
      </c>
      <c r="E35" s="5">
        <f t="shared" si="2"/>
        <v>26.073956114129651</v>
      </c>
      <c r="F35" s="5">
        <f t="shared" si="3"/>
        <v>-6.3763290646327579</v>
      </c>
      <c r="G35" s="5">
        <f t="shared" si="4"/>
        <v>625.77143900526448</v>
      </c>
      <c r="H35" s="5">
        <f t="shared" si="5"/>
        <v>11.292560194735529</v>
      </c>
      <c r="I35" s="5">
        <f t="shared" si="6"/>
        <v>127.52191575172533</v>
      </c>
    </row>
    <row r="36" spans="1:9" x14ac:dyDescent="0.3">
      <c r="A36" s="12" t="s">
        <v>56</v>
      </c>
      <c r="B36" s="5">
        <v>786.42399980000005</v>
      </c>
      <c r="C36" s="5">
        <v>32</v>
      </c>
      <c r="D36" s="5">
        <f t="shared" si="1"/>
        <v>747.13748859727878</v>
      </c>
      <c r="E36" s="5">
        <f t="shared" si="2"/>
        <v>38.7536565417075</v>
      </c>
      <c r="F36" s="5">
        <f t="shared" si="3"/>
        <v>12.442615843769909</v>
      </c>
      <c r="G36" s="5">
        <f t="shared" si="4"/>
        <v>669.06685596730279</v>
      </c>
      <c r="H36" s="5">
        <f t="shared" si="5"/>
        <v>117.35714383269726</v>
      </c>
      <c r="I36" s="5">
        <f t="shared" si="6"/>
        <v>13772.699208568392</v>
      </c>
    </row>
    <row r="37" spans="1:9" x14ac:dyDescent="0.3">
      <c r="A37" s="12" t="s">
        <v>57</v>
      </c>
      <c r="B37" s="5">
        <v>1042.441998</v>
      </c>
      <c r="C37" s="5">
        <v>33</v>
      </c>
      <c r="D37" s="5">
        <f t="shared" si="1"/>
        <v>931.04271823549902</v>
      </c>
      <c r="E37" s="5">
        <f t="shared" si="2"/>
        <v>61.700483829888555</v>
      </c>
      <c r="F37" s="5">
        <f t="shared" si="3"/>
        <v>62.819091765411841</v>
      </c>
      <c r="G37" s="5">
        <f t="shared" si="4"/>
        <v>830.05731857129581</v>
      </c>
      <c r="H37" s="5">
        <f t="shared" si="5"/>
        <v>212.3846794287042</v>
      </c>
      <c r="I37" s="5">
        <f t="shared" si="6"/>
        <v>45107.252056033452</v>
      </c>
    </row>
    <row r="38" spans="1:9" x14ac:dyDescent="0.3">
      <c r="A38" s="12" t="s">
        <v>58</v>
      </c>
      <c r="B38" s="5">
        <v>867.16099929999996</v>
      </c>
      <c r="C38" s="5">
        <v>34</v>
      </c>
      <c r="D38" s="5">
        <f t="shared" si="1"/>
        <v>927.27425159716404</v>
      </c>
      <c r="E38" s="5">
        <f t="shared" si="2"/>
        <v>51.350580848582879</v>
      </c>
      <c r="F38" s="5">
        <f t="shared" si="3"/>
        <v>-38.201716280020079</v>
      </c>
      <c r="G38" s="5">
        <f t="shared" si="4"/>
        <v>962.95467043356768</v>
      </c>
      <c r="H38" s="5">
        <f t="shared" si="5"/>
        <v>-95.793671133567727</v>
      </c>
      <c r="I38" s="5">
        <f t="shared" si="6"/>
        <v>9176.4274292461268</v>
      </c>
    </row>
    <row r="39" spans="1:9" x14ac:dyDescent="0.3">
      <c r="A39" s="12" t="s">
        <v>59</v>
      </c>
      <c r="B39" s="5">
        <v>993.05099870000004</v>
      </c>
      <c r="C39" s="5">
        <v>35</v>
      </c>
      <c r="D39" s="5">
        <f t="shared" si="1"/>
        <v>992.84202988198081</v>
      </c>
      <c r="E39" s="5">
        <f t="shared" si="2"/>
        <v>53.598159480571312</v>
      </c>
      <c r="F39" s="5">
        <f t="shared" si="3"/>
        <v>-4.5493270070847309</v>
      </c>
      <c r="G39" s="5">
        <f t="shared" si="4"/>
        <v>972.24850338111423</v>
      </c>
      <c r="H39" s="5">
        <f t="shared" si="5"/>
        <v>20.802495318885803</v>
      </c>
      <c r="I39" s="5">
        <f t="shared" si="6"/>
        <v>432.74381149226576</v>
      </c>
    </row>
    <row r="40" spans="1:9" x14ac:dyDescent="0.3">
      <c r="A40" s="12" t="s">
        <v>60</v>
      </c>
      <c r="B40" s="5">
        <v>1168.7189980000001</v>
      </c>
      <c r="C40" s="5">
        <v>36</v>
      </c>
      <c r="D40" s="5">
        <f t="shared" si="1"/>
        <v>1121.5063203557065</v>
      </c>
      <c r="E40" s="5">
        <f t="shared" si="2"/>
        <v>65.465268505607924</v>
      </c>
      <c r="F40" s="5">
        <f t="shared" si="3"/>
        <v>22.089100419353962</v>
      </c>
      <c r="G40" s="5">
        <f t="shared" si="4"/>
        <v>1058.882805206322</v>
      </c>
      <c r="H40" s="5">
        <f t="shared" si="5"/>
        <v>109.83619279367804</v>
      </c>
      <c r="I40" s="5">
        <f t="shared" si="6"/>
        <v>12063.989247410011</v>
      </c>
    </row>
    <row r="41" spans="1:9" x14ac:dyDescent="0.3">
      <c r="A41" s="12" t="s">
        <v>61</v>
      </c>
      <c r="B41" s="5">
        <v>1405.1369970000001</v>
      </c>
      <c r="C41" s="5">
        <v>37</v>
      </c>
      <c r="D41" s="5">
        <f t="shared" si="1"/>
        <v>1293.1410275279045</v>
      </c>
      <c r="E41" s="5">
        <f t="shared" si="2"/>
        <v>82.249459819507663</v>
      </c>
      <c r="F41" s="5">
        <f t="shared" si="3"/>
        <v>76.462553056750806</v>
      </c>
      <c r="G41" s="5">
        <f t="shared" si="4"/>
        <v>1249.7906806267265</v>
      </c>
      <c r="H41" s="5">
        <f t="shared" si="5"/>
        <v>155.34631637327357</v>
      </c>
      <c r="I41" s="5">
        <f t="shared" si="6"/>
        <v>24132.478010745202</v>
      </c>
    </row>
    <row r="42" spans="1:9" x14ac:dyDescent="0.3">
      <c r="A42" s="12" t="s">
        <v>62</v>
      </c>
      <c r="B42" s="5">
        <v>1246.9169999999999</v>
      </c>
      <c r="C42" s="5">
        <v>38</v>
      </c>
      <c r="D42" s="5">
        <f t="shared" si="1"/>
        <v>1313.6954083431904</v>
      </c>
      <c r="E42" s="5">
        <f t="shared" si="2"/>
        <v>72.496163370565654</v>
      </c>
      <c r="F42" s="5">
        <f t="shared" si="3"/>
        <v>-46.12993397460113</v>
      </c>
      <c r="G42" s="5">
        <f t="shared" si="4"/>
        <v>1337.1887710673921</v>
      </c>
      <c r="H42" s="5">
        <f t="shared" si="5"/>
        <v>-90.271771067392137</v>
      </c>
      <c r="I42" s="5">
        <f t="shared" si="6"/>
        <v>8148.9926516436562</v>
      </c>
    </row>
    <row r="43" spans="1:9" x14ac:dyDescent="0.3">
      <c r="A43" s="12" t="s">
        <v>63</v>
      </c>
      <c r="B43" s="5">
        <v>1248.211998</v>
      </c>
      <c r="C43" s="5">
        <v>39</v>
      </c>
      <c r="D43" s="5">
        <f t="shared" si="1"/>
        <v>1295.0003885256547</v>
      </c>
      <c r="E43" s="5">
        <f t="shared" si="2"/>
        <v>58.079865385073724</v>
      </c>
      <c r="F43" s="5">
        <f t="shared" si="3"/>
        <v>-16.267985347601797</v>
      </c>
      <c r="G43" s="5">
        <f t="shared" si="4"/>
        <v>1381.6422447066714</v>
      </c>
      <c r="H43" s="5">
        <f t="shared" si="5"/>
        <v>-133.43024670667137</v>
      </c>
      <c r="I43" s="5">
        <f t="shared" si="6"/>
        <v>17803.630736203184</v>
      </c>
    </row>
    <row r="44" spans="1:9" x14ac:dyDescent="0.3">
      <c r="A44" s="12" t="s">
        <v>64</v>
      </c>
      <c r="B44" s="5">
        <v>1383.7469980000001</v>
      </c>
      <c r="C44" s="5">
        <v>40</v>
      </c>
      <c r="D44" s="5">
        <f t="shared" si="1"/>
        <v>1358.9425339748977</v>
      </c>
      <c r="E44" s="5">
        <f t="shared" si="2"/>
        <v>59.006625772699678</v>
      </c>
      <c r="F44" s="5">
        <f t="shared" si="3"/>
        <v>22.84244141973031</v>
      </c>
      <c r="G44" s="5">
        <f t="shared" si="4"/>
        <v>1375.1693543300823</v>
      </c>
      <c r="H44" s="5">
        <f t="shared" si="5"/>
        <v>8.5776436699177339</v>
      </c>
      <c r="I44" s="5">
        <f t="shared" si="6"/>
        <v>73.575970928079769</v>
      </c>
    </row>
    <row r="45" spans="1:9" x14ac:dyDescent="0.3">
      <c r="A45" s="12" t="s">
        <v>65</v>
      </c>
      <c r="B45" s="5">
        <v>1493.3829989999999</v>
      </c>
      <c r="C45" s="5">
        <v>41</v>
      </c>
      <c r="D45" s="5">
        <f t="shared" si="1"/>
        <v>1417.2460985504863</v>
      </c>
      <c r="E45" s="5">
        <f t="shared" si="2"/>
        <v>58.89547972364926</v>
      </c>
      <c r="F45" s="5">
        <f t="shared" si="3"/>
        <v>76.372205134140415</v>
      </c>
      <c r="G45" s="5">
        <f t="shared" si="4"/>
        <v>1494.4117128043481</v>
      </c>
      <c r="H45" s="5">
        <f t="shared" si="5"/>
        <v>-1.0287138043481718</v>
      </c>
      <c r="I45" s="5">
        <f t="shared" si="6"/>
        <v>1.0582520912564888</v>
      </c>
    </row>
    <row r="46" spans="1:9" x14ac:dyDescent="0.3">
      <c r="A46" s="12" t="s">
        <v>66</v>
      </c>
      <c r="B46" s="5">
        <v>1346.202</v>
      </c>
      <c r="C46" s="5">
        <v>42</v>
      </c>
      <c r="D46" s="5">
        <f t="shared" si="1"/>
        <v>1418.8629565606502</v>
      </c>
      <c r="E46" s="5">
        <f t="shared" si="2"/>
        <v>49.840375381855651</v>
      </c>
      <c r="F46" s="5">
        <f t="shared" si="3"/>
        <v>-53.490608270179756</v>
      </c>
      <c r="G46" s="5">
        <f t="shared" si="4"/>
        <v>1430.0116442995345</v>
      </c>
      <c r="H46" s="5">
        <f t="shared" si="5"/>
        <v>-83.809644299534511</v>
      </c>
      <c r="I46" s="5">
        <f t="shared" si="6"/>
        <v>7024.0564776144975</v>
      </c>
    </row>
    <row r="47" spans="1:9" x14ac:dyDescent="0.3">
      <c r="A47" s="12" t="s">
        <v>67</v>
      </c>
      <c r="B47" s="5">
        <v>1364.759998</v>
      </c>
      <c r="C47" s="5">
        <v>43</v>
      </c>
      <c r="D47" s="5">
        <f t="shared" si="1"/>
        <v>1408.7827444285297</v>
      </c>
      <c r="E47" s="5">
        <f t="shared" si="2"/>
        <v>40.367606032154512</v>
      </c>
      <c r="F47" s="5">
        <f t="shared" si="3"/>
        <v>-23.968169379548478</v>
      </c>
      <c r="G47" s="5">
        <f t="shared" si="4"/>
        <v>1452.4353465949041</v>
      </c>
      <c r="H47" s="5">
        <f t="shared" si="5"/>
        <v>-87.675348594904108</v>
      </c>
      <c r="I47" s="5">
        <f t="shared" si="6"/>
        <v>7686.9667512379538</v>
      </c>
    </row>
    <row r="48" spans="1:9" x14ac:dyDescent="0.3">
      <c r="A48" s="12" t="s">
        <v>68</v>
      </c>
      <c r="B48" s="5">
        <v>1354.0899959999999</v>
      </c>
      <c r="C48" s="5">
        <v>44</v>
      </c>
      <c r="D48" s="5">
        <f t="shared" si="1"/>
        <v>1368.571203506423</v>
      </c>
      <c r="E48" s="5">
        <f t="shared" si="2"/>
        <v>27.628951336631857</v>
      </c>
      <c r="F48" s="5">
        <f t="shared" si="3"/>
        <v>12.487498545707847</v>
      </c>
      <c r="G48" s="5">
        <f t="shared" si="4"/>
        <v>1471.9927918804144</v>
      </c>
      <c r="H48" s="5">
        <f t="shared" si="5"/>
        <v>-117.90279588041449</v>
      </c>
      <c r="I48" s="5">
        <f t="shared" si="6"/>
        <v>13901.069276418684</v>
      </c>
    </row>
    <row r="49" spans="1:9" x14ac:dyDescent="0.3">
      <c r="A49" s="12" t="s">
        <v>69</v>
      </c>
      <c r="B49" s="5">
        <v>1675.505997</v>
      </c>
      <c r="C49" s="5">
        <v>45</v>
      </c>
      <c r="D49" s="5">
        <f t="shared" si="1"/>
        <v>1534.8925347609056</v>
      </c>
      <c r="E49" s="5">
        <f t="shared" si="2"/>
        <v>49.554653003299997</v>
      </c>
      <c r="F49" s="5">
        <f t="shared" si="3"/>
        <v>94.19507526115683</v>
      </c>
      <c r="G49" s="5">
        <f t="shared" si="4"/>
        <v>1472.5723599771952</v>
      </c>
      <c r="H49" s="5">
        <f t="shared" si="5"/>
        <v>202.93363702280476</v>
      </c>
      <c r="I49" s="5">
        <f t="shared" si="6"/>
        <v>41182.061035303472</v>
      </c>
    </row>
    <row r="50" spans="1:9" x14ac:dyDescent="0.3">
      <c r="A50" s="12" t="s">
        <v>70</v>
      </c>
      <c r="B50" s="5">
        <v>1597.6779979999999</v>
      </c>
      <c r="C50" s="5">
        <v>46</v>
      </c>
      <c r="D50" s="5">
        <f t="shared" si="1"/>
        <v>1630.0470816992292</v>
      </c>
      <c r="E50" s="5">
        <f t="shared" si="2"/>
        <v>56.763482147649796</v>
      </c>
      <c r="F50" s="5">
        <f t="shared" si="3"/>
        <v>-47.630726221208981</v>
      </c>
      <c r="G50" s="5">
        <f t="shared" si="4"/>
        <v>1530.9565794940258</v>
      </c>
      <c r="H50" s="5">
        <f t="shared" si="5"/>
        <v>66.721418505974043</v>
      </c>
      <c r="I50" s="5">
        <f t="shared" si="6"/>
        <v>4451.7476874493359</v>
      </c>
    </row>
    <row r="51" spans="1:9" x14ac:dyDescent="0.3">
      <c r="A51" s="12" t="s">
        <v>71</v>
      </c>
      <c r="B51" s="5">
        <v>1528.6039960000001</v>
      </c>
      <c r="C51" s="5">
        <v>47</v>
      </c>
      <c r="D51" s="5">
        <f t="shared" si="1"/>
        <v>1595.0670597490214</v>
      </c>
      <c r="E51" s="5">
        <f t="shared" si="2"/>
        <v>42.259868453113491</v>
      </c>
      <c r="F51" s="5">
        <f t="shared" si="3"/>
        <v>-35.757804538322347</v>
      </c>
      <c r="G51" s="5">
        <f t="shared" si="4"/>
        <v>1662.8423944673305</v>
      </c>
      <c r="H51" s="5">
        <f t="shared" si="5"/>
        <v>-134.2383984673304</v>
      </c>
      <c r="I51" s="5">
        <f t="shared" si="6"/>
        <v>18019.947623073771</v>
      </c>
    </row>
    <row r="52" spans="1:9" x14ac:dyDescent="0.3">
      <c r="A52" s="12" t="s">
        <v>72</v>
      </c>
      <c r="B52" s="5">
        <v>1507.060997</v>
      </c>
      <c r="C52" s="5">
        <v>48</v>
      </c>
      <c r="D52" s="5">
        <f t="shared" si="1"/>
        <v>1539.7639356710388</v>
      </c>
      <c r="E52" s="5">
        <f t="shared" si="2"/>
        <v>26.836259245374592</v>
      </c>
      <c r="F52" s="5">
        <f t="shared" si="3"/>
        <v>-4.9978611398628914E-2</v>
      </c>
      <c r="G52" s="5">
        <f t="shared" si="4"/>
        <v>1649.8144267478428</v>
      </c>
      <c r="H52" s="5">
        <f t="shared" si="5"/>
        <v>-142.7534297478428</v>
      </c>
      <c r="I52" s="5">
        <f t="shared" si="6"/>
        <v>20378.541704772291</v>
      </c>
    </row>
    <row r="53" spans="1:9" x14ac:dyDescent="0.3">
      <c r="A53" s="12" t="s">
        <v>73</v>
      </c>
      <c r="B53" s="5">
        <v>1862.6120000000001</v>
      </c>
      <c r="C53" s="5">
        <v>49</v>
      </c>
      <c r="D53" s="5">
        <f t="shared" si="1"/>
        <v>1704.5292389967954</v>
      </c>
      <c r="E53" s="5">
        <f t="shared" si="2"/>
        <v>48.641286121879567</v>
      </c>
      <c r="F53" s="5">
        <f t="shared" si="3"/>
        <v>111.9198517834449</v>
      </c>
      <c r="G53" s="5">
        <f t="shared" si="4"/>
        <v>1660.7952701775703</v>
      </c>
      <c r="H53" s="5">
        <f t="shared" si="5"/>
        <v>201.81672982242981</v>
      </c>
      <c r="I53" s="5">
        <f t="shared" si="6"/>
        <v>40729.992436219625</v>
      </c>
    </row>
    <row r="54" spans="1:9" x14ac:dyDescent="0.3">
      <c r="A54" s="12" t="s">
        <v>74</v>
      </c>
      <c r="B54" s="5">
        <v>1716.0249980000001</v>
      </c>
      <c r="C54" s="5">
        <v>50</v>
      </c>
      <c r="D54" s="5">
        <f t="shared" si="1"/>
        <v>1760.3364993690629</v>
      </c>
      <c r="E54" s="5">
        <f t="shared" si="2"/>
        <v>49.774145862682175</v>
      </c>
      <c r="F54" s="5">
        <f t="shared" si="3"/>
        <v>-46.70985206450441</v>
      </c>
      <c r="G54" s="5">
        <f t="shared" si="4"/>
        <v>1705.539798897466</v>
      </c>
      <c r="H54" s="5">
        <f t="shared" si="5"/>
        <v>10.485199102534125</v>
      </c>
      <c r="I54" s="5">
        <f t="shared" si="6"/>
        <v>109.93940021978241</v>
      </c>
    </row>
    <row r="55" spans="1:9" x14ac:dyDescent="0.3">
      <c r="A55" s="12" t="s">
        <v>75</v>
      </c>
      <c r="B55" s="5">
        <v>1740.1709980000001</v>
      </c>
      <c r="C55" s="5">
        <v>51</v>
      </c>
      <c r="D55" s="5">
        <f t="shared" si="1"/>
        <v>1786.7495051926708</v>
      </c>
      <c r="E55" s="5">
        <f t="shared" si="2"/>
        <v>46.081012992704828</v>
      </c>
      <c r="F55" s="5">
        <f t="shared" si="3"/>
        <v>-38.759862511385279</v>
      </c>
      <c r="G55" s="5">
        <f t="shared" si="4"/>
        <v>1774.3528406934229</v>
      </c>
      <c r="H55" s="5">
        <f t="shared" si="5"/>
        <v>-34.181842693422823</v>
      </c>
      <c r="I55" s="5">
        <f t="shared" si="6"/>
        <v>1168.3983699179032</v>
      </c>
    </row>
    <row r="56" spans="1:9" x14ac:dyDescent="0.3">
      <c r="A56" s="12" t="s">
        <v>76</v>
      </c>
      <c r="B56" s="5">
        <v>1767.733997</v>
      </c>
      <c r="C56" s="5">
        <v>52</v>
      </c>
      <c r="D56" s="5">
        <f t="shared" si="1"/>
        <v>1788.3752966293805</v>
      </c>
      <c r="E56" s="5">
        <f t="shared" si="2"/>
        <v>39.053143646604362</v>
      </c>
      <c r="F56" s="5">
        <f t="shared" si="3"/>
        <v>-5.7627628373924411</v>
      </c>
      <c r="G56" s="5">
        <f t="shared" si="4"/>
        <v>1832.780539573977</v>
      </c>
      <c r="H56" s="5">
        <f t="shared" si="5"/>
        <v>-65.046542573976922</v>
      </c>
      <c r="I56" s="5">
        <f t="shared" si="6"/>
        <v>4231.0527008281924</v>
      </c>
    </row>
    <row r="57" spans="1:9" x14ac:dyDescent="0.3">
      <c r="A57" s="12" t="s">
        <v>77</v>
      </c>
      <c r="B57" s="5">
        <v>2000.2919999999999</v>
      </c>
      <c r="C57" s="5">
        <v>53</v>
      </c>
      <c r="D57" s="5">
        <f t="shared" si="1"/>
        <v>1869.0796323568043</v>
      </c>
      <c r="E57" s="5">
        <f t="shared" si="2"/>
        <v>45.637727544912657</v>
      </c>
      <c r="F57" s="5">
        <f t="shared" si="3"/>
        <v>117.27230004002216</v>
      </c>
      <c r="G57" s="5">
        <f t="shared" si="4"/>
        <v>1939.3482920594299</v>
      </c>
      <c r="H57" s="5">
        <f t="shared" si="5"/>
        <v>60.943707940569993</v>
      </c>
      <c r="I57" s="5">
        <f t="shared" si="6"/>
        <v>3714.1355375454941</v>
      </c>
    </row>
    <row r="58" spans="1:9" x14ac:dyDescent="0.3">
      <c r="A58" s="12" t="s">
        <v>78</v>
      </c>
      <c r="B58" s="5">
        <v>1973.8939969999999</v>
      </c>
      <c r="C58" s="5">
        <v>54</v>
      </c>
      <c r="D58" s="5">
        <f t="shared" si="1"/>
        <v>1987.0841168306456</v>
      </c>
      <c r="E58" s="5">
        <f t="shared" si="2"/>
        <v>57.078095962757942</v>
      </c>
      <c r="F58" s="5">
        <f t="shared" si="3"/>
        <v>-37.410254559424445</v>
      </c>
      <c r="G58" s="5">
        <f t="shared" si="4"/>
        <v>1868.0075078372124</v>
      </c>
      <c r="H58" s="5">
        <f t="shared" si="5"/>
        <v>105.88648916278748</v>
      </c>
      <c r="I58" s="5">
        <f t="shared" si="6"/>
        <v>11211.948587221112</v>
      </c>
    </row>
    <row r="59" spans="1:9" x14ac:dyDescent="0.3">
      <c r="A59" s="12" t="s">
        <v>79</v>
      </c>
      <c r="B59" s="5">
        <v>1861.9789960000001</v>
      </c>
      <c r="C59" s="5">
        <v>55</v>
      </c>
      <c r="D59" s="5">
        <f t="shared" si="1"/>
        <v>1946.1413689697704</v>
      </c>
      <c r="E59" s="5">
        <f t="shared" si="2"/>
        <v>41.582105627419878</v>
      </c>
      <c r="F59" s="5">
        <f t="shared" si="3"/>
        <v>-51.35617652837702</v>
      </c>
      <c r="G59" s="5">
        <f t="shared" si="4"/>
        <v>2005.4023502820182</v>
      </c>
      <c r="H59" s="5">
        <f t="shared" si="5"/>
        <v>-143.42335428201818</v>
      </c>
      <c r="I59" s="5">
        <f t="shared" si="6"/>
        <v>20570.258553505304</v>
      </c>
    </row>
    <row r="60" spans="1:9" x14ac:dyDescent="0.3">
      <c r="A60" s="12" t="s">
        <v>80</v>
      </c>
      <c r="B60" s="5">
        <v>2140.788994</v>
      </c>
      <c r="C60" s="5">
        <v>56</v>
      </c>
      <c r="D60" s="5">
        <f t="shared" si="1"/>
        <v>2096.2726179788879</v>
      </c>
      <c r="E60" s="5">
        <f t="shared" si="2"/>
        <v>58.742501428322555</v>
      </c>
      <c r="F60" s="5">
        <f t="shared" si="3"/>
        <v>8.1865059402923013</v>
      </c>
      <c r="G60" s="5">
        <f t="shared" si="4"/>
        <v>1981.9607117597977</v>
      </c>
      <c r="H60" s="5">
        <f t="shared" si="5"/>
        <v>158.82828224020227</v>
      </c>
      <c r="I60" s="5">
        <f t="shared" si="6"/>
        <v>25226.423239373351</v>
      </c>
    </row>
    <row r="61" spans="1:9" x14ac:dyDescent="0.3">
      <c r="A61" s="12" t="s">
        <v>81</v>
      </c>
      <c r="B61" s="5">
        <v>2468.8539959999998</v>
      </c>
      <c r="C61" s="5">
        <v>57</v>
      </c>
      <c r="D61" s="5">
        <f t="shared" si="1"/>
        <v>2289.3560138708726</v>
      </c>
      <c r="E61" s="5">
        <f t="shared" si="2"/>
        <v>79.9802823027172</v>
      </c>
      <c r="F61" s="5">
        <f t="shared" si="3"/>
        <v>134.53597607032214</v>
      </c>
      <c r="G61" s="5">
        <f t="shared" si="4"/>
        <v>2272.2874194472324</v>
      </c>
      <c r="H61" s="5">
        <f t="shared" si="5"/>
        <v>196.5665765527674</v>
      </c>
      <c r="I61" s="5">
        <f t="shared" si="6"/>
        <v>38638.419017674969</v>
      </c>
    </row>
    <row r="62" spans="1:9" x14ac:dyDescent="0.3">
      <c r="A62" s="12" t="s">
        <v>82</v>
      </c>
      <c r="B62" s="5">
        <v>2076.6999970000002</v>
      </c>
      <c r="C62" s="5">
        <v>58</v>
      </c>
      <c r="D62" s="5">
        <f t="shared" si="1"/>
        <v>2194.9053439476643</v>
      </c>
      <c r="E62" s="5">
        <f t="shared" si="2"/>
        <v>52.404715265769696</v>
      </c>
      <c r="F62" s="5">
        <f t="shared" si="3"/>
        <v>-59.82576296367769</v>
      </c>
      <c r="G62" s="5">
        <f t="shared" si="4"/>
        <v>2331.9260416141651</v>
      </c>
      <c r="H62" s="5">
        <f t="shared" si="5"/>
        <v>-255.22604461416495</v>
      </c>
      <c r="I62" s="5">
        <f t="shared" si="6"/>
        <v>65140.333849391718</v>
      </c>
    </row>
    <row r="63" spans="1:9" x14ac:dyDescent="0.3">
      <c r="A63" s="12" t="s">
        <v>83</v>
      </c>
      <c r="B63" s="5">
        <v>2149.9079969999998</v>
      </c>
      <c r="C63" s="5">
        <v>59</v>
      </c>
      <c r="D63" s="5">
        <f t="shared" si="1"/>
        <v>2215.84059183101</v>
      </c>
      <c r="E63" s="5">
        <f t="shared" si="2"/>
        <v>47.429747254948467</v>
      </c>
      <c r="F63" s="5">
        <f t="shared" si="3"/>
        <v>-55.400207140985664</v>
      </c>
      <c r="G63" s="5">
        <f t="shared" si="4"/>
        <v>2195.9538826850567</v>
      </c>
      <c r="H63" s="5">
        <f t="shared" si="5"/>
        <v>-46.045885685056874</v>
      </c>
      <c r="I63" s="5">
        <f t="shared" si="6"/>
        <v>2120.2235885213254</v>
      </c>
    </row>
    <row r="64" spans="1:9" x14ac:dyDescent="0.3">
      <c r="A64" s="12" t="s">
        <v>84</v>
      </c>
      <c r="B64" s="5">
        <v>2493.2859960000001</v>
      </c>
      <c r="C64" s="5">
        <v>60</v>
      </c>
      <c r="D64" s="5">
        <f t="shared" si="1"/>
        <v>2414.8766145909317</v>
      </c>
      <c r="E64" s="5">
        <f t="shared" si="2"/>
        <v>71.396990224501891</v>
      </c>
      <c r="F64" s="5">
        <f t="shared" si="3"/>
        <v>27.668895386390631</v>
      </c>
      <c r="G64" s="5">
        <f t="shared" si="4"/>
        <v>2271.4568450262504</v>
      </c>
      <c r="H64" s="5">
        <f t="shared" si="5"/>
        <v>221.82915097374962</v>
      </c>
      <c r="I64" s="5">
        <f t="shared" si="6"/>
        <v>49208.172221734603</v>
      </c>
    </row>
    <row r="65" spans="1:9" x14ac:dyDescent="0.3">
      <c r="A65" s="12" t="s">
        <v>85</v>
      </c>
      <c r="B65" s="5">
        <v>2832</v>
      </c>
      <c r="C65" s="5">
        <v>61</v>
      </c>
      <c r="D65" s="5">
        <f t="shared" si="1"/>
        <v>2630.6089760851623</v>
      </c>
      <c r="E65" s="5">
        <f t="shared" si="2"/>
        <v>94.214785205612756</v>
      </c>
      <c r="F65" s="5">
        <f t="shared" si="3"/>
        <v>153.08400717627606</v>
      </c>
      <c r="G65" s="5">
        <f t="shared" si="4"/>
        <v>2620.8095808857556</v>
      </c>
      <c r="H65" s="5">
        <f t="shared" si="5"/>
        <v>211.19041911424438</v>
      </c>
      <c r="I65" s="5">
        <f t="shared" si="6"/>
        <v>44601.393125650196</v>
      </c>
    </row>
    <row r="66" spans="1:9" x14ac:dyDescent="0.3">
      <c r="A66" s="12" t="s">
        <v>86</v>
      </c>
      <c r="B66" s="5">
        <v>2652</v>
      </c>
      <c r="C66" s="5">
        <v>62</v>
      </c>
      <c r="D66" s="5">
        <f t="shared" si="1"/>
        <v>2715.9404467816539</v>
      </c>
      <c r="E66" s="5">
        <f t="shared" si="2"/>
        <v>92.810433330956471</v>
      </c>
      <c r="F66" s="5">
        <f t="shared" si="3"/>
        <v>-60.967326479187896</v>
      </c>
      <c r="G66" s="5">
        <f t="shared" si="4"/>
        <v>2664.9979983270973</v>
      </c>
      <c r="H66" s="5">
        <f t="shared" si="5"/>
        <v>-12.997998327097321</v>
      </c>
      <c r="I66" s="5">
        <f t="shared" si="6"/>
        <v>168.94796051122475</v>
      </c>
    </row>
    <row r="67" spans="1:9" x14ac:dyDescent="0.3">
      <c r="A67" s="12" t="s">
        <v>87</v>
      </c>
      <c r="B67" s="5">
        <v>2575</v>
      </c>
      <c r="C67" s="5">
        <v>63</v>
      </c>
      <c r="D67" s="5">
        <f t="shared" si="1"/>
        <v>2686.8594102839525</v>
      </c>
      <c r="E67" s="5">
        <f t="shared" si="2"/>
        <v>73.540766138297272</v>
      </c>
      <c r="F67" s="5">
        <f t="shared" si="3"/>
        <v>-71.064051381268072</v>
      </c>
      <c r="G67" s="5">
        <f t="shared" si="4"/>
        <v>2753.350672971625</v>
      </c>
      <c r="H67" s="5">
        <f t="shared" si="5"/>
        <v>-178.35067297162504</v>
      </c>
      <c r="I67" s="5">
        <f t="shared" si="6"/>
        <v>31808.962549431544</v>
      </c>
    </row>
    <row r="68" spans="1:9" x14ac:dyDescent="0.3">
      <c r="A68" s="12" t="s">
        <v>88</v>
      </c>
      <c r="B68" s="5">
        <v>3003</v>
      </c>
      <c r="C68" s="5">
        <v>64</v>
      </c>
      <c r="D68" s="5">
        <f t="shared" si="1"/>
        <v>2907.291950433389</v>
      </c>
      <c r="E68" s="5">
        <f t="shared" si="2"/>
        <v>96.762699572300932</v>
      </c>
      <c r="F68" s="5">
        <f t="shared" si="3"/>
        <v>46.545440820813653</v>
      </c>
      <c r="G68" s="5">
        <f t="shared" si="4"/>
        <v>2788.0690718086403</v>
      </c>
      <c r="H68" s="5">
        <f t="shared" si="5"/>
        <v>214.93092819135973</v>
      </c>
      <c r="I68" s="5">
        <f t="shared" si="6"/>
        <v>46195.303893199431</v>
      </c>
    </row>
    <row r="69" spans="1:9" x14ac:dyDescent="0.3">
      <c r="A69" s="12" t="s">
        <v>89</v>
      </c>
      <c r="B69" s="5">
        <v>3148</v>
      </c>
      <c r="C69" s="5">
        <v>65</v>
      </c>
      <c r="D69" s="5">
        <f t="shared" si="1"/>
        <v>2997.8089524840029</v>
      </c>
      <c r="E69" s="5">
        <f t="shared" si="2"/>
        <v>95.775325207235809</v>
      </c>
      <c r="F69" s="5">
        <f t="shared" si="3"/>
        <v>152.28139454645759</v>
      </c>
      <c r="G69" s="5">
        <f t="shared" si="4"/>
        <v>3157.1386571819658</v>
      </c>
      <c r="H69" s="5">
        <f t="shared" si="5"/>
        <v>-9.1386571819657547</v>
      </c>
      <c r="I69" s="5">
        <f t="shared" si="6"/>
        <v>83.515055089494268</v>
      </c>
    </row>
    <row r="70" spans="1:9" x14ac:dyDescent="0.3">
      <c r="A70" s="12" t="s">
        <v>90</v>
      </c>
      <c r="B70" s="5">
        <v>2185</v>
      </c>
      <c r="C70" s="5">
        <v>66</v>
      </c>
      <c r="D70" s="5">
        <f t="shared" si="1"/>
        <v>2514.2913918642253</v>
      </c>
      <c r="E70" s="5">
        <f t="shared" si="2"/>
        <v>4.1956508243349901</v>
      </c>
      <c r="F70" s="5">
        <f t="shared" si="3"/>
        <v>-135.41021855238486</v>
      </c>
      <c r="G70" s="5">
        <f t="shared" si="4"/>
        <v>3032.6169512120509</v>
      </c>
      <c r="H70" s="5">
        <f t="shared" si="5"/>
        <v>-847.61695121205094</v>
      </c>
      <c r="I70" s="5">
        <f t="shared" si="6"/>
        <v>718454.49598201236</v>
      </c>
    </row>
    <row r="71" spans="1:9" x14ac:dyDescent="0.3">
      <c r="A71" s="12" t="s">
        <v>91</v>
      </c>
      <c r="B71" s="5">
        <v>2179</v>
      </c>
      <c r="C71" s="5">
        <v>67</v>
      </c>
      <c r="D71" s="5">
        <f t="shared" si="1"/>
        <v>2335.0368072557158</v>
      </c>
      <c r="E71" s="5">
        <f t="shared" si="2"/>
        <v>-24.805763205498696</v>
      </c>
      <c r="F71" s="5">
        <f t="shared" si="3"/>
        <v>-94.638596160345344</v>
      </c>
      <c r="G71" s="5">
        <f t="shared" si="4"/>
        <v>2447.4229913072922</v>
      </c>
      <c r="H71" s="5">
        <f t="shared" si="5"/>
        <v>-268.42299130729225</v>
      </c>
      <c r="I71" s="5">
        <f t="shared" si="6"/>
        <v>72050.902262354692</v>
      </c>
    </row>
    <row r="72" spans="1:9" x14ac:dyDescent="0.3">
      <c r="A72" s="12" t="s">
        <v>92</v>
      </c>
      <c r="B72" s="5">
        <v>2321</v>
      </c>
      <c r="C72" s="5">
        <v>68</v>
      </c>
      <c r="D72" s="5">
        <f t="shared" si="1"/>
        <v>2285.7800663579346</v>
      </c>
      <c r="E72" s="5">
        <f t="shared" si="2"/>
        <v>-28.671187121772135</v>
      </c>
      <c r="F72" s="5">
        <f t="shared" si="3"/>
        <v>43.403331642600556</v>
      </c>
      <c r="G72" s="5">
        <f t="shared" si="4"/>
        <v>2356.7764848710308</v>
      </c>
      <c r="H72" s="5">
        <f t="shared" si="5"/>
        <v>-35.776484871030789</v>
      </c>
      <c r="I72" s="5">
        <f t="shared" si="6"/>
        <v>1279.956869727095</v>
      </c>
    </row>
    <row r="73" spans="1:9" x14ac:dyDescent="0.3">
      <c r="A73" s="12" t="s">
        <v>93</v>
      </c>
      <c r="B73" s="5">
        <v>2129</v>
      </c>
      <c r="C73" s="5">
        <v>69</v>
      </c>
      <c r="D73" s="5">
        <f t="shared" si="1"/>
        <v>2065.4797587648268</v>
      </c>
      <c r="E73" s="5">
        <f t="shared" si="2"/>
        <v>-58.965590668594075</v>
      </c>
      <c r="F73" s="5">
        <f t="shared" si="3"/>
        <v>127.65581000649966</v>
      </c>
      <c r="G73" s="5">
        <f t="shared" si="4"/>
        <v>2409.3902737826202</v>
      </c>
      <c r="H73" s="5">
        <f t="shared" si="5"/>
        <v>-280.39027378262017</v>
      </c>
      <c r="I73" s="5">
        <f t="shared" si="6"/>
        <v>78618.705631892692</v>
      </c>
    </row>
    <row r="74" spans="1:9" x14ac:dyDescent="0.3">
      <c r="A74" s="12" t="s">
        <v>94</v>
      </c>
      <c r="B74" s="5">
        <v>1601</v>
      </c>
      <c r="C74" s="5">
        <v>70</v>
      </c>
      <c r="D74" s="5">
        <f t="shared" si="1"/>
        <v>1821.9151034116644</v>
      </c>
      <c r="E74" s="5">
        <f t="shared" si="2"/>
        <v>-88.148621651386222</v>
      </c>
      <c r="F74" s="5">
        <f t="shared" si="3"/>
        <v>-159.13239533953421</v>
      </c>
      <c r="G74" s="5">
        <f t="shared" si="4"/>
        <v>1871.1039495438479</v>
      </c>
      <c r="H74" s="5">
        <f t="shared" si="5"/>
        <v>-270.10394954384788</v>
      </c>
      <c r="I74" s="5">
        <f t="shared" si="6"/>
        <v>72956.143559185512</v>
      </c>
    </row>
    <row r="75" spans="1:9" x14ac:dyDescent="0.3">
      <c r="A75" s="12" t="s">
        <v>95</v>
      </c>
      <c r="B75" s="5">
        <v>1737</v>
      </c>
      <c r="C75" s="5">
        <v>71</v>
      </c>
      <c r="D75" s="5">
        <f t="shared" si="1"/>
        <v>1800.655917503314</v>
      </c>
      <c r="E75" s="5">
        <f t="shared" si="2"/>
        <v>-77.574155962483516</v>
      </c>
      <c r="F75" s="5">
        <f t="shared" si="3"/>
        <v>-86.042869943636987</v>
      </c>
      <c r="G75" s="5">
        <f t="shared" si="4"/>
        <v>1639.1278855999328</v>
      </c>
      <c r="H75" s="5">
        <f t="shared" si="5"/>
        <v>97.872114400067176</v>
      </c>
      <c r="I75" s="5">
        <f t="shared" si="6"/>
        <v>9578.9507771398366</v>
      </c>
    </row>
    <row r="76" spans="1:9" x14ac:dyDescent="0.3">
      <c r="A76" s="12" t="s">
        <v>96</v>
      </c>
      <c r="B76" s="5">
        <v>1614</v>
      </c>
      <c r="C76" s="5">
        <v>72</v>
      </c>
      <c r="D76" s="5">
        <f t="shared" si="1"/>
        <v>1618.8677890034501</v>
      </c>
      <c r="E76" s="5">
        <f t="shared" si="2"/>
        <v>-94.049210127004756</v>
      </c>
      <c r="F76" s="5">
        <f t="shared" si="3"/>
        <v>30.011160428476575</v>
      </c>
      <c r="G76" s="5">
        <f t="shared" si="4"/>
        <v>1766.485093183431</v>
      </c>
      <c r="H76" s="5">
        <f t="shared" si="5"/>
        <v>-152.48509318343099</v>
      </c>
      <c r="I76" s="5">
        <f t="shared" si="6"/>
        <v>23251.703643159632</v>
      </c>
    </row>
    <row r="77" spans="1:9" x14ac:dyDescent="0.3">
      <c r="A77" s="12" t="s">
        <v>97</v>
      </c>
      <c r="B77" s="5">
        <v>1578</v>
      </c>
      <c r="C77" s="5">
        <v>73</v>
      </c>
      <c r="D77" s="5">
        <f t="shared" si="1"/>
        <v>1473.920017215411</v>
      </c>
      <c r="E77" s="5">
        <f t="shared" si="2"/>
        <v>-102.09569890240368</v>
      </c>
      <c r="F77" s="5">
        <f t="shared" si="3"/>
        <v>121.11501479717475</v>
      </c>
      <c r="G77" s="5">
        <f t="shared" si="4"/>
        <v>1652.474388882945</v>
      </c>
      <c r="H77" s="5">
        <f t="shared" si="5"/>
        <v>-74.47438888294505</v>
      </c>
      <c r="I77" s="5">
        <f t="shared" si="6"/>
        <v>5546.4345994881296</v>
      </c>
    </row>
    <row r="78" spans="1:9" x14ac:dyDescent="0.3">
      <c r="A78" s="12" t="s">
        <v>98</v>
      </c>
      <c r="B78" s="5">
        <v>1405</v>
      </c>
      <c r="C78" s="5">
        <v>74</v>
      </c>
      <c r="D78" s="5">
        <f t="shared" ref="D78:D108" si="7">$C$2*(B78-F74)+(1-$C$2)*(D77+E77)</f>
        <v>1503.2547961358493</v>
      </c>
      <c r="E78" s="5">
        <f t="shared" ref="E78:E108" si="8">$D$2*(D78-D77)+(1-$D$2)*E77</f>
        <v>-81.318022087295688</v>
      </c>
      <c r="F78" s="5">
        <f t="shared" ref="F78:F108" si="9">$E$2*(B78-D78)+(1-$E$2)*F74</f>
        <v>-142.24272671927048</v>
      </c>
      <c r="G78" s="5">
        <f t="shared" ref="G78:G108" si="10">D77+E77+F74</f>
        <v>1212.6919229734731</v>
      </c>
      <c r="H78" s="5">
        <f t="shared" ref="H78:H108" si="11">B78-G78</f>
        <v>192.30807702652692</v>
      </c>
      <c r="I78" s="5">
        <f t="shared" ref="I78:I108" si="12">H78^2</f>
        <v>36982.396489640611</v>
      </c>
    </row>
    <row r="79" spans="1:9" x14ac:dyDescent="0.3">
      <c r="A79" s="12" t="s">
        <v>99</v>
      </c>
      <c r="B79" s="5">
        <v>1402</v>
      </c>
      <c r="C79" s="5">
        <v>75</v>
      </c>
      <c r="D79" s="5">
        <f t="shared" si="7"/>
        <v>1467.1161336720963</v>
      </c>
      <c r="E79" s="5">
        <f t="shared" si="8"/>
        <v>-74.175674676546464</v>
      </c>
      <c r="F79" s="5">
        <f t="shared" si="9"/>
        <v>-80.237029280515344</v>
      </c>
      <c r="G79" s="5">
        <f t="shared" si="10"/>
        <v>1335.8939041049166</v>
      </c>
      <c r="H79" s="5">
        <f t="shared" si="11"/>
        <v>66.106095895083399</v>
      </c>
      <c r="I79" s="5">
        <f t="shared" si="12"/>
        <v>4370.0159144899626</v>
      </c>
    </row>
    <row r="80" spans="1:9" x14ac:dyDescent="0.3">
      <c r="A80" s="12" t="s">
        <v>100</v>
      </c>
      <c r="B80" s="5">
        <v>1556</v>
      </c>
      <c r="C80" s="5">
        <v>76</v>
      </c>
      <c r="D80" s="5">
        <f t="shared" si="7"/>
        <v>1483.8706606960402</v>
      </c>
      <c r="E80" s="5">
        <f t="shared" si="8"/>
        <v>-59.800634921977327</v>
      </c>
      <c r="F80" s="5">
        <f t="shared" si="9"/>
        <v>41.696280955582466</v>
      </c>
      <c r="G80" s="5">
        <f t="shared" si="10"/>
        <v>1422.9516194240264</v>
      </c>
      <c r="H80" s="5">
        <f t="shared" si="11"/>
        <v>133.04838057597362</v>
      </c>
      <c r="I80" s="5">
        <f t="shared" si="12"/>
        <v>17701.871573889115</v>
      </c>
    </row>
    <row r="81" spans="1:9" x14ac:dyDescent="0.3">
      <c r="A81" s="12" t="s">
        <v>101</v>
      </c>
      <c r="B81" s="5">
        <v>1710</v>
      </c>
      <c r="C81" s="5">
        <v>77</v>
      </c>
      <c r="D81" s="5">
        <f t="shared" si="7"/>
        <v>1536.7106865565352</v>
      </c>
      <c r="E81" s="5">
        <f t="shared" si="8"/>
        <v>-41.993416347202697</v>
      </c>
      <c r="F81" s="5">
        <f t="shared" si="9"/>
        <v>135.59007009103027</v>
      </c>
      <c r="G81" s="5">
        <f t="shared" si="10"/>
        <v>1545.1850405712378</v>
      </c>
      <c r="H81" s="5">
        <f t="shared" si="11"/>
        <v>164.81495942876222</v>
      </c>
      <c r="I81" s="5">
        <f t="shared" si="12"/>
        <v>27163.970851504539</v>
      </c>
    </row>
    <row r="82" spans="1:9" x14ac:dyDescent="0.3">
      <c r="A82" s="12" t="s">
        <v>102</v>
      </c>
      <c r="B82" s="5">
        <v>1530</v>
      </c>
      <c r="C82" s="5">
        <v>78</v>
      </c>
      <c r="D82" s="5">
        <f t="shared" si="7"/>
        <v>1616.0447564781534</v>
      </c>
      <c r="E82" s="5">
        <f t="shared" si="8"/>
        <v>-22.812908597082554</v>
      </c>
      <c r="F82" s="5">
        <f t="shared" si="9"/>
        <v>-126.65135802340285</v>
      </c>
      <c r="G82" s="5">
        <f t="shared" si="10"/>
        <v>1352.4745434900622</v>
      </c>
      <c r="H82" s="5">
        <f t="shared" si="11"/>
        <v>177.52545650993784</v>
      </c>
      <c r="I82" s="5">
        <f t="shared" si="12"/>
        <v>31515.287709061831</v>
      </c>
    </row>
    <row r="83" spans="1:9" x14ac:dyDescent="0.3">
      <c r="A83" s="12" t="s">
        <v>103</v>
      </c>
      <c r="B83" s="5">
        <v>1558</v>
      </c>
      <c r="C83" s="5">
        <v>79</v>
      </c>
      <c r="D83" s="5">
        <f t="shared" si="7"/>
        <v>1623.9900593264317</v>
      </c>
      <c r="E83" s="5">
        <f t="shared" si="8"/>
        <v>-17.950382131311816</v>
      </c>
      <c r="F83" s="5">
        <f t="shared" si="9"/>
        <v>-76.284399667737162</v>
      </c>
      <c r="G83" s="5">
        <f t="shared" si="10"/>
        <v>1512.9948186005556</v>
      </c>
      <c r="H83" s="5">
        <f t="shared" si="11"/>
        <v>45.005181399444382</v>
      </c>
      <c r="I83" s="5">
        <f t="shared" si="12"/>
        <v>2025.4663527968946</v>
      </c>
    </row>
    <row r="84" spans="1:9" x14ac:dyDescent="0.3">
      <c r="A84" s="12" t="s">
        <v>104</v>
      </c>
      <c r="B84" s="5">
        <v>1336</v>
      </c>
      <c r="C84" s="5">
        <v>80</v>
      </c>
      <c r="D84" s="5">
        <f t="shared" si="7"/>
        <v>1392.9877525551751</v>
      </c>
      <c r="E84" s="5">
        <f t="shared" si="8"/>
        <v>-51.631489499515965</v>
      </c>
      <c r="F84" s="5">
        <f t="shared" si="9"/>
        <v>14.317727170452102</v>
      </c>
      <c r="G84" s="5">
        <f t="shared" si="10"/>
        <v>1647.7359581507023</v>
      </c>
      <c r="H84" s="5">
        <f t="shared" si="11"/>
        <v>-311.73595815070234</v>
      </c>
      <c r="I84" s="5">
        <f t="shared" si="12"/>
        <v>97179.30760413644</v>
      </c>
    </row>
    <row r="85" spans="1:9" x14ac:dyDescent="0.3">
      <c r="A85" s="12" t="s">
        <v>105</v>
      </c>
      <c r="B85" s="5">
        <v>2343</v>
      </c>
      <c r="C85" s="5">
        <v>81</v>
      </c>
      <c r="D85" s="5">
        <f t="shared" si="7"/>
        <v>1933.249484675539</v>
      </c>
      <c r="E85" s="5">
        <f t="shared" si="8"/>
        <v>41.940155917827155</v>
      </c>
      <c r="F85" s="5">
        <f t="shared" si="9"/>
        <v>211.65218701656642</v>
      </c>
      <c r="G85" s="5">
        <f t="shared" si="10"/>
        <v>1476.9463331466895</v>
      </c>
      <c r="H85" s="5">
        <f t="shared" si="11"/>
        <v>866.05366685331046</v>
      </c>
      <c r="I85" s="5">
        <f t="shared" si="12"/>
        <v>750048.95387006481</v>
      </c>
    </row>
    <row r="86" spans="1:9" x14ac:dyDescent="0.3">
      <c r="A86" s="12" t="s">
        <v>106</v>
      </c>
      <c r="B86" s="5">
        <v>1945</v>
      </c>
      <c r="C86" s="5">
        <v>82</v>
      </c>
      <c r="D86" s="5">
        <f t="shared" si="7"/>
        <v>2041.1151586967628</v>
      </c>
      <c r="E86" s="5">
        <f t="shared" si="8"/>
        <v>52.362237094974532</v>
      </c>
      <c r="F86" s="5">
        <f t="shared" si="9"/>
        <v>-118.17950147361216</v>
      </c>
      <c r="G86" s="5">
        <f t="shared" si="10"/>
        <v>1848.5382825699635</v>
      </c>
      <c r="H86" s="5">
        <f t="shared" si="11"/>
        <v>96.461717430036515</v>
      </c>
      <c r="I86" s="5">
        <f t="shared" si="12"/>
        <v>9304.8629295522096</v>
      </c>
    </row>
    <row r="87" spans="1:9" x14ac:dyDescent="0.3">
      <c r="A87" s="12" t="s">
        <v>107</v>
      </c>
      <c r="B87" s="5">
        <v>1825</v>
      </c>
      <c r="C87" s="5">
        <v>83</v>
      </c>
      <c r="D87" s="5">
        <f t="shared" si="7"/>
        <v>1962.1255685291903</v>
      </c>
      <c r="E87" s="5">
        <f t="shared" si="8"/>
        <v>31.596994046753849</v>
      </c>
      <c r="F87" s="5">
        <f t="shared" si="9"/>
        <v>-93.163961181017925</v>
      </c>
      <c r="G87" s="5">
        <f t="shared" si="10"/>
        <v>2017.192996124</v>
      </c>
      <c r="H87" s="5">
        <f t="shared" si="11"/>
        <v>-192.19299612400005</v>
      </c>
      <c r="I87" s="5">
        <f t="shared" si="12"/>
        <v>36938.1477591199</v>
      </c>
    </row>
    <row r="88" spans="1:9" x14ac:dyDescent="0.3">
      <c r="A88" s="12" t="s">
        <v>108</v>
      </c>
      <c r="B88" s="5">
        <v>1870</v>
      </c>
      <c r="C88" s="5">
        <v>84</v>
      </c>
      <c r="D88" s="5">
        <f t="shared" si="7"/>
        <v>1899.3807048615133</v>
      </c>
      <c r="E88" s="5">
        <f t="shared" si="8"/>
        <v>16.682609938909785</v>
      </c>
      <c r="F88" s="5">
        <f t="shared" si="9"/>
        <v>2.1941867237332424</v>
      </c>
      <c r="G88" s="5">
        <f t="shared" si="10"/>
        <v>2008.0402897463964</v>
      </c>
      <c r="H88" s="5">
        <f t="shared" si="11"/>
        <v>-138.04028974639641</v>
      </c>
      <c r="I88" s="5">
        <f t="shared" si="12"/>
        <v>19055.121593269076</v>
      </c>
    </row>
    <row r="89" spans="1:9" x14ac:dyDescent="0.3">
      <c r="A89" s="12" t="s">
        <v>109</v>
      </c>
      <c r="B89" s="5">
        <v>1007</v>
      </c>
      <c r="C89" s="5">
        <v>85</v>
      </c>
      <c r="D89" s="5">
        <f t="shared" si="7"/>
        <v>1150.1247427717763</v>
      </c>
      <c r="E89" s="5">
        <f t="shared" si="8"/>
        <v>-104.40364321530862</v>
      </c>
      <c r="F89" s="5">
        <f t="shared" si="9"/>
        <v>113.2241140205968</v>
      </c>
      <c r="G89" s="5">
        <f t="shared" si="10"/>
        <v>2127.7155018169897</v>
      </c>
      <c r="H89" s="5">
        <f t="shared" si="11"/>
        <v>-1120.7155018169897</v>
      </c>
      <c r="I89" s="5">
        <f t="shared" si="12"/>
        <v>1256003.236012907</v>
      </c>
    </row>
    <row r="90" spans="1:9" x14ac:dyDescent="0.3">
      <c r="A90" s="12" t="s">
        <v>110</v>
      </c>
      <c r="B90" s="5">
        <v>1431</v>
      </c>
      <c r="C90" s="5">
        <v>86</v>
      </c>
      <c r="D90" s="5">
        <f t="shared" si="7"/>
        <v>1389.8032585121068</v>
      </c>
      <c r="E90" s="5">
        <f t="shared" si="8"/>
        <v>-50.008133018187628</v>
      </c>
      <c r="F90" s="5">
        <f t="shared" si="9"/>
        <v>-73.962712954140954</v>
      </c>
      <c r="G90" s="5">
        <f t="shared" si="10"/>
        <v>927.54159808285544</v>
      </c>
      <c r="H90" s="5">
        <f t="shared" si="11"/>
        <v>503.45840191714456</v>
      </c>
      <c r="I90" s="5">
        <f t="shared" si="12"/>
        <v>253470.36246096506</v>
      </c>
    </row>
    <row r="91" spans="1:9" x14ac:dyDescent="0.3">
      <c r="A91" s="12" t="s">
        <v>111</v>
      </c>
      <c r="B91" s="5">
        <v>1475</v>
      </c>
      <c r="C91" s="5">
        <v>87</v>
      </c>
      <c r="D91" s="5">
        <f t="shared" si="7"/>
        <v>1495.8708642683298</v>
      </c>
      <c r="E91" s="5">
        <f t="shared" si="8"/>
        <v>-25.334318293835135</v>
      </c>
      <c r="F91" s="5">
        <f t="shared" si="9"/>
        <v>-73.107216723953229</v>
      </c>
      <c r="G91" s="5">
        <f t="shared" si="10"/>
        <v>1246.6311643129013</v>
      </c>
      <c r="H91" s="5">
        <f t="shared" si="11"/>
        <v>228.36883568709868</v>
      </c>
      <c r="I91" s="5">
        <f t="shared" si="12"/>
        <v>52152.325113081075</v>
      </c>
    </row>
    <row r="92" spans="1:9" x14ac:dyDescent="0.3">
      <c r="A92" s="12" t="s">
        <v>112</v>
      </c>
      <c r="B92" s="5">
        <v>1450</v>
      </c>
      <c r="C92" s="5">
        <v>88</v>
      </c>
      <c r="D92" s="5">
        <f t="shared" si="7"/>
        <v>1455.0015195419892</v>
      </c>
      <c r="E92" s="5">
        <f t="shared" si="8"/>
        <v>-27.790230833115739</v>
      </c>
      <c r="F92" s="5">
        <f t="shared" si="9"/>
        <v>0.19783509511233643</v>
      </c>
      <c r="G92" s="5">
        <f t="shared" si="10"/>
        <v>1472.7307326982279</v>
      </c>
      <c r="H92" s="5">
        <f t="shared" si="11"/>
        <v>-22.730732698227939</v>
      </c>
      <c r="I92" s="5">
        <f t="shared" si="12"/>
        <v>516.68620899828886</v>
      </c>
    </row>
    <row r="93" spans="1:9" x14ac:dyDescent="0.3">
      <c r="A93" s="12" t="s">
        <v>113</v>
      </c>
      <c r="B93" s="5">
        <v>1375</v>
      </c>
      <c r="C93" s="5">
        <v>89</v>
      </c>
      <c r="D93" s="5">
        <f t="shared" si="7"/>
        <v>1314.1465939454324</v>
      </c>
      <c r="E93" s="5">
        <f t="shared" si="8"/>
        <v>-45.664484399782197</v>
      </c>
      <c r="F93" s="5">
        <f t="shared" si="9"/>
        <v>98.69456761067039</v>
      </c>
      <c r="G93" s="5">
        <f t="shared" si="10"/>
        <v>1540.4354027294703</v>
      </c>
      <c r="H93" s="5">
        <f t="shared" si="11"/>
        <v>-165.4354027294703</v>
      </c>
      <c r="I93" s="5">
        <f t="shared" si="12"/>
        <v>27368.87247626203</v>
      </c>
    </row>
    <row r="94" spans="1:9" x14ac:dyDescent="0.3">
      <c r="A94" s="12" t="s">
        <v>114</v>
      </c>
      <c r="B94" s="5">
        <v>1495</v>
      </c>
      <c r="C94" s="5">
        <v>90</v>
      </c>
      <c r="D94" s="5">
        <f t="shared" si="7"/>
        <v>1473.8417069848481</v>
      </c>
      <c r="E94" s="5">
        <f t="shared" si="8"/>
        <v>-13.199447239803426</v>
      </c>
      <c r="F94" s="5">
        <f t="shared" si="9"/>
        <v>-47.572673092808188</v>
      </c>
      <c r="G94" s="5">
        <f t="shared" si="10"/>
        <v>1194.5193965915093</v>
      </c>
      <c r="H94" s="5">
        <f t="shared" si="11"/>
        <v>300.48060340849065</v>
      </c>
      <c r="I94" s="5">
        <f t="shared" si="12"/>
        <v>90288.593024730639</v>
      </c>
    </row>
    <row r="95" spans="1:9" x14ac:dyDescent="0.3">
      <c r="A95" s="12" t="s">
        <v>115</v>
      </c>
      <c r="B95" s="5">
        <v>1429</v>
      </c>
      <c r="C95" s="5">
        <v>91</v>
      </c>
      <c r="D95" s="5">
        <f t="shared" si="7"/>
        <v>1488.9809504173545</v>
      </c>
      <c r="E95" s="5">
        <f t="shared" si="8"/>
        <v>-8.7194197309158596</v>
      </c>
      <c r="F95" s="5">
        <f t="shared" si="9"/>
        <v>-69.465511219141433</v>
      </c>
      <c r="G95" s="5">
        <f t="shared" si="10"/>
        <v>1387.5350430210915</v>
      </c>
      <c r="H95" s="5">
        <f t="shared" si="11"/>
        <v>41.464956978908504</v>
      </c>
      <c r="I95" s="5">
        <f t="shared" si="12"/>
        <v>1719.3426572627329</v>
      </c>
    </row>
    <row r="96" spans="1:9" x14ac:dyDescent="0.3">
      <c r="A96" s="12" t="s">
        <v>116</v>
      </c>
      <c r="B96" s="5">
        <v>1443</v>
      </c>
      <c r="C96" s="5">
        <v>92</v>
      </c>
      <c r="D96" s="5">
        <f t="shared" si="7"/>
        <v>1454.660409715681</v>
      </c>
      <c r="E96" s="5">
        <f t="shared" si="8"/>
        <v>-12.766668332963008</v>
      </c>
      <c r="F96" s="5">
        <f t="shared" si="9"/>
        <v>-3.0920749521310897</v>
      </c>
      <c r="G96" s="5">
        <f t="shared" si="10"/>
        <v>1480.459365781551</v>
      </c>
      <c r="H96" s="5">
        <f t="shared" si="11"/>
        <v>-37.459365781551014</v>
      </c>
      <c r="I96" s="5">
        <f t="shared" si="12"/>
        <v>1403.2040847560349</v>
      </c>
    </row>
    <row r="97" spans="1:9" x14ac:dyDescent="0.3">
      <c r="A97" s="12" t="s">
        <v>117</v>
      </c>
      <c r="B97" s="5">
        <v>1472</v>
      </c>
      <c r="C97" s="5">
        <v>93</v>
      </c>
      <c r="D97" s="5">
        <f t="shared" si="7"/>
        <v>1395.0179451944055</v>
      </c>
      <c r="E97" s="5">
        <f t="shared" si="8"/>
        <v>-20.177203239215608</v>
      </c>
      <c r="F97" s="5">
        <f t="shared" si="9"/>
        <v>92.670723848960961</v>
      </c>
      <c r="G97" s="5">
        <f t="shared" si="10"/>
        <v>1540.5883089933884</v>
      </c>
      <c r="H97" s="5">
        <f t="shared" si="11"/>
        <v>-68.588308993388409</v>
      </c>
      <c r="I97" s="5">
        <f t="shared" si="12"/>
        <v>4704.3561305725252</v>
      </c>
    </row>
    <row r="98" spans="1:9" x14ac:dyDescent="0.3">
      <c r="A98" s="12" t="s">
        <v>118</v>
      </c>
      <c r="B98" s="5">
        <v>1475</v>
      </c>
      <c r="C98" s="5">
        <v>94</v>
      </c>
      <c r="D98" s="5">
        <f t="shared" si="7"/>
        <v>1475.8062271252695</v>
      </c>
      <c r="E98" s="5">
        <f t="shared" si="8"/>
        <v>-4.2156983044758736</v>
      </c>
      <c r="F98" s="5">
        <f t="shared" si="9"/>
        <v>-34.597953569187645</v>
      </c>
      <c r="G98" s="5">
        <f t="shared" si="10"/>
        <v>1327.2680688623816</v>
      </c>
      <c r="H98" s="5">
        <f t="shared" si="11"/>
        <v>147.7319311376184</v>
      </c>
      <c r="I98" s="5">
        <f t="shared" si="12"/>
        <v>21824.723477650026</v>
      </c>
    </row>
    <row r="99" spans="1:9" x14ac:dyDescent="0.3">
      <c r="A99" s="12" t="s">
        <v>119</v>
      </c>
      <c r="B99" s="5">
        <v>1545</v>
      </c>
      <c r="C99" s="5">
        <v>95</v>
      </c>
      <c r="D99" s="5">
        <f t="shared" si="7"/>
        <v>1569.2365949449677</v>
      </c>
      <c r="E99" s="5">
        <f t="shared" si="8"/>
        <v>11.221043901768672</v>
      </c>
      <c r="F99" s="5">
        <f t="shared" si="9"/>
        <v>-56.917358566659544</v>
      </c>
      <c r="G99" s="5">
        <f t="shared" si="10"/>
        <v>1402.1250176016522</v>
      </c>
      <c r="H99" s="5">
        <f t="shared" si="11"/>
        <v>142.87498239834781</v>
      </c>
      <c r="I99" s="5">
        <f t="shared" si="12"/>
        <v>20413.260595328196</v>
      </c>
    </row>
    <row r="100" spans="1:9" x14ac:dyDescent="0.3">
      <c r="A100" s="12" t="s">
        <v>120</v>
      </c>
      <c r="B100" s="5">
        <v>1715</v>
      </c>
      <c r="C100" s="5">
        <v>96</v>
      </c>
      <c r="D100" s="5">
        <f t="shared" si="7"/>
        <v>1674.5221211186599</v>
      </c>
      <c r="E100" s="5">
        <f t="shared" si="8"/>
        <v>26.09157807924398</v>
      </c>
      <c r="F100" s="5">
        <f t="shared" si="9"/>
        <v>8.9958209516708187</v>
      </c>
      <c r="G100" s="5">
        <f t="shared" si="10"/>
        <v>1577.3655638946054</v>
      </c>
      <c r="H100" s="5">
        <f t="shared" si="11"/>
        <v>137.63443610539457</v>
      </c>
      <c r="I100" s="5">
        <f t="shared" si="12"/>
        <v>18943.23800204994</v>
      </c>
    </row>
    <row r="101" spans="1:9" x14ac:dyDescent="0.3">
      <c r="A101" s="12" t="s">
        <v>121</v>
      </c>
      <c r="B101" s="5">
        <v>2006</v>
      </c>
      <c r="C101" s="5">
        <v>97</v>
      </c>
      <c r="D101" s="5">
        <f t="shared" si="7"/>
        <v>1845.9914199446807</v>
      </c>
      <c r="E101" s="5">
        <f t="shared" si="8"/>
        <v>49.07415676137505</v>
      </c>
      <c r="F101" s="5">
        <f t="shared" si="9"/>
        <v>111.35270362150624</v>
      </c>
      <c r="G101" s="5">
        <f t="shared" si="10"/>
        <v>1793.284423046865</v>
      </c>
      <c r="H101" s="5">
        <f t="shared" si="11"/>
        <v>212.71557695313504</v>
      </c>
      <c r="I101" s="5">
        <f t="shared" si="12"/>
        <v>45247.916678505113</v>
      </c>
    </row>
    <row r="102" spans="1:9" x14ac:dyDescent="0.3">
      <c r="A102" s="12" t="s">
        <v>122</v>
      </c>
      <c r="B102" s="5">
        <v>1909</v>
      </c>
      <c r="C102" s="5">
        <v>98</v>
      </c>
      <c r="D102" s="5">
        <f t="shared" si="7"/>
        <v>1928.2344044517558</v>
      </c>
      <c r="E102" s="5">
        <f t="shared" si="8"/>
        <v>54.317774487281</v>
      </c>
      <c r="F102" s="5">
        <f t="shared" si="9"/>
        <v>-30.335544130924809</v>
      </c>
      <c r="G102" s="5">
        <f t="shared" si="10"/>
        <v>1860.467623136868</v>
      </c>
      <c r="H102" s="5">
        <f t="shared" si="11"/>
        <v>48.532376863131958</v>
      </c>
      <c r="I102" s="5">
        <f t="shared" si="12"/>
        <v>2355.391603985066</v>
      </c>
    </row>
    <row r="103" spans="1:9" x14ac:dyDescent="0.3">
      <c r="A103" s="12" t="s">
        <v>123</v>
      </c>
      <c r="B103" s="5">
        <v>2014</v>
      </c>
      <c r="C103" s="5">
        <v>99</v>
      </c>
      <c r="D103" s="5">
        <f t="shared" si="7"/>
        <v>2042.9442225855328</v>
      </c>
      <c r="E103" s="5">
        <f t="shared" si="8"/>
        <v>63.865075736403512</v>
      </c>
      <c r="F103" s="5">
        <f t="shared" si="9"/>
        <v>-49.156589364673508</v>
      </c>
      <c r="G103" s="5">
        <f t="shared" si="10"/>
        <v>1925.6348203723774</v>
      </c>
      <c r="H103" s="5">
        <f t="shared" si="11"/>
        <v>88.365179627622638</v>
      </c>
      <c r="I103" s="5">
        <f t="shared" si="12"/>
        <v>7808.4049706220148</v>
      </c>
    </row>
    <row r="104" spans="1:9" x14ac:dyDescent="0.3">
      <c r="A104" s="12" t="s">
        <v>124</v>
      </c>
      <c r="B104" s="5">
        <v>2350</v>
      </c>
      <c r="C104" s="5">
        <v>100</v>
      </c>
      <c r="D104" s="5">
        <f t="shared" si="7"/>
        <v>2266.8667725240598</v>
      </c>
      <c r="E104" s="5">
        <f t="shared" si="8"/>
        <v>89.168357942353367</v>
      </c>
      <c r="F104" s="5">
        <f t="shared" si="9"/>
        <v>29.564244229520696</v>
      </c>
      <c r="G104" s="5">
        <f t="shared" si="10"/>
        <v>2115.805119273607</v>
      </c>
      <c r="H104" s="5">
        <f t="shared" si="11"/>
        <v>234.19488072639297</v>
      </c>
      <c r="I104" s="5">
        <f t="shared" si="12"/>
        <v>54847.24215844943</v>
      </c>
    </row>
    <row r="105" spans="1:9" x14ac:dyDescent="0.3">
      <c r="A105" s="12" t="s">
        <v>125</v>
      </c>
      <c r="B105" s="5">
        <v>3490</v>
      </c>
      <c r="C105" s="5">
        <v>101</v>
      </c>
      <c r="D105" s="5">
        <f t="shared" si="7"/>
        <v>3054.9262413932656</v>
      </c>
      <c r="E105" s="5">
        <f t="shared" si="8"/>
        <v>199.65516338000498</v>
      </c>
      <c r="F105" s="5">
        <f t="shared" si="9"/>
        <v>201.16474311750079</v>
      </c>
      <c r="G105" s="5">
        <f t="shared" si="10"/>
        <v>2467.3878340879196</v>
      </c>
      <c r="H105" s="5">
        <f t="shared" si="11"/>
        <v>1022.6121659120804</v>
      </c>
      <c r="I105" s="5">
        <f t="shared" si="12"/>
        <v>1045735.6418713962</v>
      </c>
    </row>
    <row r="106" spans="1:9" x14ac:dyDescent="0.3">
      <c r="A106" s="12" t="s">
        <v>126</v>
      </c>
      <c r="B106" s="5">
        <v>3243</v>
      </c>
      <c r="C106" s="5">
        <v>102</v>
      </c>
      <c r="D106" s="5">
        <f t="shared" si="7"/>
        <v>3267.3986797158759</v>
      </c>
      <c r="E106" s="5">
        <f t="shared" si="8"/>
        <v>201.68143004827962</v>
      </c>
      <c r="F106" s="5">
        <f t="shared" si="9"/>
        <v>-28.688441191169879</v>
      </c>
      <c r="G106" s="5">
        <f t="shared" si="10"/>
        <v>3224.2458606423456</v>
      </c>
      <c r="H106" s="5">
        <f t="shared" si="11"/>
        <v>18.754139357654367</v>
      </c>
      <c r="I106" s="5">
        <f t="shared" si="12"/>
        <v>351.71774304632055</v>
      </c>
    </row>
    <row r="107" spans="1:9" x14ac:dyDescent="0.3">
      <c r="A107" s="12" t="s">
        <v>127</v>
      </c>
      <c r="B107" s="5">
        <v>3520</v>
      </c>
      <c r="C107" s="5">
        <v>103</v>
      </c>
      <c r="D107" s="5">
        <f t="shared" si="7"/>
        <v>3537.4760905055655</v>
      </c>
      <c r="E107" s="5">
        <f t="shared" si="8"/>
        <v>212.49406351684931</v>
      </c>
      <c r="F107" s="5">
        <f t="shared" si="9"/>
        <v>-40.367262346951854</v>
      </c>
      <c r="G107" s="5">
        <f t="shared" si="10"/>
        <v>3419.9235203994822</v>
      </c>
      <c r="H107" s="5">
        <f t="shared" si="11"/>
        <v>100.07647960051781</v>
      </c>
      <c r="I107" s="5">
        <f t="shared" si="12"/>
        <v>10015.301769232858</v>
      </c>
    </row>
    <row r="108" spans="1:9" x14ac:dyDescent="0.3">
      <c r="A108" s="12" t="s">
        <v>128</v>
      </c>
      <c r="B108" s="5">
        <v>3678</v>
      </c>
      <c r="C108" s="5">
        <v>104</v>
      </c>
      <c r="D108" s="5">
        <f t="shared" si="7"/>
        <v>3680.577777560422</v>
      </c>
      <c r="E108" s="5">
        <f t="shared" si="8"/>
        <v>201.52391111808041</v>
      </c>
      <c r="F108" s="5">
        <f t="shared" si="9"/>
        <v>20.646873900886447</v>
      </c>
      <c r="G108" s="5">
        <f t="shared" si="10"/>
        <v>3779.5343982519353</v>
      </c>
      <c r="H108" s="5">
        <f t="shared" si="11"/>
        <v>-101.53439825193527</v>
      </c>
      <c r="I108" s="5">
        <f t="shared" si="12"/>
        <v>10309.234028382596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Apple Data</vt:lpstr>
      <vt:lpstr>Part1-Q1</vt:lpstr>
      <vt:lpstr>Part1-Q2</vt:lpstr>
      <vt:lpstr>Part2-Q1</vt:lpstr>
      <vt:lpstr>Part2-Q2 (Part I)</vt:lpstr>
      <vt:lpstr>Part2-Q2 (Part II)</vt:lpstr>
      <vt:lpstr>Part2-Q3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aditya sindhavad</cp:lastModifiedBy>
  <dcterms:created xsi:type="dcterms:W3CDTF">2018-02-07T18:34:42Z</dcterms:created>
  <dcterms:modified xsi:type="dcterms:W3CDTF">2024-11-07T09:08:35Z</dcterms:modified>
</cp:coreProperties>
</file>