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ity\Downloads\"/>
    </mc:Choice>
  </mc:AlternateContent>
  <xr:revisionPtr revIDLastSave="0" documentId="13_ncr:1_{DE57E33B-4980-486D-B545-F072EC15BFF3}" xr6:coauthVersionLast="47" xr6:coauthVersionMax="47" xr10:uidLastSave="{00000000-0000-0000-0000-000000000000}"/>
  <bookViews>
    <workbookView xWindow="-108" yWindow="-108" windowWidth="23256" windowHeight="12456" firstSheet="5" activeTab="11" xr2:uid="{00000000-000D-0000-FFFF-FFFF00000000}"/>
  </bookViews>
  <sheets>
    <sheet name="Company Overview" sheetId="17" r:id="rId1"/>
    <sheet name="BS and IS" sheetId="18" r:id="rId2"/>
    <sheet name="1 Decisions" sheetId="20" r:id="rId3"/>
    <sheet name="Stage 1 NPVs" sheetId="1" r:id="rId4"/>
    <sheet name="Dashboard" sheetId="21" r:id="rId5"/>
    <sheet name="2 Decisions" sheetId="23" r:id="rId6"/>
    <sheet name="Stage 2 NPVs" sheetId="5" r:id="rId7"/>
    <sheet name="Dashboard 2" sheetId="25" r:id="rId8"/>
    <sheet name="3 Decisions" sheetId="24" r:id="rId9"/>
    <sheet name="Stage 3 NPVs" sheetId="8" r:id="rId10"/>
    <sheet name="Dashboard 3" sheetId="26" r:id="rId11"/>
    <sheet name="End BS and IS" sheetId="2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6" l="1"/>
  <c r="B7" i="26"/>
  <c r="E8" i="25"/>
  <c r="B8" i="25"/>
  <c r="S31" i="22"/>
  <c r="S33" i="22" s="1"/>
  <c r="S35" i="22" s="1"/>
  <c r="T31" i="22"/>
  <c r="T33" i="22" s="1"/>
  <c r="T35" i="22" s="1"/>
  <c r="U31" i="22"/>
  <c r="U33" i="22" s="1"/>
  <c r="U35" i="22" s="1"/>
  <c r="V31" i="22"/>
  <c r="V33" i="22" s="1"/>
  <c r="V35" i="22" s="1"/>
  <c r="W31" i="22"/>
  <c r="W33" i="22" s="1"/>
  <c r="W35" i="22" s="1"/>
  <c r="X31" i="22"/>
  <c r="X33" i="22" s="1"/>
  <c r="X35" i="22" s="1"/>
  <c r="Y31" i="22"/>
  <c r="Y33" i="22" s="1"/>
  <c r="Y35" i="22" s="1"/>
  <c r="Z31" i="22"/>
  <c r="Z33" i="22" s="1"/>
  <c r="Z35" i="22" s="1"/>
  <c r="AA31" i="22"/>
  <c r="AA33" i="22" s="1"/>
  <c r="AA35" i="22" s="1"/>
  <c r="S28" i="22"/>
  <c r="T28" i="22"/>
  <c r="U28" i="22"/>
  <c r="V28" i="22"/>
  <c r="W28" i="22"/>
  <c r="X28" i="22"/>
  <c r="Y28" i="22"/>
  <c r="Z28" i="22"/>
  <c r="S25" i="22"/>
  <c r="T25" i="22"/>
  <c r="U25" i="22"/>
  <c r="V25" i="22"/>
  <c r="W25" i="22"/>
  <c r="X25" i="22"/>
  <c r="Y25" i="22"/>
  <c r="Z25" i="22"/>
  <c r="AA25" i="22"/>
  <c r="S20" i="22"/>
  <c r="T20" i="22"/>
  <c r="U20" i="22"/>
  <c r="V20" i="22"/>
  <c r="W20" i="22"/>
  <c r="X20" i="22"/>
  <c r="Y20" i="22"/>
  <c r="Z20" i="22"/>
  <c r="AA20" i="22"/>
  <c r="S17" i="22"/>
  <c r="T17" i="22"/>
  <c r="U17" i="22"/>
  <c r="V17" i="22"/>
  <c r="W17" i="22"/>
  <c r="X17" i="22"/>
  <c r="Y17" i="22"/>
  <c r="Z17" i="22"/>
  <c r="AA17" i="22"/>
  <c r="H51" i="8"/>
  <c r="H15" i="8"/>
  <c r="H51" i="5"/>
  <c r="H15" i="5"/>
  <c r="E6" i="21"/>
  <c r="B6" i="21"/>
  <c r="Q51" i="1"/>
  <c r="H51" i="1"/>
  <c r="H15" i="1"/>
  <c r="Q15" i="1"/>
  <c r="H33" i="18"/>
  <c r="H35" i="18" s="1"/>
  <c r="I33" i="18"/>
  <c r="I35" i="18" s="1"/>
  <c r="H31" i="18"/>
  <c r="I31" i="18"/>
  <c r="G31" i="18"/>
  <c r="H28" i="18"/>
  <c r="I28" i="18"/>
  <c r="G28" i="18"/>
  <c r="H25" i="18"/>
  <c r="I25" i="18"/>
  <c r="G25" i="18"/>
  <c r="G33" i="18" s="1"/>
  <c r="G35" i="18" s="1"/>
  <c r="H20" i="18"/>
  <c r="I20" i="18"/>
  <c r="G20" i="18"/>
  <c r="H17" i="18"/>
  <c r="I17" i="18"/>
  <c r="G17" i="18"/>
  <c r="R31" i="22"/>
  <c r="Q31" i="22"/>
  <c r="P31" i="22"/>
  <c r="R28" i="22"/>
  <c r="Q28" i="22"/>
  <c r="P28" i="22"/>
  <c r="R25" i="22"/>
  <c r="Q25" i="22"/>
  <c r="P25" i="22"/>
  <c r="R20" i="22"/>
  <c r="Q20" i="22"/>
  <c r="P20" i="22"/>
  <c r="R17" i="22"/>
  <c r="Q17" i="22"/>
  <c r="P17" i="22"/>
  <c r="P33" i="22" l="1"/>
  <c r="P35" i="22" s="1"/>
  <c r="Q33" i="22"/>
  <c r="Q35" i="22" s="1"/>
  <c r="R33" i="22"/>
  <c r="R35" i="22" s="1"/>
  <c r="I37" i="18"/>
  <c r="E64" i="8"/>
  <c r="D64" i="8"/>
  <c r="C64" i="8"/>
  <c r="C65" i="8" s="1"/>
  <c r="B64" i="8"/>
  <c r="E52" i="8"/>
  <c r="H52" i="8" s="1"/>
  <c r="D52" i="8"/>
  <c r="C52" i="8"/>
  <c r="N28" i="8"/>
  <c r="N29" i="8" s="1"/>
  <c r="N17" i="8" s="1"/>
  <c r="N18" i="8" s="1"/>
  <c r="M28" i="8"/>
  <c r="M29" i="8" s="1"/>
  <c r="M17" i="8" s="1"/>
  <c r="L28" i="8"/>
  <c r="L29" i="8" s="1"/>
  <c r="L17" i="8" s="1"/>
  <c r="K28" i="8"/>
  <c r="E28" i="8"/>
  <c r="D28" i="8"/>
  <c r="C28" i="8"/>
  <c r="C29" i="8" s="1"/>
  <c r="C31" i="8" s="1"/>
  <c r="B28" i="8"/>
  <c r="N16" i="8"/>
  <c r="M16" i="8"/>
  <c r="L16" i="8"/>
  <c r="E16" i="8"/>
  <c r="H16" i="8" s="1"/>
  <c r="D16" i="8"/>
  <c r="C16" i="8"/>
  <c r="F64" i="5"/>
  <c r="E64" i="5"/>
  <c r="F65" i="5" s="1"/>
  <c r="F53" i="5" s="1"/>
  <c r="D64" i="5"/>
  <c r="C64" i="5"/>
  <c r="C65" i="5" s="1"/>
  <c r="B64" i="5"/>
  <c r="F52" i="5"/>
  <c r="E52" i="5"/>
  <c r="D52" i="5"/>
  <c r="C52" i="5"/>
  <c r="O28" i="5"/>
  <c r="N28" i="5"/>
  <c r="N29" i="5" s="1"/>
  <c r="M28" i="5"/>
  <c r="L28" i="5"/>
  <c r="L29" i="5" s="1"/>
  <c r="K28" i="5"/>
  <c r="F28" i="5"/>
  <c r="E28" i="5"/>
  <c r="D28" i="5"/>
  <c r="C28" i="5"/>
  <c r="B28" i="5"/>
  <c r="F16" i="5"/>
  <c r="H16" i="5" s="1"/>
  <c r="E16" i="5"/>
  <c r="D16" i="5"/>
  <c r="C16" i="5"/>
  <c r="O15" i="5"/>
  <c r="N15" i="5"/>
  <c r="N16" i="5" s="1"/>
  <c r="M15" i="5"/>
  <c r="M16" i="5" s="1"/>
  <c r="L15" i="5"/>
  <c r="L16" i="5" s="1"/>
  <c r="O64" i="1"/>
  <c r="O65" i="1" s="1"/>
  <c r="O53" i="1" s="1"/>
  <c r="O54" i="1" s="1"/>
  <c r="N64" i="1"/>
  <c r="M64" i="1"/>
  <c r="L64" i="1"/>
  <c r="K64" i="1"/>
  <c r="F64" i="1"/>
  <c r="E64" i="1"/>
  <c r="D64" i="1"/>
  <c r="C64" i="1"/>
  <c r="C65" i="1" s="1"/>
  <c r="B64" i="1"/>
  <c r="O52" i="1"/>
  <c r="Q52" i="1" s="1"/>
  <c r="N52" i="1"/>
  <c r="M52" i="1"/>
  <c r="L52" i="1"/>
  <c r="F52" i="1"/>
  <c r="H52" i="1" s="1"/>
  <c r="E52" i="1"/>
  <c r="D52" i="1"/>
  <c r="C52" i="1"/>
  <c r="O28" i="1"/>
  <c r="O29" i="1" s="1"/>
  <c r="O17" i="1" s="1"/>
  <c r="N28" i="1"/>
  <c r="N29" i="1" s="1"/>
  <c r="N17" i="1" s="1"/>
  <c r="M28" i="1"/>
  <c r="M29" i="1" s="1"/>
  <c r="M17" i="1" s="1"/>
  <c r="L28" i="1"/>
  <c r="L29" i="1" s="1"/>
  <c r="L31" i="1" s="1"/>
  <c r="K28" i="1"/>
  <c r="F28" i="1"/>
  <c r="F29" i="1" s="1"/>
  <c r="F17" i="1" s="1"/>
  <c r="F18" i="1" s="1"/>
  <c r="E28" i="1"/>
  <c r="E29" i="1" s="1"/>
  <c r="E17" i="1" s="1"/>
  <c r="E18" i="1" s="1"/>
  <c r="E20" i="1" s="1"/>
  <c r="D28" i="1"/>
  <c r="D29" i="1" s="1"/>
  <c r="D17" i="1" s="1"/>
  <c r="D18" i="1" s="1"/>
  <c r="D20" i="1" s="1"/>
  <c r="C28" i="1"/>
  <c r="C29" i="1" s="1"/>
  <c r="B28" i="1"/>
  <c r="O16" i="1"/>
  <c r="N16" i="1"/>
  <c r="M16" i="1"/>
  <c r="L16" i="1"/>
  <c r="F16" i="1"/>
  <c r="H16" i="1" s="1"/>
  <c r="E16" i="1"/>
  <c r="D16" i="1"/>
  <c r="C16" i="1"/>
  <c r="Q45" i="17"/>
  <c r="E29" i="8" l="1"/>
  <c r="E31" i="8" s="1"/>
  <c r="M18" i="8"/>
  <c r="M20" i="8" s="1"/>
  <c r="O18" i="1"/>
  <c r="Q16" i="1"/>
  <c r="D65" i="1"/>
  <c r="D53" i="1" s="1"/>
  <c r="E65" i="1"/>
  <c r="E53" i="1" s="1"/>
  <c r="F65" i="1"/>
  <c r="F53" i="1" s="1"/>
  <c r="L65" i="1"/>
  <c r="L67" i="1" s="1"/>
  <c r="D29" i="8"/>
  <c r="D31" i="8" s="1"/>
  <c r="L18" i="8"/>
  <c r="L20" i="8" s="1"/>
  <c r="E65" i="8"/>
  <c r="M65" i="1"/>
  <c r="M53" i="1" s="1"/>
  <c r="M54" i="1" s="1"/>
  <c r="M56" i="1" s="1"/>
  <c r="N65" i="1"/>
  <c r="N53" i="1" s="1"/>
  <c r="N54" i="1" s="1"/>
  <c r="N56" i="1" s="1"/>
  <c r="O16" i="5"/>
  <c r="Q16" i="5" s="1"/>
  <c r="Q15" i="5"/>
  <c r="F54" i="5"/>
  <c r="H52" i="5"/>
  <c r="D65" i="5"/>
  <c r="C29" i="5"/>
  <c r="C31" i="5" s="1"/>
  <c r="D29" i="5"/>
  <c r="D31" i="5" s="1"/>
  <c r="E29" i="5"/>
  <c r="E31" i="5" s="1"/>
  <c r="F29" i="5"/>
  <c r="F17" i="5" s="1"/>
  <c r="F18" i="5" s="1"/>
  <c r="M29" i="5"/>
  <c r="M17" i="5" s="1"/>
  <c r="M18" i="5" s="1"/>
  <c r="M20" i="5" s="1"/>
  <c r="O29" i="5"/>
  <c r="O17" i="5" s="1"/>
  <c r="O18" i="5" s="1"/>
  <c r="E17" i="5"/>
  <c r="E18" i="5" s="1"/>
  <c r="E20" i="5" s="1"/>
  <c r="N19" i="8"/>
  <c r="N20" i="8" s="1"/>
  <c r="D17" i="8"/>
  <c r="D18" i="8" s="1"/>
  <c r="D20" i="8" s="1"/>
  <c r="O55" i="1"/>
  <c r="O56" i="1"/>
  <c r="D17" i="5"/>
  <c r="D18" i="5" s="1"/>
  <c r="D20" i="5" s="1"/>
  <c r="L17" i="5"/>
  <c r="L18" i="5" s="1"/>
  <c r="L20" i="5" s="1"/>
  <c r="L31" i="5"/>
  <c r="N31" i="5"/>
  <c r="N17" i="5"/>
  <c r="N18" i="5" s="1"/>
  <c r="N20" i="5" s="1"/>
  <c r="E17" i="8"/>
  <c r="E18" i="8" s="1"/>
  <c r="N18" i="1"/>
  <c r="N20" i="1" s="1"/>
  <c r="C67" i="5"/>
  <c r="C53" i="5"/>
  <c r="C54" i="5" s="1"/>
  <c r="C56" i="5" s="1"/>
  <c r="C53" i="8"/>
  <c r="C54" i="8" s="1"/>
  <c r="C56" i="8" s="1"/>
  <c r="C67" i="8"/>
  <c r="F19" i="1"/>
  <c r="F20" i="1" s="1"/>
  <c r="D54" i="1"/>
  <c r="D56" i="1" s="1"/>
  <c r="E54" i="1"/>
  <c r="E56" i="1" s="1"/>
  <c r="C67" i="1"/>
  <c r="C53" i="1"/>
  <c r="C54" i="1" s="1"/>
  <c r="C56" i="1" s="1"/>
  <c r="C17" i="8"/>
  <c r="C18" i="8" s="1"/>
  <c r="C20" i="8" s="1"/>
  <c r="M18" i="1"/>
  <c r="M20" i="1" s="1"/>
  <c r="O19" i="1"/>
  <c r="O20" i="1"/>
  <c r="F54" i="1"/>
  <c r="D53" i="5"/>
  <c r="D54" i="5" s="1"/>
  <c r="D56" i="5" s="1"/>
  <c r="D67" i="5"/>
  <c r="C17" i="1"/>
  <c r="C18" i="1" s="1"/>
  <c r="C20" i="1" s="1"/>
  <c r="B21" i="1" s="1"/>
  <c r="C31" i="1"/>
  <c r="C17" i="5"/>
  <c r="C18" i="5" s="1"/>
  <c r="C20" i="5" s="1"/>
  <c r="E67" i="8"/>
  <c r="E53" i="8"/>
  <c r="E54" i="8" s="1"/>
  <c r="L17" i="1"/>
  <c r="L18" i="1" s="1"/>
  <c r="L20" i="1" s="1"/>
  <c r="K21" i="1" s="1"/>
  <c r="E65" i="5"/>
  <c r="D65" i="8"/>
  <c r="F55" i="5" l="1"/>
  <c r="F56" i="5" s="1"/>
  <c r="K21" i="8"/>
  <c r="L53" i="1"/>
  <c r="L54" i="1" s="1"/>
  <c r="L56" i="1" s="1"/>
  <c r="K57" i="1" s="1"/>
  <c r="M31" i="5"/>
  <c r="E67" i="5"/>
  <c r="E53" i="5"/>
  <c r="E54" i="5" s="1"/>
  <c r="E56" i="5" s="1"/>
  <c r="F19" i="5"/>
  <c r="F20" i="5" s="1"/>
  <c r="B21" i="5" s="1"/>
  <c r="E19" i="8"/>
  <c r="E20" i="8" s="1"/>
  <c r="B21" i="8" s="1"/>
  <c r="E55" i="8"/>
  <c r="E56" i="8" s="1"/>
  <c r="O19" i="5"/>
  <c r="O20" i="5" s="1"/>
  <c r="K21" i="5" s="1"/>
  <c r="D67" i="8"/>
  <c r="D53" i="8"/>
  <c r="D54" i="8" s="1"/>
  <c r="D56" i="8" s="1"/>
  <c r="B57" i="8" s="1"/>
  <c r="F55" i="1"/>
  <c r="F56" i="1"/>
  <c r="B57" i="1" s="1"/>
  <c r="B57" i="5" l="1"/>
</calcChain>
</file>

<file path=xl/sharedStrings.xml><?xml version="1.0" encoding="utf-8"?>
<sst xmlns="http://schemas.openxmlformats.org/spreadsheetml/2006/main" count="607" uniqueCount="210">
  <si>
    <t>Incremental Summary Income Statement ($ in thousands)</t>
  </si>
  <si>
    <t>Sales</t>
  </si>
  <si>
    <t>Cost of Sales</t>
  </si>
  <si>
    <t>EBIT</t>
  </si>
  <si>
    <t>Incremental Balance Sheet ($ in thousands)</t>
  </si>
  <si>
    <t>Accounts Receivable</t>
  </si>
  <si>
    <t>Inventories</t>
  </si>
  <si>
    <t>Accounts Payable</t>
  </si>
  <si>
    <t>EBIT * (1-T)</t>
  </si>
  <si>
    <t>SNC tax rate</t>
  </si>
  <si>
    <t>SNC WACC</t>
  </si>
  <si>
    <t>Increase in wc</t>
  </si>
  <si>
    <t>less increase in wc</t>
  </si>
  <si>
    <t>FCF</t>
  </si>
  <si>
    <t>Terminal Value</t>
  </si>
  <si>
    <t>FCF with Terminal</t>
  </si>
  <si>
    <t>working cap</t>
  </si>
  <si>
    <t>NPV</t>
  </si>
  <si>
    <t>Assumptions</t>
  </si>
  <si>
    <t>Depreciation offsets CAPEX dollar for dollar</t>
  </si>
  <si>
    <t>All projects continue on forever</t>
  </si>
  <si>
    <t>SNC terminal growth rate, g</t>
  </si>
  <si>
    <t>Year</t>
  </si>
  <si>
    <t>increase working cap to sales, percentage</t>
  </si>
  <si>
    <t>Balance Sheet</t>
  </si>
  <si>
    <t>(data in thousands of dollars)</t>
  </si>
  <si>
    <t>Minimum Cash Requirement</t>
  </si>
  <si>
    <t>Cash &amp; Equivalents (Shortfall)*</t>
  </si>
  <si>
    <t>Other CA</t>
  </si>
  <si>
    <t>Total Current Assets</t>
  </si>
  <si>
    <t>Net PP&amp;E</t>
  </si>
  <si>
    <t>Other FA</t>
  </si>
  <si>
    <t>Total Assets</t>
  </si>
  <si>
    <t>Accrued Expenses</t>
  </si>
  <si>
    <t>Total Current Liabilities</t>
  </si>
  <si>
    <t>Amount Borrowed from Credit Line</t>
  </si>
  <si>
    <t>Total Liabilities</t>
  </si>
  <si>
    <t>Common Stock</t>
  </si>
  <si>
    <t>Retained Earnings</t>
  </si>
  <si>
    <t>Total Stockholder's Equity</t>
  </si>
  <si>
    <t>Total Liabilities &amp; Equity</t>
  </si>
  <si>
    <t>Income Statement</t>
  </si>
  <si>
    <t>Interest Expense</t>
  </si>
  <si>
    <t>Pre-Tax Income</t>
  </si>
  <si>
    <t>Income Taxes</t>
  </si>
  <si>
    <t>Net Income</t>
  </si>
  <si>
    <t>If the total value of your company is $3,248 thousand and the value of equity is $704 thousand, what is the value of the debt or liabilities?</t>
  </si>
  <si>
    <t>Total Value</t>
  </si>
  <si>
    <t>Equity Value</t>
  </si>
  <si>
    <t>Change in Inventories</t>
  </si>
  <si>
    <t>Since the profit margin is tight and the net working capital will be high, do you yet know if it will create value?</t>
  </si>
  <si>
    <t xml:space="preserve">What do you like best about this project?  </t>
  </si>
  <si>
    <t>As CEO you know that on average you pay accounts payable in 40 or 41 days.  Do you have to pay quicker or more slowly?</t>
  </si>
  <si>
    <t>As CEO you know that your customers pay their accounts receivable in about 110 days.  Why are you considering firing Supersports?</t>
  </si>
  <si>
    <t>What do you like least about firing this customer and do you yet know if getting rid of these sales will create value?</t>
  </si>
  <si>
    <t>How many different types of products in inventory do you hold?</t>
  </si>
  <si>
    <t>If some items do not turn over or sell much from inventory, what is that doing to cash?</t>
  </si>
  <si>
    <t>Analysis</t>
  </si>
  <si>
    <t>Final margin</t>
  </si>
  <si>
    <t>Submit your Decisions</t>
  </si>
  <si>
    <t>create</t>
  </si>
  <si>
    <t>decrease</t>
  </si>
  <si>
    <t>increase</t>
  </si>
  <si>
    <t>Change in Sales</t>
  </si>
  <si>
    <t>Change in Cost of Sales</t>
  </si>
  <si>
    <t>Change in EBIT</t>
  </si>
  <si>
    <t>Change in Accounts Receivable</t>
  </si>
  <si>
    <t>Change in Accounts Payable</t>
  </si>
  <si>
    <t>higher risk</t>
  </si>
  <si>
    <t>higher DR</t>
  </si>
  <si>
    <t>NA</t>
  </si>
  <si>
    <t>Go to your dashboard in the internet and then enter values in the dashboard tab</t>
  </si>
  <si>
    <t>Does this project create or destroy value? (See NPV) Accept or Reject?</t>
  </si>
  <si>
    <t>accept</t>
  </si>
  <si>
    <t>Acquire a New Customer</t>
  </si>
  <si>
    <t xml:space="preserve">Leverage Supplier Discount </t>
  </si>
  <si>
    <t>Tighten Accounts Receivable</t>
  </si>
  <si>
    <t>Drop Poorly Selling Products</t>
  </si>
  <si>
    <t xml:space="preserve">Pursue Big-Box Distribution </t>
  </si>
  <si>
    <t>Expand on-line Presence</t>
  </si>
  <si>
    <t>Develop a Private-Label Product</t>
  </si>
  <si>
    <t>High Risk Customer (increase WACC or Hurdle Rate)</t>
  </si>
  <si>
    <t>Renegotiate Supplier Terms</t>
  </si>
  <si>
    <t>Global Expansion</t>
  </si>
  <si>
    <t>Net Debt</t>
  </si>
  <si>
    <t>The big increase in sales appears very advantageous.</t>
  </si>
  <si>
    <t>There are 100 different types of products or inventory.</t>
  </si>
  <si>
    <t>Yr 0</t>
  </si>
  <si>
    <t>Yr 1</t>
  </si>
  <si>
    <t>Yr 2</t>
  </si>
  <si>
    <t>Total Liabilities or Debt/ Equity</t>
  </si>
  <si>
    <t>Equity Multiplier = Assets/Equity</t>
  </si>
  <si>
    <t>Asset Turnover = Sales/ Assets</t>
  </si>
  <si>
    <t>EBIT/Interest</t>
  </si>
  <si>
    <t>Net Margin = Net Income/Sales</t>
  </si>
  <si>
    <t>ROA = Net Margin * Asset Turnover</t>
  </si>
  <si>
    <t>ROE = ROA * Equity Multiplier</t>
  </si>
  <si>
    <t>As a startup, I am funding most of my assets with debt.</t>
  </si>
  <si>
    <t>It would be nice over time to find higher margin projects.</t>
  </si>
  <si>
    <t>B17/B20</t>
  </si>
  <si>
    <t>B11/B20</t>
  </si>
  <si>
    <t>B25/B11</t>
  </si>
  <si>
    <t>B31/B25</t>
  </si>
  <si>
    <t>G25*G31</t>
  </si>
  <si>
    <t>G33*G20</t>
  </si>
  <si>
    <t>No, we don't know if this project is valuable. Not all sales are good sales.</t>
  </si>
  <si>
    <t>There is an increase in sales.  Also, there is a reduction in costs so the profit margin will increase.</t>
  </si>
  <si>
    <t>I have to pay more quickly in 30 days.</t>
  </si>
  <si>
    <t>They won't pay for almost 200 days. This seller of our goods won't pay on timein 90 days and is tying up so much cash.</t>
  </si>
  <si>
    <t>If I "fire them," I might have more cash to pay down debt or have funds to find a better project.</t>
  </si>
  <si>
    <t xml:space="preserve">No CEO likes to give up sales but not all sales are good sales.  </t>
  </si>
  <si>
    <t xml:space="preserve">That is tying up a lot of cash in inventories due to the low inventory turnover.  </t>
  </si>
  <si>
    <t>It might be a good idea to accept this project of "dropping" products that don't sell often.</t>
  </si>
  <si>
    <t>Positive</t>
  </si>
  <si>
    <t>Increased sales growth over the three years.</t>
  </si>
  <si>
    <t>Reduced Days Sales Outstanding.</t>
  </si>
  <si>
    <t>Negative</t>
  </si>
  <si>
    <t>SNC's original margins are razor thin and Big Box is forcing another .5% cut off that margin.</t>
  </si>
  <si>
    <t>It would be hard to imagine this project could create value.</t>
  </si>
  <si>
    <t>Golden Years can grow sales for you by reaching older Americans.</t>
  </si>
  <si>
    <t>Internet sales means AR collected faster and DSO will decline quite a bit.</t>
  </si>
  <si>
    <t>There don't seem to be negatives except that the margin will be positive but not high.</t>
  </si>
  <si>
    <t>Seems likely to create value.</t>
  </si>
  <si>
    <t>This private label deal through Spas would increase sales.</t>
  </si>
  <si>
    <t>Also, because it is private label and high end, the margin will increase significanly by 2%.</t>
  </si>
  <si>
    <t>The project will require an increase in working capital in DS0 and DSI.</t>
  </si>
  <si>
    <t>Appears positives outweigh negatives.</t>
  </si>
  <si>
    <t>This weight losss center, if it stays in business, would allow SNC's sales to increase quite a bit.</t>
  </si>
  <si>
    <t>Also the margin would improve 1%.</t>
  </si>
  <si>
    <t>It is a rather large negative.  Since risk is higher, we will need to use a higher hurdle rate for this project, 16% - 18%.</t>
  </si>
  <si>
    <t xml:space="preserve">While SNC has been paying down debt, working with this company means working with a company with high financial risk.  </t>
  </si>
  <si>
    <t>If Midwest Miracles declares bankruptcy (20% risk of bankruptcy), then SNC would only recover 50% of its sales made on credit</t>
  </si>
  <si>
    <t>This supplier in China leads to a margin increase  of about 2%.</t>
  </si>
  <si>
    <t>In addition, you are able to use this offer to renegotiate with other suppliers so margins increase on other projects too.</t>
  </si>
  <si>
    <t>This project will require an increase in cash since you have to pay in 10 days rather than 30.</t>
  </si>
  <si>
    <t>Still 20 days doesn't seem significant.  It likely creates value.</t>
  </si>
  <si>
    <t>Though you have suppliers abroad, this project would be the first sales opportunity in the international sphere.</t>
  </si>
  <si>
    <t>Though the sales increase is moderate, it is across all of Latin America.</t>
  </si>
  <si>
    <t>SNC can only sell a small number of lower-priced brands.  Still the margin is the same as most projects that have created value.</t>
  </si>
  <si>
    <t>Yr 3</t>
  </si>
  <si>
    <t>Yr 4</t>
  </si>
  <si>
    <t>Yr 5</t>
  </si>
  <si>
    <t>Post Yr 5</t>
  </si>
  <si>
    <t>Yr 6</t>
  </si>
  <si>
    <t>Yr 7</t>
  </si>
  <si>
    <t>Yr 8</t>
  </si>
  <si>
    <t>Post Yr 8</t>
  </si>
  <si>
    <t>ROE average for the three years</t>
  </si>
  <si>
    <t>Percent increase in equity value and company value</t>
  </si>
  <si>
    <t>Sales, EBIT and Net Income all have gone up.</t>
  </si>
  <si>
    <t>It looks like profits went up more than sales so our margin has likely improved.</t>
  </si>
  <si>
    <t>There were a lot of growing pains in the first years.  Even in this last phase, I couldn't make the one project work.</t>
  </si>
  <si>
    <t>Sales, EBIT and Net Income all continued to improve.</t>
  </si>
  <si>
    <t>Cumulative free cash flow also continued to improve allowing me to completely pay down the credit line.</t>
  </si>
  <si>
    <t>I am in the position to decide if I have enough capital or if perhaps I wish to work with venture capital to obtain more capital.</t>
  </si>
  <si>
    <t xml:space="preserve">Yr 9 </t>
  </si>
  <si>
    <t>Yr 10</t>
  </si>
  <si>
    <t>Yr 11</t>
  </si>
  <si>
    <t>Yr 9</t>
  </si>
  <si>
    <t>Now you make two charts - Total Liabilities to Equity (all years) and EBIT/Interest (all but last year which is NA)</t>
  </si>
  <si>
    <t>Then make at least three more charts - ROA and its breakdown into net margin and asset turnover. You decide type of chart and how to format.</t>
  </si>
  <si>
    <t>Assignment - Screenshot above charts into a word document.  Also consider adding a screenshot or two from Dashboard 3.</t>
  </si>
  <si>
    <t>You pick the order of the charts.  This should make up one or two pages of exhibits.</t>
  </si>
  <si>
    <t>Before the exhibits, review your company in a few paragraphs.  For example, in the first paragraph you might discuss challenges you faced when you first founded yoru stratup.</t>
  </si>
  <si>
    <t>Then, in the second paragraph you might discuss several developments and how projects selected created value.  One can do this by specifically pointing to ratios (which are in your charts.)</t>
  </si>
  <si>
    <t>That might take up your 1-page write-up, but if not you can have a third or closing paragraph. Please do not write in bullet point format.</t>
  </si>
  <si>
    <t xml:space="preserve">Please do not exceed 1 page of writing and 2 pages of exhibits. </t>
  </si>
  <si>
    <t>Though 1 page of analysis followed by 2 pages of exhibits is preferred, if you decide to write instead between exhibits, still do not exceed a total of 3 pages.</t>
  </si>
  <si>
    <t>B27/B28</t>
  </si>
  <si>
    <t>I have a lot of debt. Net debt means debt less cash and marketable securities</t>
  </si>
  <si>
    <t>Also, my equity multiplier or assests to equity is $3.21 assets for every dollar of equity</t>
  </si>
  <si>
    <t>At the end of this past year, I have $2.21 in debt for ever dollar of equity</t>
  </si>
  <si>
    <t>Asset turnover is an efficient ratio. At the end of this past year, for every $100 in assets we made $177 in sales. This looks solid</t>
  </si>
  <si>
    <t>Net margin is tight at 2.36% this past year. ROA is also rather low, due to time margin at 4.17% this past year.</t>
  </si>
  <si>
    <t>The ROE is high compared to the ROA so that it indicates it is more form the debt (risk) than from profit margin or asset turnover</t>
  </si>
  <si>
    <t>The good news is that my interest converage ration at 2.54 shows that I can pay interest on debt for about 2 and a half more years. (Not high but not below 1)</t>
  </si>
  <si>
    <t xml:space="preserve">destroy </t>
  </si>
  <si>
    <t>reject</t>
  </si>
  <si>
    <t>Accept</t>
  </si>
  <si>
    <t>creates</t>
  </si>
  <si>
    <t>Sales have fallen. We had to eliminate two projects that were destroying value.</t>
  </si>
  <si>
    <t>Cumalative free cash flow has grown a lot. We are freeing up cash and paying down the credit line.</t>
  </si>
  <si>
    <t>My equity value has grown over 100% and my company value over 20% in the three years.</t>
  </si>
  <si>
    <t>Net income is improving so the net margin is likely up.</t>
  </si>
  <si>
    <t>One hopes in future years, we can grow sales.</t>
  </si>
  <si>
    <t>destroy</t>
  </si>
  <si>
    <t>Create</t>
  </si>
  <si>
    <t>Destroy</t>
  </si>
  <si>
    <t>Reject</t>
  </si>
  <si>
    <t>Maybe come bag to big box in the future or look for a tier bit above like target rather than walmart</t>
  </si>
  <si>
    <t>The margin cut is just too great for the size of the investment</t>
  </si>
  <si>
    <t>The margin is slighly higher and the investment is reasonable</t>
  </si>
  <si>
    <t>So this is a good project</t>
  </si>
  <si>
    <t>The sales increase and huge maragin increase due to private label production creates close to 1 million in value</t>
  </si>
  <si>
    <t>Cumulative free cash flow has continued to grow; thus we can continue to pay our debt down to the bank.</t>
  </si>
  <si>
    <t>In fact, it looks like our debt is getting low. Once I pay off all the debt, my cash surplus can grow beyond the 300,000 required.</t>
  </si>
  <si>
    <t>Overall, though, my equity value has increased over 200% and my company value almost 50% in the 6 years.</t>
  </si>
  <si>
    <t>Despite the high cash investment, the margin is so high that this projecft is very valueable, First project to be high margin.</t>
  </si>
  <si>
    <t>Though it has high margin, unfortunately the risk on not collecting AR from sales this risky company is too high.</t>
  </si>
  <si>
    <t>Yes go with the supplier in China within 2% margin increase. Then negotiate with other suppliers.</t>
  </si>
  <si>
    <t>This is a great first step into the international sales. If it goes well, it may lead to more foreign sales.</t>
  </si>
  <si>
    <t>Now I have an increasing cash surplus beyond $300,000 originally required at the bank.</t>
  </si>
  <si>
    <t>I have expanded internationally and now am in a much stronger position.</t>
  </si>
  <si>
    <t>Overall, my equity value has increased 261% and my company 56% in 9 years.</t>
  </si>
  <si>
    <t>Company Value</t>
  </si>
  <si>
    <t>Initial</t>
  </si>
  <si>
    <t>After Stage 1</t>
  </si>
  <si>
    <t>After Stage 2</t>
  </si>
  <si>
    <t>After Stage 3</t>
  </si>
  <si>
    <t>STAGES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</si>
</sst>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4" fillId="2" borderId="0"/>
    <xf numFmtId="0" fontId="1" fillId="0" borderId="0"/>
    <xf numFmtId="0" fontId="5" fillId="0" borderId="0" applyNumberFormat="0" applyFill="0" applyBorder="0" applyAlignment="0" applyProtection="0"/>
  </cellStyleXfs>
  <cellXfs count="91">
    <xf numFmtId="0" fontId="0" fillId="0" borderId="0" xfId="0"/>
    <xf numFmtId="6" fontId="0" fillId="0" borderId="0" xfId="0" applyNumberFormat="1"/>
    <xf numFmtId="0" fontId="2" fillId="0" borderId="0" xfId="0" applyFont="1"/>
    <xf numFmtId="0" fontId="4" fillId="3" borderId="0" xfId="2" applyFill="1" applyAlignment="1">
      <alignment horizontal="center"/>
    </xf>
    <xf numFmtId="0" fontId="0" fillId="5" borderId="0" xfId="0" applyFill="1"/>
    <xf numFmtId="10" fontId="0" fillId="4" borderId="0" xfId="0" applyNumberFormat="1" applyFill="1"/>
    <xf numFmtId="9" fontId="2" fillId="0" borderId="0" xfId="1" applyFont="1" applyBorder="1"/>
    <xf numFmtId="0" fontId="4" fillId="3" borderId="1" xfId="2" applyFill="1" applyBorder="1" applyAlignment="1">
      <alignment horizontal="center"/>
    </xf>
    <xf numFmtId="0" fontId="4" fillId="3" borderId="2" xfId="2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4" fillId="3" borderId="4" xfId="2" applyFill="1" applyBorder="1" applyAlignment="1">
      <alignment horizontal="center"/>
    </xf>
    <xf numFmtId="0" fontId="4" fillId="3" borderId="5" xfId="2" applyFill="1" applyBorder="1" applyAlignment="1">
      <alignment horizontal="center"/>
    </xf>
    <xf numFmtId="10" fontId="0" fillId="4" borderId="5" xfId="0" applyNumberFormat="1" applyFill="1" applyBorder="1"/>
    <xf numFmtId="10" fontId="0" fillId="0" borderId="5" xfId="0" applyNumberFormat="1" applyBorder="1"/>
    <xf numFmtId="6" fontId="0" fillId="0" borderId="4" xfId="0" applyNumberFormat="1" applyBorder="1"/>
    <xf numFmtId="6" fontId="2" fillId="0" borderId="4" xfId="0" applyNumberFormat="1" applyFont="1" applyBorder="1"/>
    <xf numFmtId="10" fontId="0" fillId="0" borderId="0" xfId="1" applyNumberFormat="1" applyFont="1" applyBorder="1"/>
    <xf numFmtId="0" fontId="0" fillId="0" borderId="7" xfId="0" applyBorder="1"/>
    <xf numFmtId="0" fontId="0" fillId="0" borderId="8" xfId="0" applyBorder="1"/>
    <xf numFmtId="10" fontId="0" fillId="0" borderId="0" xfId="0" applyNumberFormat="1"/>
    <xf numFmtId="0" fontId="0" fillId="0" borderId="6" xfId="0" applyBorder="1"/>
    <xf numFmtId="10" fontId="2" fillId="0" borderId="0" xfId="0" applyNumberFormat="1" applyFont="1"/>
    <xf numFmtId="0" fontId="2" fillId="5" borderId="5" xfId="0" applyFont="1" applyFill="1" applyBorder="1"/>
    <xf numFmtId="0" fontId="0" fillId="0" borderId="1" xfId="0" applyBorder="1"/>
    <xf numFmtId="0" fontId="2" fillId="0" borderId="2" xfId="0" applyFont="1" applyBorder="1"/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4" borderId="0" xfId="0" applyNumberFormat="1" applyFill="1" applyAlignment="1">
      <alignment horizontal="right"/>
    </xf>
    <xf numFmtId="0" fontId="6" fillId="0" borderId="0" xfId="4" applyFont="1" applyAlignment="1">
      <alignment horizontal="left"/>
    </xf>
    <xf numFmtId="0" fontId="6" fillId="0" borderId="0" xfId="4" applyFont="1" applyBorder="1" applyAlignment="1">
      <alignment horizontal="left"/>
    </xf>
    <xf numFmtId="0" fontId="6" fillId="0" borderId="0" xfId="4" applyFont="1" applyBorder="1" applyAlignment="1">
      <alignment horizontal="left" vertical="center"/>
    </xf>
    <xf numFmtId="8" fontId="2" fillId="4" borderId="0" xfId="0" applyNumberFormat="1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10" fontId="0" fillId="0" borderId="0" xfId="1" applyNumberFormat="1" applyFont="1" applyFill="1"/>
    <xf numFmtId="2" fontId="0" fillId="0" borderId="0" xfId="0" applyNumberFormat="1"/>
    <xf numFmtId="0" fontId="10" fillId="0" borderId="0" xfId="0" applyFont="1"/>
    <xf numFmtId="6" fontId="7" fillId="0" borderId="0" xfId="0" applyNumberFormat="1" applyFont="1"/>
    <xf numFmtId="0" fontId="7" fillId="7" borderId="0" xfId="0" applyFont="1" applyFill="1"/>
    <xf numFmtId="6" fontId="7" fillId="7" borderId="0" xfId="0" applyNumberFormat="1" applyFont="1" applyFill="1"/>
    <xf numFmtId="0" fontId="11" fillId="0" borderId="0" xfId="0" applyFont="1"/>
    <xf numFmtId="40" fontId="11" fillId="0" borderId="0" xfId="0" applyNumberFormat="1" applyFont="1"/>
    <xf numFmtId="10" fontId="7" fillId="0" borderId="0" xfId="1" applyNumberFormat="1" applyFont="1" applyFill="1"/>
    <xf numFmtId="0" fontId="12" fillId="0" borderId="0" xfId="0" applyFont="1"/>
    <xf numFmtId="6" fontId="12" fillId="0" borderId="0" xfId="0" applyNumberFormat="1" applyFont="1"/>
    <xf numFmtId="0" fontId="7" fillId="6" borderId="0" xfId="0" applyFont="1" applyFill="1"/>
    <xf numFmtId="6" fontId="7" fillId="6" borderId="0" xfId="0" applyNumberFormat="1" applyFont="1" applyFill="1"/>
    <xf numFmtId="2" fontId="7" fillId="6" borderId="0" xfId="0" applyNumberFormat="1" applyFont="1" applyFill="1"/>
    <xf numFmtId="40" fontId="7" fillId="7" borderId="0" xfId="0" applyNumberFormat="1" applyFont="1" applyFill="1"/>
    <xf numFmtId="0" fontId="7" fillId="5" borderId="0" xfId="0" applyFont="1" applyFill="1"/>
    <xf numFmtId="2" fontId="7" fillId="5" borderId="0" xfId="1" applyNumberFormat="1" applyFont="1" applyFill="1"/>
    <xf numFmtId="0" fontId="7" fillId="8" borderId="0" xfId="0" applyFont="1" applyFill="1"/>
    <xf numFmtId="40" fontId="7" fillId="8" borderId="0" xfId="0" applyNumberFormat="1" applyFont="1" applyFill="1"/>
    <xf numFmtId="10" fontId="7" fillId="5" borderId="0" xfId="1" applyNumberFormat="1" applyFont="1" applyFill="1"/>
    <xf numFmtId="10" fontId="7" fillId="7" borderId="0" xfId="1" applyNumberFormat="1" applyFont="1" applyFill="1"/>
    <xf numFmtId="6" fontId="7" fillId="5" borderId="0" xfId="0" applyNumberFormat="1" applyFont="1" applyFill="1"/>
    <xf numFmtId="6" fontId="7" fillId="8" borderId="0" xfId="0" applyNumberFormat="1" applyFont="1" applyFill="1"/>
    <xf numFmtId="9" fontId="0" fillId="5" borderId="0" xfId="1" applyFont="1" applyFill="1"/>
    <xf numFmtId="6" fontId="0" fillId="9" borderId="0" xfId="0" applyNumberFormat="1" applyFill="1"/>
    <xf numFmtId="40" fontId="7" fillId="8" borderId="0" xfId="0" applyNumberFormat="1" applyFont="1" applyFill="1" applyAlignment="1">
      <alignment horizontal="right"/>
    </xf>
    <xf numFmtId="2" fontId="7" fillId="6" borderId="0" xfId="0" applyNumberFormat="1" applyFont="1" applyFill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40" fontId="7" fillId="7" borderId="0" xfId="0" applyNumberFormat="1" applyFont="1" applyFill="1" applyAlignment="1">
      <alignment horizontal="right"/>
    </xf>
    <xf numFmtId="10" fontId="7" fillId="0" borderId="0" xfId="1" applyNumberFormat="1" applyFont="1" applyFill="1" applyAlignment="1">
      <alignment horizontal="right"/>
    </xf>
    <xf numFmtId="2" fontId="7" fillId="5" borderId="0" xfId="1" applyNumberFormat="1" applyFont="1" applyFill="1" applyAlignment="1">
      <alignment horizontal="right"/>
    </xf>
    <xf numFmtId="10" fontId="7" fillId="5" borderId="0" xfId="1" applyNumberFormat="1" applyFont="1" applyFill="1" applyAlignment="1">
      <alignment horizontal="right"/>
    </xf>
    <xf numFmtId="10" fontId="7" fillId="7" borderId="0" xfId="1" applyNumberFormat="1" applyFont="1" applyFill="1" applyAlignment="1">
      <alignment horizontal="right"/>
    </xf>
    <xf numFmtId="0" fontId="7" fillId="6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7" borderId="0" xfId="0" applyFont="1" applyFill="1" applyAlignment="1">
      <alignment horizontal="left"/>
    </xf>
    <xf numFmtId="10" fontId="7" fillId="0" borderId="0" xfId="1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7" fillId="8" borderId="0" xfId="0" applyFont="1" applyFill="1" applyAlignment="1">
      <alignment horizontal="left"/>
    </xf>
    <xf numFmtId="0" fontId="0" fillId="10" borderId="9" xfId="0" applyFill="1" applyBorder="1"/>
    <xf numFmtId="0" fontId="13" fillId="10" borderId="10" xfId="0" applyFont="1" applyFill="1" applyBorder="1"/>
    <xf numFmtId="0" fontId="13" fillId="10" borderId="11" xfId="0" applyFont="1" applyFill="1" applyBorder="1"/>
    <xf numFmtId="0" fontId="13" fillId="10" borderId="12" xfId="0" applyFont="1" applyFill="1" applyBorder="1"/>
    <xf numFmtId="0" fontId="13" fillId="10" borderId="13" xfId="0" applyFont="1" applyFill="1" applyBorder="1"/>
    <xf numFmtId="0" fontId="0" fillId="10" borderId="14" xfId="0" applyFill="1" applyBorder="1"/>
    <xf numFmtId="0" fontId="2" fillId="10" borderId="15" xfId="0" applyFont="1" applyFill="1" applyBorder="1"/>
    <xf numFmtId="9" fontId="0" fillId="10" borderId="16" xfId="1" applyFont="1" applyFill="1" applyBorder="1"/>
    <xf numFmtId="9" fontId="0" fillId="10" borderId="17" xfId="1" applyFont="1" applyFill="1" applyBorder="1"/>
  </cellXfs>
  <cellStyles count="5">
    <cellStyle name="blp_column_header" xfId="2" xr:uid="{00000000-0005-0000-0000-000000000000}"/>
    <cellStyle name="Hyperlink" xfId="4" builtinId="8"/>
    <cellStyle name="Normal" xfId="0" builtinId="0"/>
    <cellStyle name="Normal 3" xfId="3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 Coverage Ratio:</a:t>
            </a:r>
            <a:r>
              <a:rPr lang="en-US" baseline="0"/>
              <a:t> EBIT/Interest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'End BS and IS'!$O$28</c:f>
              <c:strCache>
                <c:ptCount val="1"/>
                <c:pt idx="0">
                  <c:v>EBIT/Interest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'End BS and IS'!$P$28:$Z$28</c:f>
              <c:numCache>
                <c:formatCode>#,##0.00_);[Red]\(#,##0.00\)</c:formatCode>
                <c:ptCount val="11"/>
                <c:pt idx="0">
                  <c:v>2.4444444444444446</c:v>
                </c:pt>
                <c:pt idx="1">
                  <c:v>1.3857677902621723</c:v>
                </c:pt>
                <c:pt idx="2">
                  <c:v>2.5390625</c:v>
                </c:pt>
                <c:pt idx="3">
                  <c:v>2.7280701754385963</c:v>
                </c:pt>
                <c:pt idx="4">
                  <c:v>4.7121212121212119</c:v>
                </c:pt>
                <c:pt idx="5">
                  <c:v>5.7592592592592595</c:v>
                </c:pt>
                <c:pt idx="6">
                  <c:v>10.891566265060241</c:v>
                </c:pt>
                <c:pt idx="7">
                  <c:v>12.15</c:v>
                </c:pt>
                <c:pt idx="8">
                  <c:v>18.214285714285715</c:v>
                </c:pt>
                <c:pt idx="9">
                  <c:v>55.956521739130437</c:v>
                </c:pt>
                <c:pt idx="10">
                  <c:v>32.414634146341463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3-4C0A-AED7-362D47AA75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8387167"/>
        <c:axId val="2138387647"/>
      </c:barChart>
      <c:catAx>
        <c:axId val="213838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87647"/>
        <c:crosses val="autoZero"/>
        <c:auto val="1"/>
        <c:lblAlgn val="ctr"/>
        <c:lblOffset val="100"/>
        <c:noMultiLvlLbl val="0"/>
      </c:catAx>
      <c:valAx>
        <c:axId val="21383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8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'End BS and IS'!$O$31</c:f>
              <c:strCache>
                <c:ptCount val="1"/>
                <c:pt idx="0">
                  <c:v>Net Margin = Net Income/Sales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'End BS and IS'!$P$31:$AA$31</c:f>
              <c:numCache>
                <c:formatCode>0.00%</c:formatCode>
                <c:ptCount val="12"/>
                <c:pt idx="0">
                  <c:v>1.5599999999999999E-2</c:v>
                </c:pt>
                <c:pt idx="1">
                  <c:v>6.1999999999999998E-3</c:v>
                </c:pt>
                <c:pt idx="2">
                  <c:v>2.3599999999999999E-2</c:v>
                </c:pt>
                <c:pt idx="3">
                  <c:v>2.6333333333333334E-2</c:v>
                </c:pt>
                <c:pt idx="4">
                  <c:v>3.2666666666666663E-2</c:v>
                </c:pt>
                <c:pt idx="5">
                  <c:v>3.4222222222222223E-2</c:v>
                </c:pt>
                <c:pt idx="6">
                  <c:v>4.7632850241545892E-2</c:v>
                </c:pt>
                <c:pt idx="7">
                  <c:v>4.7669963467878461E-2</c:v>
                </c:pt>
                <c:pt idx="8">
                  <c:v>4.8858833474218093E-2</c:v>
                </c:pt>
                <c:pt idx="9">
                  <c:v>6.2289700451374642E-2</c:v>
                </c:pt>
                <c:pt idx="10">
                  <c:v>6.1000631313131312E-2</c:v>
                </c:pt>
                <c:pt idx="11">
                  <c:v>6.2973484848484848E-2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E-4703-9CB2-0159A5F495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6426703"/>
        <c:axId val="2016435343"/>
      </c:barChart>
      <c:catAx>
        <c:axId val="201642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35343"/>
        <c:crosses val="autoZero"/>
        <c:auto val="1"/>
        <c:lblAlgn val="ctr"/>
        <c:lblOffset val="100"/>
        <c:noMultiLvlLbl val="0"/>
      </c:catAx>
      <c:valAx>
        <c:axId val="20164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2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'End BS and IS'!$O$33</c:f>
              <c:strCache>
                <c:ptCount val="1"/>
                <c:pt idx="0">
                  <c:v>ROA = Net Margin * Asset Turnover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'End BS and IS'!$P$33:$AA$33</c:f>
              <c:numCache>
                <c:formatCode>0.00%</c:formatCode>
                <c:ptCount val="12"/>
                <c:pt idx="0">
                  <c:v>2.6799518982992609E-2</c:v>
                </c:pt>
                <c:pt idx="1">
                  <c:v>1.0719225449515906E-2</c:v>
                </c:pt>
                <c:pt idx="2">
                  <c:v>4.1703481180420568E-2</c:v>
                </c:pt>
                <c:pt idx="3">
                  <c:v>5.2283256121773661E-2</c:v>
                </c:pt>
                <c:pt idx="4">
                  <c:v>6.4857710125744539E-2</c:v>
                </c:pt>
                <c:pt idx="5">
                  <c:v>6.7946172512684755E-2</c:v>
                </c:pt>
                <c:pt idx="6">
                  <c:v>9.6685624632280837E-2</c:v>
                </c:pt>
                <c:pt idx="7">
                  <c:v>9.8781388478581963E-2</c:v>
                </c:pt>
                <c:pt idx="8">
                  <c:v>0.10257320319432123</c:v>
                </c:pt>
                <c:pt idx="9">
                  <c:v>0.13239141810570382</c:v>
                </c:pt>
                <c:pt idx="10">
                  <c:v>0.12789543348775648</c:v>
                </c:pt>
                <c:pt idx="11">
                  <c:v>0.11663256357790119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D-4139-B30B-1B5816E3E2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159999"/>
        <c:axId val="896145599"/>
      </c:barChart>
      <c:catAx>
        <c:axId val="89615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45599"/>
        <c:crosses val="autoZero"/>
        <c:auto val="1"/>
        <c:lblAlgn val="ctr"/>
        <c:lblOffset val="100"/>
        <c:noMultiLvlLbl val="0"/>
      </c:catAx>
      <c:valAx>
        <c:axId val="8961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5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Liabilities &amp;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'End BS and IS'!$A$17</c:f>
              <c:strCache>
                <c:ptCount val="1"/>
                <c:pt idx="0">
                  <c:v>Total Liabilities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'End BS and IS'!$B$17:$M$17</c:f>
              <c:numCache>
                <c:formatCode>"$"#,##0_);[Red]\("$"#,##0\)</c:formatCode>
                <c:ptCount val="12"/>
                <c:pt idx="0">
                  <c:v>4353</c:v>
                </c:pt>
                <c:pt idx="1">
                  <c:v>4255</c:v>
                </c:pt>
                <c:pt idx="2">
                  <c:v>3894</c:v>
                </c:pt>
                <c:pt idx="3">
                  <c:v>2531</c:v>
                </c:pt>
                <c:pt idx="4">
                  <c:v>2237</c:v>
                </c:pt>
                <c:pt idx="5">
                  <c:v>1928</c:v>
                </c:pt>
                <c:pt idx="6">
                  <c:v>2002</c:v>
                </c:pt>
                <c:pt idx="7">
                  <c:v>1784</c:v>
                </c:pt>
                <c:pt idx="8">
                  <c:v>1425</c:v>
                </c:pt>
                <c:pt idx="9">
                  <c:v>764</c:v>
                </c:pt>
                <c:pt idx="10">
                  <c:v>301</c:v>
                </c:pt>
                <c:pt idx="11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D-42B1-8F45-47EA78D730C6}"/>
            </c:ext>
          </c:extLst>
        </c:ser>
        <c:ser>
          <c:idx val="3"/>
          <c:order val="1"/>
          <c:tx>
            <c:strRef>
              <c:f>'End BS and IS'!$A$20</c:f>
              <c:strCache>
                <c:ptCount val="1"/>
                <c:pt idx="0">
                  <c:v>Total Stockholder's Equity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'End BS and IS'!$B$20:$M$20</c:f>
              <c:numCache>
                <c:formatCode>"$"#,##0_);[Red]\("$"#,##0\)</c:formatCode>
                <c:ptCount val="12"/>
                <c:pt idx="0">
                  <c:v>1467</c:v>
                </c:pt>
                <c:pt idx="1">
                  <c:v>1529</c:v>
                </c:pt>
                <c:pt idx="2">
                  <c:v>1765</c:v>
                </c:pt>
                <c:pt idx="3">
                  <c:v>2002</c:v>
                </c:pt>
                <c:pt idx="4">
                  <c:v>2296</c:v>
                </c:pt>
                <c:pt idx="5">
                  <c:v>2604</c:v>
                </c:pt>
                <c:pt idx="6">
                  <c:v>3097</c:v>
                </c:pt>
                <c:pt idx="7">
                  <c:v>3632</c:v>
                </c:pt>
                <c:pt idx="8">
                  <c:v>4211</c:v>
                </c:pt>
                <c:pt idx="9">
                  <c:v>4969</c:v>
                </c:pt>
                <c:pt idx="10">
                  <c:v>5743</c:v>
                </c:pt>
                <c:pt idx="11">
                  <c:v>6540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D-42B1-8F45-47EA78D730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96143199"/>
        <c:axId val="896161439"/>
      </c:barChart>
      <c:catAx>
        <c:axId val="89614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61439"/>
        <c:crosses val="autoZero"/>
        <c:auto val="1"/>
        <c:lblAlgn val="ctr"/>
        <c:lblOffset val="100"/>
        <c:noMultiLvlLbl val="0"/>
      </c:catAx>
      <c:valAx>
        <c:axId val="89616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4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ROE = ROA * Equity Multiplier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'End BS and IS'!$O$35</c:f>
              <c:strCache>
                <c:ptCount val="1"/>
                <c:pt idx="0">
                  <c:v>ROE = ROA * Equity Multiplier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'End BS and IS'!$P$35:$AA$35</c:f>
              <c:numCache>
                <c:formatCode>0.00%</c:formatCode>
                <c:ptCount val="12"/>
                <c:pt idx="0">
                  <c:v>0.10633946830265847</c:v>
                </c:pt>
                <c:pt idx="1">
                  <c:v>4.0549378678875078E-2</c:v>
                </c:pt>
                <c:pt idx="2">
                  <c:v>0.13371104815864021</c:v>
                </c:pt>
                <c:pt idx="3">
                  <c:v>0.11838161838161838</c:v>
                </c:pt>
                <c:pt idx="4">
                  <c:v>0.12804878048780488</c:v>
                </c:pt>
                <c:pt idx="5">
                  <c:v>0.11827956989247312</c:v>
                </c:pt>
                <c:pt idx="6">
                  <c:v>0.15918630933161124</c:v>
                </c:pt>
                <c:pt idx="7">
                  <c:v>0.14730176211453741</c:v>
                </c:pt>
                <c:pt idx="8">
                  <c:v>0.1372595582996913</c:v>
                </c:pt>
                <c:pt idx="9">
                  <c:v>0.15274703159589453</c:v>
                </c:pt>
                <c:pt idx="10">
                  <c:v>0.13459864182483025</c:v>
                </c:pt>
                <c:pt idx="11">
                  <c:v>0.1220183486238532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1-4338-A68A-B08A2F04CA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53173023"/>
        <c:axId val="253172063"/>
      </c:barChart>
      <c:catAx>
        <c:axId val="25317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72063"/>
        <c:crosses val="autoZero"/>
        <c:auto val="1"/>
        <c:lblAlgn val="ctr"/>
        <c:lblOffset val="100"/>
        <c:noMultiLvlLbl val="0"/>
      </c:catAx>
      <c:valAx>
        <c:axId val="2531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7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'End BS and IS'!$O$20</c:f>
              <c:strCache>
                <c:ptCount val="1"/>
                <c:pt idx="0">
                  <c:v>Equity Multiplier = Assets/Equity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'End BS and IS'!$P$20:$AA$20</c:f>
              <c:numCache>
                <c:formatCode>#,##0.00_);[Red]\(#,##0.00\)</c:formatCode>
                <c:ptCount val="12"/>
                <c:pt idx="0">
                  <c:v>3.9679618268575325</c:v>
                </c:pt>
                <c:pt idx="1">
                  <c:v>3.7828646173969913</c:v>
                </c:pt>
                <c:pt idx="2">
                  <c:v>3.2062322946175636</c:v>
                </c:pt>
                <c:pt idx="3">
                  <c:v>2.2642357642357642</c:v>
                </c:pt>
                <c:pt idx="4">
                  <c:v>1.9743031358885017</c:v>
                </c:pt>
                <c:pt idx="5">
                  <c:v>1.7407834101382489</c:v>
                </c:pt>
                <c:pt idx="6">
                  <c:v>1.6464320309977398</c:v>
                </c:pt>
                <c:pt idx="7">
                  <c:v>1.4911894273127753</c:v>
                </c:pt>
                <c:pt idx="8">
                  <c:v>1.3381619567798622</c:v>
                </c:pt>
                <c:pt idx="9">
                  <c:v>1.1537532702757094</c:v>
                </c:pt>
                <c:pt idx="10">
                  <c:v>1.052411631551454</c:v>
                </c:pt>
                <c:pt idx="11">
                  <c:v>1.046177370030581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E-49B9-BA93-6FD09707E2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8714399"/>
        <c:axId val="828715839"/>
      </c:barChart>
      <c:catAx>
        <c:axId val="82871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15839"/>
        <c:crosses val="autoZero"/>
        <c:auto val="1"/>
        <c:lblAlgn val="ctr"/>
        <c:lblOffset val="100"/>
        <c:noMultiLvlLbl val="0"/>
      </c:catAx>
      <c:valAx>
        <c:axId val="8287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1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'End BS and IS'!$O$17</c:f>
              <c:strCache>
                <c:ptCount val="1"/>
                <c:pt idx="0">
                  <c:v>Total Liabilities or Debt/ Equity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'End BS and IS'!$P$17:$AA$17</c:f>
              <c:numCache>
                <c:formatCode>0.00</c:formatCode>
                <c:ptCount val="12"/>
                <c:pt idx="0">
                  <c:v>2.9672801635991819</c:v>
                </c:pt>
                <c:pt idx="1">
                  <c:v>2.7828646173969913</c:v>
                </c:pt>
                <c:pt idx="2">
                  <c:v>2.2062322946175636</c:v>
                </c:pt>
                <c:pt idx="3">
                  <c:v>1.2642357642357642</c:v>
                </c:pt>
                <c:pt idx="4">
                  <c:v>0.9743031358885017</c:v>
                </c:pt>
                <c:pt idx="5">
                  <c:v>0.74039938556067586</c:v>
                </c:pt>
                <c:pt idx="6">
                  <c:v>0.64643203099773971</c:v>
                </c:pt>
                <c:pt idx="7">
                  <c:v>0.49118942731277532</c:v>
                </c:pt>
                <c:pt idx="8">
                  <c:v>0.33839943006411777</c:v>
                </c:pt>
                <c:pt idx="9">
                  <c:v>0.1537532702757094</c:v>
                </c:pt>
                <c:pt idx="10">
                  <c:v>5.2411631551453945E-2</c:v>
                </c:pt>
                <c:pt idx="11">
                  <c:v>4.6024464831804279E-2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7F-9A1C-A74AFF52F3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5922143"/>
        <c:axId val="985923583"/>
      </c:barChart>
      <c:catAx>
        <c:axId val="98592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23583"/>
        <c:crosses val="autoZero"/>
        <c:auto val="1"/>
        <c:lblAlgn val="ctr"/>
        <c:lblOffset val="100"/>
        <c:noMultiLvlLbl val="0"/>
      </c:catAx>
      <c:valAx>
        <c:axId val="98592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2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4" Type="http://schemas.openxmlformats.org/officeDocument/2006/relationships/image" Target="../media/image4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tmp"/><Relationship Id="rId2" Type="http://schemas.openxmlformats.org/officeDocument/2006/relationships/image" Target="../media/image6.tmp"/><Relationship Id="rId1" Type="http://schemas.openxmlformats.org/officeDocument/2006/relationships/image" Target="../media/image5.tmp"/><Relationship Id="rId5" Type="http://schemas.openxmlformats.org/officeDocument/2006/relationships/image" Target="../media/image9.tmp"/><Relationship Id="rId4" Type="http://schemas.openxmlformats.org/officeDocument/2006/relationships/image" Target="../media/image8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tmp"/><Relationship Id="rId2" Type="http://schemas.openxmlformats.org/officeDocument/2006/relationships/image" Target="../media/image12.tmp"/><Relationship Id="rId1" Type="http://schemas.openxmlformats.org/officeDocument/2006/relationships/image" Target="../media/image11.tmp"/><Relationship Id="rId4" Type="http://schemas.openxmlformats.org/officeDocument/2006/relationships/image" Target="../media/image14.tmp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tmp"/><Relationship Id="rId2" Type="http://schemas.openxmlformats.org/officeDocument/2006/relationships/image" Target="../media/image17.tmp"/><Relationship Id="rId1" Type="http://schemas.openxmlformats.org/officeDocument/2006/relationships/image" Target="../media/image16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20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19050</xdr:rowOff>
    </xdr:from>
    <xdr:to>
      <xdr:col>8</xdr:col>
      <xdr:colOff>200025</xdr:colOff>
      <xdr:row>11</xdr:row>
      <xdr:rowOff>98596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9050"/>
          <a:ext cx="4953000" cy="2175046"/>
        </a:xfrm>
        <a:prstGeom prst="rect">
          <a:avLst/>
        </a:prstGeom>
      </xdr:spPr>
    </xdr:pic>
    <xdr:clientData/>
  </xdr:twoCellAnchor>
  <xdr:twoCellAnchor editAs="oneCell">
    <xdr:from>
      <xdr:col>0</xdr:col>
      <xdr:colOff>66674</xdr:colOff>
      <xdr:row>11</xdr:row>
      <xdr:rowOff>152400</xdr:rowOff>
    </xdr:from>
    <xdr:to>
      <xdr:col>12</xdr:col>
      <xdr:colOff>187779</xdr:colOff>
      <xdr:row>34</xdr:row>
      <xdr:rowOff>53110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" y="2247900"/>
          <a:ext cx="7607755" cy="4282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142875</xdr:rowOff>
    </xdr:from>
    <xdr:to>
      <xdr:col>7</xdr:col>
      <xdr:colOff>564143</xdr:colOff>
      <xdr:row>43</xdr:row>
      <xdr:rowOff>85839</xdr:rowOff>
    </xdr:to>
    <xdr:pic>
      <xdr:nvPicPr>
        <xdr:cNvPr id="4" name="Picture 3" descr="Screen Clippi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81875"/>
          <a:ext cx="4831343" cy="89546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37</xdr:row>
      <xdr:rowOff>0</xdr:rowOff>
    </xdr:from>
    <xdr:to>
      <xdr:col>7</xdr:col>
      <xdr:colOff>381645</xdr:colOff>
      <xdr:row>38</xdr:row>
      <xdr:rowOff>85764</xdr:rowOff>
    </xdr:to>
    <xdr:pic>
      <xdr:nvPicPr>
        <xdr:cNvPr id="5" name="Picture 4" descr="Screen Clippi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7048500"/>
          <a:ext cx="4620270" cy="276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400787</xdr:colOff>
      <xdr:row>12</xdr:row>
      <xdr:rowOff>152740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277587" cy="2438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16</xdr:col>
      <xdr:colOff>561974</xdr:colOff>
      <xdr:row>20</xdr:row>
      <xdr:rowOff>96659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7000"/>
          <a:ext cx="10315574" cy="15254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16</xdr:col>
      <xdr:colOff>525309</xdr:colOff>
      <xdr:row>30</xdr:row>
      <xdr:rowOff>66917</xdr:rowOff>
    </xdr:to>
    <xdr:pic>
      <xdr:nvPicPr>
        <xdr:cNvPr id="4" name="Picture 3" descr="Screen Clippi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81500"/>
          <a:ext cx="10278909" cy="173379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33</xdr:row>
      <xdr:rowOff>0</xdr:rowOff>
    </xdr:from>
    <xdr:to>
      <xdr:col>16</xdr:col>
      <xdr:colOff>495301</xdr:colOff>
      <xdr:row>40</xdr:row>
      <xdr:rowOff>80203</xdr:rowOff>
    </xdr:to>
    <xdr:pic>
      <xdr:nvPicPr>
        <xdr:cNvPr id="5" name="Picture 4" descr="Screen Clippi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6286500"/>
          <a:ext cx="10248900" cy="174707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43</xdr:row>
      <xdr:rowOff>1</xdr:rowOff>
    </xdr:from>
    <xdr:to>
      <xdr:col>16</xdr:col>
      <xdr:colOff>495301</xdr:colOff>
      <xdr:row>51</xdr:row>
      <xdr:rowOff>13834</xdr:rowOff>
    </xdr:to>
    <xdr:pic>
      <xdr:nvPicPr>
        <xdr:cNvPr id="6" name="Picture 5" descr="Screen Clippi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8191501"/>
          <a:ext cx="10248900" cy="18712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4</xdr:col>
      <xdr:colOff>513079</xdr:colOff>
      <xdr:row>28</xdr:row>
      <xdr:rowOff>72987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00"/>
          <a:ext cx="6377939" cy="39134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15574</xdr:colOff>
      <xdr:row>9</xdr:row>
      <xdr:rowOff>103022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73174" cy="18175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11</xdr:col>
      <xdr:colOff>446419</xdr:colOff>
      <xdr:row>20</xdr:row>
      <xdr:rowOff>87812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0"/>
          <a:ext cx="7152019" cy="21833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11</xdr:col>
      <xdr:colOff>370212</xdr:colOff>
      <xdr:row>33</xdr:row>
      <xdr:rowOff>118310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91000"/>
          <a:ext cx="7075812" cy="24043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11</xdr:col>
      <xdr:colOff>537867</xdr:colOff>
      <xdr:row>43</xdr:row>
      <xdr:rowOff>26815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00"/>
          <a:ext cx="7243467" cy="17413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5</xdr:col>
      <xdr:colOff>97883</xdr:colOff>
      <xdr:row>28</xdr:row>
      <xdr:rowOff>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95258"/>
          <a:ext cx="5726292" cy="34734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19384</xdr:colOff>
      <xdr:row>9</xdr:row>
      <xdr:rowOff>80160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76984" cy="17946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11</xdr:col>
      <xdr:colOff>366402</xdr:colOff>
      <xdr:row>19</xdr:row>
      <xdr:rowOff>82085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0"/>
          <a:ext cx="7072002" cy="20347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11</xdr:col>
      <xdr:colOff>366402</xdr:colOff>
      <xdr:row>30</xdr:row>
      <xdr:rowOff>129710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00500"/>
          <a:ext cx="7072002" cy="20347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11</xdr:col>
      <xdr:colOff>358140</xdr:colOff>
      <xdr:row>41</xdr:row>
      <xdr:rowOff>158283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96000"/>
          <a:ext cx="7063740" cy="201565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10</xdr:row>
      <xdr:rowOff>76200</xdr:rowOff>
    </xdr:from>
    <xdr:to>
      <xdr:col>3</xdr:col>
      <xdr:colOff>327660</xdr:colOff>
      <xdr:row>29</xdr:row>
      <xdr:rowOff>129554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905000"/>
          <a:ext cx="5725160" cy="35280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411741</xdr:colOff>
      <xdr:row>14</xdr:row>
      <xdr:rowOff>6060</xdr:rowOff>
    </xdr:from>
    <xdr:to>
      <xdr:col>56</xdr:col>
      <xdr:colOff>119062</xdr:colOff>
      <xdr:row>34</xdr:row>
      <xdr:rowOff>213053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534278</xdr:colOff>
      <xdr:row>37</xdr:row>
      <xdr:rowOff>77160</xdr:rowOff>
    </xdr:from>
    <xdr:to>
      <xdr:col>32</xdr:col>
      <xdr:colOff>457221</xdr:colOff>
      <xdr:row>52</xdr:row>
      <xdr:rowOff>11206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179693</xdr:colOff>
      <xdr:row>36</xdr:row>
      <xdr:rowOff>232442</xdr:rowOff>
    </xdr:from>
    <xdr:to>
      <xdr:col>42</xdr:col>
      <xdr:colOff>209329</xdr:colOff>
      <xdr:row>51</xdr:row>
      <xdr:rowOff>89647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250079</xdr:colOff>
      <xdr:row>14</xdr:row>
      <xdr:rowOff>170953</xdr:rowOff>
    </xdr:from>
    <xdr:to>
      <xdr:col>41</xdr:col>
      <xdr:colOff>371722</xdr:colOff>
      <xdr:row>34</xdr:row>
      <xdr:rowOff>166997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44</xdr:col>
      <xdr:colOff>0</xdr:colOff>
      <xdr:row>38</xdr:row>
      <xdr:rowOff>0</xdr:rowOff>
    </xdr:from>
    <xdr:to>
      <xdr:col>56</xdr:col>
      <xdr:colOff>124879</xdr:colOff>
      <xdr:row>45</xdr:row>
      <xdr:rowOff>95496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7813DF-3547-62FB-500D-367192B83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765875" y="9048750"/>
          <a:ext cx="7554379" cy="1762371"/>
        </a:xfrm>
        <a:prstGeom prst="rect">
          <a:avLst/>
        </a:prstGeom>
      </xdr:spPr>
    </xdr:pic>
    <xdr:clientData/>
  </xdr:twoCellAnchor>
  <xdr:twoCellAnchor>
    <xdr:from>
      <xdr:col>43</xdr:col>
      <xdr:colOff>564897</xdr:colOff>
      <xdr:row>47</xdr:row>
      <xdr:rowOff>189620</xdr:rowOff>
    </xdr:from>
    <xdr:to>
      <xdr:col>56</xdr:col>
      <xdr:colOff>0</xdr:colOff>
      <xdr:row>71</xdr:row>
      <xdr:rowOff>180674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99C386-C2E4-BE33-585F-073740369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212766</xdr:colOff>
      <xdr:row>37</xdr:row>
      <xdr:rowOff>203860</xdr:rowOff>
    </xdr:from>
    <xdr:to>
      <xdr:col>23</xdr:col>
      <xdr:colOff>238496</xdr:colOff>
      <xdr:row>50</xdr:row>
      <xdr:rowOff>134587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63A349-633C-239E-EF89-9FD75FA95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48986</xdr:colOff>
      <xdr:row>1</xdr:row>
      <xdr:rowOff>157843</xdr:rowOff>
    </xdr:from>
    <xdr:to>
      <xdr:col>37</xdr:col>
      <xdr:colOff>361950</xdr:colOff>
      <xdr:row>13</xdr:row>
      <xdr:rowOff>157843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B00AA3-B107-E42D-266E-A3B8E0958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43:Q48"/>
  <sheetViews>
    <sheetView topLeftCell="A22" workbookViewId="0">
      <selection activeCell="I49" sqref="I49"/>
    </sheetView>
  </sheetViews>
  <sheetFormatPr defaultRowHeight="14.4" x14ac:dyDescent="0.3"/>
  <cols>
    <col min="10" max="10" width="11.6640625" customWidth="1"/>
    <col min="13" max="13" width="12.109375" bestFit="1" customWidth="1"/>
  </cols>
  <sheetData>
    <row r="43" spans="10:17" x14ac:dyDescent="0.3">
      <c r="J43" t="s">
        <v>46</v>
      </c>
    </row>
    <row r="45" spans="10:17" x14ac:dyDescent="0.3">
      <c r="J45" t="s">
        <v>48</v>
      </c>
      <c r="K45" s="4">
        <v>704</v>
      </c>
      <c r="M45" t="s">
        <v>47</v>
      </c>
      <c r="N45" s="4">
        <v>3248</v>
      </c>
      <c r="P45" t="s">
        <v>84</v>
      </c>
      <c r="Q45" s="4">
        <f>N45-K45</f>
        <v>2544</v>
      </c>
    </row>
    <row r="47" spans="10:17" ht="21" x14ac:dyDescent="0.4">
      <c r="J47" s="39" t="s">
        <v>57</v>
      </c>
    </row>
    <row r="48" spans="10:17" ht="21" x14ac:dyDescent="0.4">
      <c r="J48" s="40" t="s">
        <v>169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74"/>
  <sheetViews>
    <sheetView showGridLines="0" topLeftCell="A68" workbookViewId="0">
      <selection activeCell="A68" sqref="A68"/>
    </sheetView>
  </sheetViews>
  <sheetFormatPr defaultColWidth="8.88671875" defaultRowHeight="14.4" x14ac:dyDescent="0.3"/>
  <cols>
    <col min="1" max="1" width="46.109375" bestFit="1" customWidth="1"/>
    <col min="2" max="8" width="9.44140625" customWidth="1"/>
    <col min="10" max="10" width="48" bestFit="1" customWidth="1"/>
  </cols>
  <sheetData>
    <row r="1" spans="1:17" ht="15" thickBot="1" x14ac:dyDescent="0.35">
      <c r="A1" s="2" t="s">
        <v>81</v>
      </c>
      <c r="J1" s="2" t="s">
        <v>82</v>
      </c>
    </row>
    <row r="2" spans="1:17" ht="15" thickBot="1" x14ac:dyDescent="0.35">
      <c r="A2" s="7" t="s">
        <v>18</v>
      </c>
      <c r="B2" s="8"/>
      <c r="C2" s="9"/>
      <c r="D2" s="9"/>
      <c r="E2" s="9"/>
      <c r="F2" s="9"/>
      <c r="G2" s="9"/>
      <c r="H2" s="10"/>
      <c r="J2" s="7" t="s">
        <v>18</v>
      </c>
      <c r="K2" s="8"/>
      <c r="L2" s="9"/>
      <c r="M2" s="9"/>
      <c r="N2" s="9"/>
      <c r="O2" s="9"/>
      <c r="P2" s="9"/>
      <c r="Q2" s="10"/>
    </row>
    <row r="3" spans="1:17" x14ac:dyDescent="0.3">
      <c r="A3" s="27" t="s">
        <v>19</v>
      </c>
      <c r="B3" s="28"/>
      <c r="C3" s="9"/>
      <c r="D3" s="9"/>
      <c r="E3" s="9"/>
      <c r="F3" s="9"/>
      <c r="G3" s="9"/>
      <c r="H3" s="10"/>
      <c r="J3" s="11" t="s">
        <v>19</v>
      </c>
      <c r="K3" s="2"/>
      <c r="Q3" s="12"/>
    </row>
    <row r="4" spans="1:17" x14ac:dyDescent="0.3">
      <c r="A4" s="11" t="s">
        <v>20</v>
      </c>
      <c r="B4" s="2"/>
      <c r="H4" s="12"/>
      <c r="J4" s="11" t="s">
        <v>20</v>
      </c>
      <c r="K4" s="2"/>
      <c r="Q4" s="12"/>
    </row>
    <row r="5" spans="1:17" x14ac:dyDescent="0.3">
      <c r="A5" s="11" t="s">
        <v>9</v>
      </c>
      <c r="B5" s="6">
        <v>0.4</v>
      </c>
      <c r="H5" s="12"/>
      <c r="J5" s="11" t="s">
        <v>9</v>
      </c>
      <c r="K5" s="6">
        <v>0.4</v>
      </c>
      <c r="Q5" s="12"/>
    </row>
    <row r="6" spans="1:17" x14ac:dyDescent="0.3">
      <c r="A6" s="11" t="s">
        <v>10</v>
      </c>
      <c r="B6" s="6">
        <v>0.18</v>
      </c>
      <c r="E6" s="32" t="s">
        <v>68</v>
      </c>
      <c r="F6" s="32" t="s">
        <v>69</v>
      </c>
      <c r="H6" s="12"/>
      <c r="J6" s="11" t="s">
        <v>10</v>
      </c>
      <c r="K6" s="6">
        <v>0.12</v>
      </c>
      <c r="Q6" s="12"/>
    </row>
    <row r="7" spans="1:17" x14ac:dyDescent="0.3">
      <c r="A7" s="11" t="s">
        <v>21</v>
      </c>
      <c r="B7" s="6">
        <v>0</v>
      </c>
      <c r="H7" s="12"/>
      <c r="J7" s="11" t="s">
        <v>21</v>
      </c>
      <c r="K7" s="6">
        <v>0</v>
      </c>
      <c r="Q7" s="12"/>
    </row>
    <row r="8" spans="1:17" x14ac:dyDescent="0.3">
      <c r="A8" s="11"/>
      <c r="H8" s="12"/>
      <c r="J8" s="11"/>
      <c r="Q8" s="12"/>
    </row>
    <row r="9" spans="1:17" x14ac:dyDescent="0.3">
      <c r="A9" s="11"/>
      <c r="H9" s="12"/>
      <c r="J9" s="11"/>
      <c r="Q9" s="12"/>
    </row>
    <row r="10" spans="1:17" x14ac:dyDescent="0.3">
      <c r="A10" s="13"/>
      <c r="H10" s="12"/>
      <c r="J10" s="13"/>
      <c r="Q10" s="12"/>
    </row>
    <row r="11" spans="1:17" x14ac:dyDescent="0.3">
      <c r="A11" s="14" t="s">
        <v>22</v>
      </c>
      <c r="B11" s="3"/>
      <c r="C11" s="3" t="s">
        <v>155</v>
      </c>
      <c r="D11" s="3" t="s">
        <v>156</v>
      </c>
      <c r="E11" s="3" t="s">
        <v>157</v>
      </c>
      <c r="F11" s="3"/>
      <c r="G11" s="3"/>
      <c r="H11" s="15" t="s">
        <v>58</v>
      </c>
      <c r="J11" s="14" t="s">
        <v>22</v>
      </c>
      <c r="K11" s="3"/>
      <c r="L11" s="3" t="s">
        <v>155</v>
      </c>
      <c r="M11" s="3" t="s">
        <v>156</v>
      </c>
      <c r="N11" s="3" t="s">
        <v>157</v>
      </c>
      <c r="O11" s="3"/>
      <c r="P11" s="3"/>
      <c r="Q11" s="15" t="s">
        <v>58</v>
      </c>
    </row>
    <row r="12" spans="1:17" x14ac:dyDescent="0.3">
      <c r="A12" s="14" t="s">
        <v>0</v>
      </c>
      <c r="H12" s="12"/>
      <c r="J12" s="14" t="s">
        <v>0</v>
      </c>
      <c r="Q12" s="12"/>
    </row>
    <row r="13" spans="1:17" x14ac:dyDescent="0.3">
      <c r="A13" s="11" t="s">
        <v>63</v>
      </c>
      <c r="C13" s="1">
        <v>3549</v>
      </c>
      <c r="D13" s="1">
        <v>3549</v>
      </c>
      <c r="E13" s="1">
        <v>3549</v>
      </c>
      <c r="F13" s="1"/>
      <c r="H13" s="12"/>
      <c r="J13" s="11" t="s">
        <v>63</v>
      </c>
      <c r="L13" s="1">
        <v>0</v>
      </c>
      <c r="M13" s="1">
        <v>0</v>
      </c>
      <c r="N13" s="1">
        <v>0</v>
      </c>
      <c r="O13" s="1"/>
      <c r="Q13" s="12"/>
    </row>
    <row r="14" spans="1:17" x14ac:dyDescent="0.3">
      <c r="A14" s="11" t="s">
        <v>64</v>
      </c>
      <c r="C14" s="1">
        <v>3127</v>
      </c>
      <c r="D14" s="1">
        <v>3127</v>
      </c>
      <c r="E14" s="1">
        <v>3127</v>
      </c>
      <c r="F14" s="1"/>
      <c r="H14" s="12"/>
      <c r="J14" s="11" t="s">
        <v>64</v>
      </c>
      <c r="L14" s="1">
        <v>-237</v>
      </c>
      <c r="M14" s="1">
        <v>-237</v>
      </c>
      <c r="N14" s="1">
        <v>-237</v>
      </c>
      <c r="O14" s="1"/>
      <c r="Q14" s="12"/>
    </row>
    <row r="15" spans="1:17" x14ac:dyDescent="0.3">
      <c r="A15" s="11" t="s">
        <v>65</v>
      </c>
      <c r="C15" s="1">
        <v>422</v>
      </c>
      <c r="D15" s="1">
        <v>422</v>
      </c>
      <c r="E15" s="1">
        <v>422</v>
      </c>
      <c r="F15" s="1"/>
      <c r="H15" s="16">
        <f>E15/E13</f>
        <v>0.11890673429134968</v>
      </c>
      <c r="J15" s="11" t="s">
        <v>65</v>
      </c>
      <c r="L15" s="1">
        <v>237</v>
      </c>
      <c r="M15" s="1">
        <v>237</v>
      </c>
      <c r="N15" s="1">
        <v>237</v>
      </c>
      <c r="O15" s="1"/>
      <c r="Q15" s="16" t="s">
        <v>70</v>
      </c>
    </row>
    <row r="16" spans="1:17" x14ac:dyDescent="0.3">
      <c r="A16" s="11" t="s">
        <v>8</v>
      </c>
      <c r="C16" s="1">
        <f>C15*(1-$B$5)</f>
        <v>253.2</v>
      </c>
      <c r="D16" s="1">
        <f>D15*(1-$B$5)</f>
        <v>253.2</v>
      </c>
      <c r="E16" s="1">
        <f>E15*(1-$B$5)</f>
        <v>253.2</v>
      </c>
      <c r="F16" s="1"/>
      <c r="H16" s="16">
        <f>E16/E13</f>
        <v>7.1344040574809808E-2</v>
      </c>
      <c r="J16" s="11" t="s">
        <v>8</v>
      </c>
      <c r="L16" s="1">
        <f>L15*(1-$B$5)</f>
        <v>142.19999999999999</v>
      </c>
      <c r="M16" s="1">
        <f>M15*(1-$B$5)</f>
        <v>142.19999999999999</v>
      </c>
      <c r="N16" s="1">
        <f>N15*(1-$B$5)</f>
        <v>142.19999999999999</v>
      </c>
      <c r="O16" s="1"/>
      <c r="Q16" s="16" t="s">
        <v>70</v>
      </c>
    </row>
    <row r="17" spans="1:17" x14ac:dyDescent="0.3">
      <c r="A17" s="11" t="s">
        <v>12</v>
      </c>
      <c r="C17" s="1">
        <f>C29</f>
        <v>2072</v>
      </c>
      <c r="D17" s="1">
        <f>D29</f>
        <v>0</v>
      </c>
      <c r="E17" s="1">
        <f>E29</f>
        <v>0</v>
      </c>
      <c r="F17" s="1"/>
      <c r="H17" s="17"/>
      <c r="J17" s="11" t="s">
        <v>12</v>
      </c>
      <c r="L17" s="1">
        <f>L29</f>
        <v>865</v>
      </c>
      <c r="M17" s="1">
        <f>M29</f>
        <v>0</v>
      </c>
      <c r="N17" s="1">
        <f>N29</f>
        <v>0</v>
      </c>
      <c r="O17" s="1"/>
      <c r="Q17" s="17"/>
    </row>
    <row r="18" spans="1:17" x14ac:dyDescent="0.3">
      <c r="A18" s="18" t="s">
        <v>13</v>
      </c>
      <c r="C18" s="1">
        <f>C16-C17</f>
        <v>-1818.8</v>
      </c>
      <c r="D18" s="1">
        <f>D16-D17</f>
        <v>253.2</v>
      </c>
      <c r="E18" s="1">
        <f>E16-E17</f>
        <v>253.2</v>
      </c>
      <c r="F18" s="1"/>
      <c r="H18" s="17"/>
      <c r="J18" s="18" t="s">
        <v>13</v>
      </c>
      <c r="L18" s="1">
        <f>L16-L17</f>
        <v>-722.8</v>
      </c>
      <c r="M18" s="1">
        <f>M16-M17</f>
        <v>142.19999999999999</v>
      </c>
      <c r="N18" s="1">
        <f>N16-N17</f>
        <v>142.19999999999999</v>
      </c>
      <c r="O18" s="1"/>
      <c r="Q18" s="17"/>
    </row>
    <row r="19" spans="1:17" x14ac:dyDescent="0.3">
      <c r="A19" s="18" t="s">
        <v>14</v>
      </c>
      <c r="C19" s="1"/>
      <c r="D19" s="1"/>
      <c r="E19" s="1">
        <f>E18/B6</f>
        <v>1406.6666666666667</v>
      </c>
      <c r="F19" s="1"/>
      <c r="H19" s="17"/>
      <c r="J19" s="18" t="s">
        <v>14</v>
      </c>
      <c r="L19" s="1"/>
      <c r="M19" s="1"/>
      <c r="N19" s="1">
        <f>N18/K6</f>
        <v>1185</v>
      </c>
      <c r="O19" s="1"/>
      <c r="Q19" s="17"/>
    </row>
    <row r="20" spans="1:17" x14ac:dyDescent="0.3">
      <c r="A20" s="18" t="s">
        <v>15</v>
      </c>
      <c r="C20" s="1">
        <f>C18 +C19</f>
        <v>-1818.8</v>
      </c>
      <c r="D20" s="1">
        <f>D18 +D19</f>
        <v>253.2</v>
      </c>
      <c r="E20" s="1">
        <f>E18 +E19</f>
        <v>1659.8666666666668</v>
      </c>
      <c r="F20" s="1"/>
      <c r="H20" s="12"/>
      <c r="J20" s="18" t="s">
        <v>15</v>
      </c>
      <c r="L20" s="1">
        <f>L18 +L19</f>
        <v>-722.8</v>
      </c>
      <c r="M20" s="1">
        <f>M18 +M19</f>
        <v>142.19999999999999</v>
      </c>
      <c r="N20" s="1">
        <f>N18 +N19</f>
        <v>1327.2</v>
      </c>
      <c r="O20" s="1"/>
      <c r="Q20" s="12"/>
    </row>
    <row r="21" spans="1:17" x14ac:dyDescent="0.3">
      <c r="A21" s="19" t="s">
        <v>17</v>
      </c>
      <c r="B21" s="37">
        <f>NPV(B6,C20:E20)</f>
        <v>-349.26553672316373</v>
      </c>
      <c r="C21" s="1"/>
      <c r="D21" s="1"/>
      <c r="E21" s="1"/>
      <c r="F21" s="1"/>
      <c r="H21" s="12"/>
      <c r="J21" s="19" t="s">
        <v>17</v>
      </c>
      <c r="K21" s="37">
        <f>NPV(K6,L20:N20)</f>
        <v>412.67857142857133</v>
      </c>
      <c r="L21" s="1"/>
      <c r="M21" s="1"/>
      <c r="N21" s="1"/>
      <c r="O21" s="1"/>
      <c r="Q21" s="12"/>
    </row>
    <row r="22" spans="1:17" x14ac:dyDescent="0.3">
      <c r="A22" s="18"/>
      <c r="B22" s="20"/>
      <c r="C22" s="1"/>
      <c r="D22" s="1"/>
      <c r="E22" s="1"/>
      <c r="F22" s="1"/>
      <c r="H22" s="12"/>
      <c r="J22" s="18"/>
      <c r="K22" s="20"/>
      <c r="L22" s="1"/>
      <c r="M22" s="1"/>
      <c r="N22" s="1"/>
      <c r="O22" s="1"/>
      <c r="Q22" s="12"/>
    </row>
    <row r="23" spans="1:17" x14ac:dyDescent="0.3">
      <c r="A23" s="18"/>
      <c r="C23" s="1"/>
      <c r="D23" s="1"/>
      <c r="E23" s="1"/>
      <c r="F23" s="1"/>
      <c r="H23" s="12"/>
      <c r="J23" s="18"/>
      <c r="L23" s="1"/>
      <c r="M23" s="1"/>
      <c r="N23" s="1"/>
      <c r="O23" s="1"/>
      <c r="Q23" s="12"/>
    </row>
    <row r="24" spans="1:17" x14ac:dyDescent="0.3">
      <c r="A24" s="14" t="s">
        <v>4</v>
      </c>
      <c r="H24" s="12"/>
      <c r="J24" s="14" t="s">
        <v>4</v>
      </c>
      <c r="Q24" s="12"/>
    </row>
    <row r="25" spans="1:17" x14ac:dyDescent="0.3">
      <c r="A25" s="11" t="s">
        <v>66</v>
      </c>
      <c r="B25">
        <v>0</v>
      </c>
      <c r="C25" s="1">
        <v>1637</v>
      </c>
      <c r="D25" s="1">
        <v>1637</v>
      </c>
      <c r="E25" s="1">
        <v>1637</v>
      </c>
      <c r="F25" s="1"/>
      <c r="H25" s="12"/>
      <c r="J25" s="11" t="s">
        <v>66</v>
      </c>
      <c r="K25">
        <v>0</v>
      </c>
      <c r="L25" s="1">
        <v>0</v>
      </c>
      <c r="M25" s="1">
        <v>0</v>
      </c>
      <c r="N25" s="1">
        <v>0</v>
      </c>
      <c r="O25" s="1"/>
      <c r="Q25" s="12"/>
    </row>
    <row r="26" spans="1:17" x14ac:dyDescent="0.3">
      <c r="A26" s="11" t="s">
        <v>49</v>
      </c>
      <c r="B26">
        <v>0</v>
      </c>
      <c r="C26" s="1">
        <v>766</v>
      </c>
      <c r="D26" s="1">
        <v>766</v>
      </c>
      <c r="E26" s="1">
        <v>766</v>
      </c>
      <c r="F26" s="1"/>
      <c r="H26" s="12"/>
      <c r="J26" s="11" t="s">
        <v>49</v>
      </c>
      <c r="K26">
        <v>0</v>
      </c>
      <c r="L26" s="1">
        <v>-58</v>
      </c>
      <c r="M26" s="1">
        <v>-58</v>
      </c>
      <c r="N26" s="1">
        <v>-58</v>
      </c>
      <c r="O26" s="1"/>
      <c r="Q26" s="12"/>
    </row>
    <row r="27" spans="1:17" x14ac:dyDescent="0.3">
      <c r="A27" s="11" t="s">
        <v>67</v>
      </c>
      <c r="B27">
        <v>0</v>
      </c>
      <c r="C27" s="1">
        <v>331</v>
      </c>
      <c r="D27" s="1">
        <v>331</v>
      </c>
      <c r="E27" s="1">
        <v>331</v>
      </c>
      <c r="F27" s="1"/>
      <c r="H27" s="12"/>
      <c r="J27" s="11" t="s">
        <v>67</v>
      </c>
      <c r="K27">
        <v>0</v>
      </c>
      <c r="L27" s="1">
        <v>-923</v>
      </c>
      <c r="M27" s="1">
        <v>-923</v>
      </c>
      <c r="N27" s="1">
        <v>-923</v>
      </c>
      <c r="O27" s="1"/>
      <c r="Q27" s="12"/>
    </row>
    <row r="28" spans="1:17" x14ac:dyDescent="0.3">
      <c r="A28" s="11" t="s">
        <v>16</v>
      </c>
      <c r="B28" s="1">
        <f>B25+B26-B27</f>
        <v>0</v>
      </c>
      <c r="C28" s="1">
        <f>C25+C26-C27</f>
        <v>2072</v>
      </c>
      <c r="D28" s="1">
        <f>D25+D26-D27</f>
        <v>2072</v>
      </c>
      <c r="E28" s="1">
        <f>E25+E26-E27</f>
        <v>2072</v>
      </c>
      <c r="F28" s="1"/>
      <c r="H28" s="29" t="s">
        <v>62</v>
      </c>
      <c r="J28" s="11" t="s">
        <v>16</v>
      </c>
      <c r="K28" s="1">
        <f>K25+K26-K27</f>
        <v>0</v>
      </c>
      <c r="L28" s="1">
        <f>L25+L26-L27</f>
        <v>865</v>
      </c>
      <c r="M28" s="1">
        <f>M25+M26-M27</f>
        <v>865</v>
      </c>
      <c r="N28" s="1">
        <f>N25+N26-N27</f>
        <v>865</v>
      </c>
      <c r="O28" s="1"/>
      <c r="Q28" s="29" t="s">
        <v>62</v>
      </c>
    </row>
    <row r="29" spans="1:17" x14ac:dyDescent="0.3">
      <c r="A29" s="11" t="s">
        <v>11</v>
      </c>
      <c r="C29" s="1">
        <f>C28</f>
        <v>2072</v>
      </c>
      <c r="D29" s="1">
        <f>D28-C28</f>
        <v>0</v>
      </c>
      <c r="E29" s="1">
        <f>E28-D28</f>
        <v>0</v>
      </c>
      <c r="F29" s="1"/>
      <c r="H29" s="12"/>
      <c r="J29" s="11" t="s">
        <v>11</v>
      </c>
      <c r="L29" s="1">
        <f>L28</f>
        <v>865</v>
      </c>
      <c r="M29" s="1">
        <f>M28-L28</f>
        <v>0</v>
      </c>
      <c r="N29" s="1">
        <f>N28-M28</f>
        <v>0</v>
      </c>
      <c r="O29" s="1"/>
      <c r="Q29" s="12"/>
    </row>
    <row r="30" spans="1:17" x14ac:dyDescent="0.3">
      <c r="A30" s="11"/>
      <c r="C30" s="1"/>
      <c r="D30" s="1"/>
      <c r="E30" s="1"/>
      <c r="F30" s="1"/>
      <c r="H30" s="12"/>
      <c r="J30" s="11"/>
      <c r="L30" s="1"/>
      <c r="M30" s="1"/>
      <c r="N30" s="1"/>
      <c r="O30" s="1"/>
      <c r="Q30" s="12"/>
    </row>
    <row r="31" spans="1:17" x14ac:dyDescent="0.3">
      <c r="A31" s="13" t="s">
        <v>23</v>
      </c>
      <c r="C31" s="5">
        <f>C29/C13</f>
        <v>0.58382642998027612</v>
      </c>
      <c r="D31" s="5">
        <f t="shared" ref="D31:E31" si="0">D29/D13</f>
        <v>0</v>
      </c>
      <c r="E31" s="5">
        <f t="shared" si="0"/>
        <v>0</v>
      </c>
      <c r="F31" s="23"/>
      <c r="H31" s="12"/>
      <c r="J31" s="13" t="s">
        <v>23</v>
      </c>
      <c r="L31" s="33" t="s">
        <v>70</v>
      </c>
      <c r="M31" s="33" t="s">
        <v>70</v>
      </c>
      <c r="N31" s="33" t="s">
        <v>70</v>
      </c>
      <c r="O31" s="23"/>
      <c r="Q31" s="12"/>
    </row>
    <row r="32" spans="1:17" x14ac:dyDescent="0.3">
      <c r="A32" s="11"/>
      <c r="H32" s="12"/>
      <c r="J32" s="11"/>
      <c r="Q32" s="12"/>
    </row>
    <row r="33" spans="1:17" x14ac:dyDescent="0.3">
      <c r="A33" s="11"/>
      <c r="H33" s="12"/>
      <c r="J33" s="11"/>
      <c r="Q33" s="12"/>
    </row>
    <row r="34" spans="1:17" ht="15" thickBot="1" x14ac:dyDescent="0.35">
      <c r="A34" s="24" t="s">
        <v>72</v>
      </c>
      <c r="B34" s="21"/>
      <c r="C34" s="30" t="s">
        <v>187</v>
      </c>
      <c r="D34" s="30" t="s">
        <v>188</v>
      </c>
      <c r="E34" s="21"/>
      <c r="F34" s="21"/>
      <c r="G34" s="21"/>
      <c r="H34" s="22"/>
      <c r="J34" s="24" t="s">
        <v>72</v>
      </c>
      <c r="K34" s="21"/>
      <c r="L34" s="30" t="s">
        <v>60</v>
      </c>
      <c r="M34" s="30" t="s">
        <v>73</v>
      </c>
      <c r="N34" s="21"/>
      <c r="O34" s="21"/>
      <c r="P34" s="21"/>
      <c r="Q34" s="22"/>
    </row>
    <row r="35" spans="1:17" x14ac:dyDescent="0.3">
      <c r="A35" t="s">
        <v>198</v>
      </c>
      <c r="J35" t="s">
        <v>199</v>
      </c>
    </row>
    <row r="37" spans="1:17" ht="15" thickBot="1" x14ac:dyDescent="0.35">
      <c r="A37" s="2" t="s">
        <v>83</v>
      </c>
    </row>
    <row r="38" spans="1:17" x14ac:dyDescent="0.3">
      <c r="A38" s="7" t="s">
        <v>18</v>
      </c>
      <c r="B38" s="8"/>
      <c r="C38" s="9"/>
      <c r="D38" s="9"/>
      <c r="E38" s="9"/>
      <c r="F38" s="9"/>
      <c r="G38" s="9"/>
      <c r="H38" s="10"/>
    </row>
    <row r="39" spans="1:17" x14ac:dyDescent="0.3">
      <c r="A39" s="11" t="s">
        <v>19</v>
      </c>
      <c r="B39" s="2"/>
      <c r="H39" s="12"/>
    </row>
    <row r="40" spans="1:17" x14ac:dyDescent="0.3">
      <c r="A40" s="11" t="s">
        <v>20</v>
      </c>
      <c r="B40" s="2"/>
      <c r="H40" s="12"/>
    </row>
    <row r="41" spans="1:17" x14ac:dyDescent="0.3">
      <c r="A41" s="11" t="s">
        <v>9</v>
      </c>
      <c r="B41" s="6">
        <v>0.4</v>
      </c>
      <c r="H41" s="12"/>
    </row>
    <row r="42" spans="1:17" x14ac:dyDescent="0.3">
      <c r="A42" s="11" t="s">
        <v>10</v>
      </c>
      <c r="B42" s="6">
        <v>0.12</v>
      </c>
      <c r="H42" s="12"/>
    </row>
    <row r="43" spans="1:17" x14ac:dyDescent="0.3">
      <c r="A43" s="11" t="s">
        <v>21</v>
      </c>
      <c r="B43" s="6">
        <v>0</v>
      </c>
      <c r="H43" s="12"/>
    </row>
    <row r="44" spans="1:17" x14ac:dyDescent="0.3">
      <c r="A44" s="11"/>
      <c r="H44" s="12"/>
    </row>
    <row r="45" spans="1:17" x14ac:dyDescent="0.3">
      <c r="A45" s="11"/>
      <c r="H45" s="12"/>
    </row>
    <row r="46" spans="1:17" x14ac:dyDescent="0.3">
      <c r="A46" s="13"/>
      <c r="H46" s="12"/>
    </row>
    <row r="47" spans="1:17" x14ac:dyDescent="0.3">
      <c r="A47" s="3" t="s">
        <v>22</v>
      </c>
      <c r="B47" s="3"/>
      <c r="C47" s="3" t="s">
        <v>155</v>
      </c>
      <c r="D47" s="3" t="s">
        <v>156</v>
      </c>
      <c r="E47" s="3" t="s">
        <v>157</v>
      </c>
      <c r="F47" s="3"/>
      <c r="G47" s="3"/>
      <c r="H47" s="15" t="s">
        <v>58</v>
      </c>
    </row>
    <row r="48" spans="1:17" x14ac:dyDescent="0.3">
      <c r="A48" s="3" t="s">
        <v>0</v>
      </c>
      <c r="H48" s="12"/>
    </row>
    <row r="49" spans="1:8" x14ac:dyDescent="0.3">
      <c r="A49" t="s">
        <v>63</v>
      </c>
      <c r="C49" s="1">
        <v>355</v>
      </c>
      <c r="D49" s="1">
        <v>842</v>
      </c>
      <c r="E49" s="1">
        <v>842</v>
      </c>
      <c r="F49" s="1"/>
      <c r="H49" s="12"/>
    </row>
    <row r="50" spans="1:8" x14ac:dyDescent="0.3">
      <c r="A50" t="s">
        <v>64</v>
      </c>
      <c r="C50" s="1">
        <v>324</v>
      </c>
      <c r="D50" s="1">
        <v>770</v>
      </c>
      <c r="E50" s="1">
        <v>770</v>
      </c>
      <c r="F50" s="1"/>
      <c r="H50" s="12"/>
    </row>
    <row r="51" spans="1:8" x14ac:dyDescent="0.3">
      <c r="A51" t="s">
        <v>65</v>
      </c>
      <c r="C51" s="1">
        <v>31</v>
      </c>
      <c r="D51" s="1">
        <v>73</v>
      </c>
      <c r="E51" s="1">
        <v>73</v>
      </c>
      <c r="F51" s="1"/>
      <c r="H51" s="16">
        <f>E51/E49</f>
        <v>8.6698337292161518E-2</v>
      </c>
    </row>
    <row r="52" spans="1:8" x14ac:dyDescent="0.3">
      <c r="A52" t="s">
        <v>8</v>
      </c>
      <c r="C52" s="1">
        <f>C51*(1-$B$5)</f>
        <v>18.599999999999998</v>
      </c>
      <c r="D52" s="1">
        <f>D51*(1-$B$5)</f>
        <v>43.8</v>
      </c>
      <c r="E52" s="1">
        <f>E51*(1-$B$5)</f>
        <v>43.8</v>
      </c>
      <c r="F52" s="1"/>
      <c r="H52" s="16">
        <f>E52/E49</f>
        <v>5.2019002375296906E-2</v>
      </c>
    </row>
    <row r="53" spans="1:8" x14ac:dyDescent="0.3">
      <c r="A53" t="s">
        <v>12</v>
      </c>
      <c r="C53" s="1">
        <f>C65</f>
        <v>122</v>
      </c>
      <c r="D53" s="1">
        <f>D65</f>
        <v>168</v>
      </c>
      <c r="E53" s="1">
        <f>E65</f>
        <v>0</v>
      </c>
      <c r="F53" s="1"/>
      <c r="H53" s="17"/>
    </row>
    <row r="54" spans="1:8" x14ac:dyDescent="0.3">
      <c r="A54" s="18" t="s">
        <v>13</v>
      </c>
      <c r="C54" s="1">
        <f>C52-C53</f>
        <v>-103.4</v>
      </c>
      <c r="D54" s="1">
        <f>D52-D53</f>
        <v>-124.2</v>
      </c>
      <c r="E54" s="1">
        <f>E52-E53</f>
        <v>43.8</v>
      </c>
      <c r="F54" s="1"/>
      <c r="H54" s="17"/>
    </row>
    <row r="55" spans="1:8" x14ac:dyDescent="0.3">
      <c r="A55" s="18" t="s">
        <v>14</v>
      </c>
      <c r="C55" s="1"/>
      <c r="D55" s="1"/>
      <c r="E55" s="1">
        <f>E54/B42</f>
        <v>365</v>
      </c>
      <c r="F55" s="1"/>
      <c r="H55" s="17"/>
    </row>
    <row r="56" spans="1:8" x14ac:dyDescent="0.3">
      <c r="A56" s="18" t="s">
        <v>15</v>
      </c>
      <c r="C56" s="1">
        <f>C54 +C55</f>
        <v>-103.4</v>
      </c>
      <c r="D56" s="1">
        <f>D54 +D55</f>
        <v>-124.2</v>
      </c>
      <c r="E56" s="1">
        <f>E54 +E55</f>
        <v>408.8</v>
      </c>
      <c r="F56" s="1"/>
      <c r="H56" s="12"/>
    </row>
    <row r="57" spans="1:8" x14ac:dyDescent="0.3">
      <c r="A57" s="19" t="s">
        <v>17</v>
      </c>
      <c r="B57" s="37">
        <f>NPV(B42,C56:E56)</f>
        <v>99.642857142857096</v>
      </c>
      <c r="C57" s="1"/>
      <c r="D57" s="1"/>
      <c r="E57" s="1"/>
      <c r="F57" s="1"/>
      <c r="H57" s="12"/>
    </row>
    <row r="58" spans="1:8" x14ac:dyDescent="0.3">
      <c r="A58" s="18"/>
      <c r="B58" s="20"/>
      <c r="C58" s="1"/>
      <c r="D58" s="1"/>
      <c r="E58" s="1"/>
      <c r="F58" s="1"/>
      <c r="H58" s="12"/>
    </row>
    <row r="59" spans="1:8" x14ac:dyDescent="0.3">
      <c r="A59" s="18"/>
      <c r="C59" s="1"/>
      <c r="D59" s="1"/>
      <c r="E59" s="1"/>
      <c r="F59" s="1"/>
      <c r="H59" s="12"/>
    </row>
    <row r="60" spans="1:8" x14ac:dyDescent="0.3">
      <c r="A60" s="3" t="s">
        <v>4</v>
      </c>
      <c r="H60" s="12"/>
    </row>
    <row r="61" spans="1:8" x14ac:dyDescent="0.3">
      <c r="A61" t="s">
        <v>66</v>
      </c>
      <c r="B61">
        <v>0</v>
      </c>
      <c r="C61" s="1">
        <v>46</v>
      </c>
      <c r="D61" s="1">
        <v>119</v>
      </c>
      <c r="E61" s="1">
        <v>119</v>
      </c>
      <c r="F61" s="1"/>
      <c r="H61" s="12"/>
    </row>
    <row r="62" spans="1:8" x14ac:dyDescent="0.3">
      <c r="A62" t="s">
        <v>49</v>
      </c>
      <c r="B62">
        <v>0</v>
      </c>
      <c r="C62" s="1">
        <v>110</v>
      </c>
      <c r="D62" s="1">
        <v>252</v>
      </c>
      <c r="E62" s="1">
        <v>252</v>
      </c>
      <c r="F62" s="1"/>
      <c r="H62" s="12"/>
    </row>
    <row r="63" spans="1:8" x14ac:dyDescent="0.3">
      <c r="A63" t="s">
        <v>67</v>
      </c>
      <c r="B63">
        <v>0</v>
      </c>
      <c r="C63" s="1">
        <v>34</v>
      </c>
      <c r="D63" s="1">
        <v>81</v>
      </c>
      <c r="E63" s="1">
        <v>81</v>
      </c>
      <c r="F63" s="1"/>
      <c r="H63" s="12"/>
    </row>
    <row r="64" spans="1:8" x14ac:dyDescent="0.3">
      <c r="A64" t="s">
        <v>16</v>
      </c>
      <c r="B64" s="1">
        <f>B61+B62-B63</f>
        <v>0</v>
      </c>
      <c r="C64" s="1">
        <f>C61+C62-C63</f>
        <v>122</v>
      </c>
      <c r="D64" s="1">
        <f>D61+D62-D63</f>
        <v>290</v>
      </c>
      <c r="E64" s="1">
        <f>E61+E62-E63</f>
        <v>290</v>
      </c>
      <c r="F64" s="1"/>
      <c r="H64" s="29" t="s">
        <v>62</v>
      </c>
    </row>
    <row r="65" spans="1:8" x14ac:dyDescent="0.3">
      <c r="A65" t="s">
        <v>11</v>
      </c>
      <c r="C65" s="1">
        <f>C64</f>
        <v>122</v>
      </c>
      <c r="D65" s="1">
        <f>D64-C64</f>
        <v>168</v>
      </c>
      <c r="E65" s="1">
        <f>E64-D64</f>
        <v>0</v>
      </c>
      <c r="F65" s="1"/>
      <c r="H65" s="12"/>
    </row>
    <row r="66" spans="1:8" x14ac:dyDescent="0.3">
      <c r="C66" s="1"/>
      <c r="D66" s="1"/>
      <c r="E66" s="1"/>
      <c r="F66" s="1"/>
      <c r="H66" s="12"/>
    </row>
    <row r="67" spans="1:8" x14ac:dyDescent="0.3">
      <c r="A67" s="2" t="s">
        <v>23</v>
      </c>
      <c r="C67" s="5">
        <f>C65/C49</f>
        <v>0.3436619718309859</v>
      </c>
      <c r="D67" s="5">
        <f>D65/D49</f>
        <v>0.1995249406175772</v>
      </c>
      <c r="E67" s="5">
        <f>E65/E49</f>
        <v>0</v>
      </c>
      <c r="F67" s="23"/>
      <c r="H67" s="12"/>
    </row>
    <row r="68" spans="1:8" x14ac:dyDescent="0.3">
      <c r="A68" s="11"/>
      <c r="H68" s="12"/>
    </row>
    <row r="69" spans="1:8" x14ac:dyDescent="0.3">
      <c r="A69" s="11"/>
      <c r="H69" s="12"/>
    </row>
    <row r="70" spans="1:8" ht="15" thickBot="1" x14ac:dyDescent="0.35">
      <c r="A70" s="24" t="s">
        <v>72</v>
      </c>
      <c r="B70" s="21"/>
      <c r="C70" s="30" t="s">
        <v>186</v>
      </c>
      <c r="D70" s="30" t="s">
        <v>178</v>
      </c>
      <c r="E70" s="21"/>
      <c r="F70" s="21"/>
      <c r="G70" s="21"/>
      <c r="H70" s="22"/>
    </row>
    <row r="71" spans="1:8" x14ac:dyDescent="0.3">
      <c r="A71" t="s">
        <v>200</v>
      </c>
    </row>
    <row r="73" spans="1:8" x14ac:dyDescent="0.3">
      <c r="A73" s="2" t="s">
        <v>59</v>
      </c>
    </row>
    <row r="74" spans="1:8" x14ac:dyDescent="0.3">
      <c r="A74" s="2" t="s">
        <v>71</v>
      </c>
    </row>
  </sheetData>
  <pageMargins left="0.7" right="0.7" top="0.75" bottom="0.75" header="0.3" footer="0.3"/>
  <pageSetup scale="7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413EF-2851-4FA2-9E82-1614DBA22A7B}">
  <dimension ref="A1:C38"/>
  <sheetViews>
    <sheetView zoomScale="150" zoomScaleNormal="150" workbookViewId="0">
      <selection activeCell="E4" sqref="E4"/>
    </sheetView>
  </sheetViews>
  <sheetFormatPr defaultRowHeight="14.4" x14ac:dyDescent="0.3"/>
  <cols>
    <col min="1" max="1" width="48" customWidth="1"/>
    <col min="2" max="2" width="12.88671875" customWidth="1"/>
    <col min="3" max="3" width="14.5546875" customWidth="1"/>
    <col min="4" max="4" width="9.5546875" bestFit="1" customWidth="1"/>
  </cols>
  <sheetData>
    <row r="1" spans="1:3" ht="15" thickBot="1" x14ac:dyDescent="0.35"/>
    <row r="2" spans="1:3" x14ac:dyDescent="0.3">
      <c r="A2" s="83" t="s">
        <v>209</v>
      </c>
      <c r="B2" s="84" t="s">
        <v>48</v>
      </c>
      <c r="C2" s="85" t="s">
        <v>204</v>
      </c>
    </row>
    <row r="3" spans="1:3" x14ac:dyDescent="0.3">
      <c r="A3" s="86" t="s">
        <v>205</v>
      </c>
      <c r="B3" s="82">
        <v>704</v>
      </c>
      <c r="C3" s="87">
        <v>3248</v>
      </c>
    </row>
    <row r="4" spans="1:3" x14ac:dyDescent="0.3">
      <c r="A4" s="86" t="s">
        <v>206</v>
      </c>
      <c r="B4" s="82">
        <v>1425</v>
      </c>
      <c r="C4" s="87">
        <v>3969</v>
      </c>
    </row>
    <row r="5" spans="1:3" x14ac:dyDescent="0.3">
      <c r="A5" s="86" t="s">
        <v>207</v>
      </c>
      <c r="B5" s="82">
        <v>2281</v>
      </c>
      <c r="C5" s="87">
        <v>4825</v>
      </c>
    </row>
    <row r="6" spans="1:3" x14ac:dyDescent="0.3">
      <c r="A6" s="86" t="s">
        <v>208</v>
      </c>
      <c r="B6" s="82">
        <v>2538</v>
      </c>
      <c r="C6" s="87">
        <v>5082</v>
      </c>
    </row>
    <row r="7" spans="1:3" ht="15" thickBot="1" x14ac:dyDescent="0.35">
      <c r="A7" s="88" t="s">
        <v>148</v>
      </c>
      <c r="B7" s="89">
        <f>B6/B3-1</f>
        <v>2.6051136363636362</v>
      </c>
      <c r="C7" s="90">
        <f>C6/C3-1</f>
        <v>0.56465517241379315</v>
      </c>
    </row>
    <row r="32" spans="1:1" x14ac:dyDescent="0.3">
      <c r="A32" s="2" t="s">
        <v>57</v>
      </c>
    </row>
    <row r="33" spans="1:1" x14ac:dyDescent="0.3">
      <c r="A33" t="s">
        <v>152</v>
      </c>
    </row>
    <row r="34" spans="1:1" x14ac:dyDescent="0.3">
      <c r="A34" t="s">
        <v>153</v>
      </c>
    </row>
    <row r="35" spans="1:1" x14ac:dyDescent="0.3">
      <c r="A35" t="s">
        <v>201</v>
      </c>
    </row>
    <row r="36" spans="1:1" x14ac:dyDescent="0.3">
      <c r="A36" t="s">
        <v>202</v>
      </c>
    </row>
    <row r="37" spans="1:1" x14ac:dyDescent="0.3">
      <c r="A37" t="s">
        <v>203</v>
      </c>
    </row>
    <row r="38" spans="1:1" x14ac:dyDescent="0.3">
      <c r="A38" t="s">
        <v>154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47"/>
  <sheetViews>
    <sheetView tabSelected="1" topLeftCell="L10" zoomScale="70" zoomScaleNormal="70" workbookViewId="0">
      <selection activeCell="BL39" sqref="BL39"/>
    </sheetView>
  </sheetViews>
  <sheetFormatPr defaultRowHeight="14.4" x14ac:dyDescent="0.3"/>
  <cols>
    <col min="1" max="1" width="40.109375" bestFit="1" customWidth="1"/>
    <col min="2" max="3" width="9.6640625" bestFit="1" customWidth="1"/>
    <col min="6" max="6" width="8.44140625" bestFit="1" customWidth="1"/>
    <col min="8" max="13" width="9.6640625" bestFit="1" customWidth="1"/>
    <col min="15" max="15" width="41" customWidth="1"/>
    <col min="16" max="16" width="9.6640625" bestFit="1" customWidth="1"/>
    <col min="17" max="17" width="8.33203125" bestFit="1" customWidth="1"/>
    <col min="18" max="26" width="9.6640625" bestFit="1" customWidth="1"/>
    <col min="27" max="27" width="10" bestFit="1" customWidth="1"/>
  </cols>
  <sheetData>
    <row r="1" spans="1:27" ht="18" x14ac:dyDescent="0.35">
      <c r="A1" s="43" t="s">
        <v>24</v>
      </c>
      <c r="B1" s="43"/>
      <c r="C1" s="43"/>
    </row>
    <row r="2" spans="1:27" ht="18" x14ac:dyDescent="0.35">
      <c r="A2" s="43" t="s">
        <v>25</v>
      </c>
      <c r="B2" s="38" t="s">
        <v>87</v>
      </c>
      <c r="C2" s="38" t="s">
        <v>88</v>
      </c>
      <c r="D2" s="38" t="s">
        <v>89</v>
      </c>
      <c r="E2" s="38" t="s">
        <v>139</v>
      </c>
      <c r="F2" s="38" t="s">
        <v>140</v>
      </c>
      <c r="G2" s="38" t="s">
        <v>141</v>
      </c>
      <c r="H2" s="38" t="s">
        <v>143</v>
      </c>
      <c r="I2" s="38" t="s">
        <v>144</v>
      </c>
      <c r="J2" s="38" t="s">
        <v>145</v>
      </c>
      <c r="K2" s="38" t="s">
        <v>158</v>
      </c>
      <c r="L2" s="38" t="s">
        <v>156</v>
      </c>
      <c r="M2" s="38" t="s">
        <v>157</v>
      </c>
      <c r="P2" s="38" t="s">
        <v>87</v>
      </c>
      <c r="Q2" s="38" t="s">
        <v>88</v>
      </c>
      <c r="R2" s="38" t="s">
        <v>89</v>
      </c>
      <c r="S2" s="38" t="s">
        <v>139</v>
      </c>
      <c r="T2" s="38" t="s">
        <v>140</v>
      </c>
      <c r="U2" s="38" t="s">
        <v>141</v>
      </c>
      <c r="V2" s="38" t="s">
        <v>143</v>
      </c>
      <c r="W2" s="38" t="s">
        <v>144</v>
      </c>
      <c r="X2" s="38" t="s">
        <v>145</v>
      </c>
      <c r="Y2" s="38" t="s">
        <v>158</v>
      </c>
      <c r="Z2" s="38" t="s">
        <v>156</v>
      </c>
      <c r="AA2" s="38" t="s">
        <v>157</v>
      </c>
    </row>
    <row r="3" spans="1:27" ht="18" x14ac:dyDescent="0.35">
      <c r="A3" s="38" t="s">
        <v>26</v>
      </c>
      <c r="B3" s="44">
        <v>300</v>
      </c>
      <c r="C3" s="44">
        <v>300</v>
      </c>
      <c r="D3" s="44">
        <v>300</v>
      </c>
      <c r="E3" s="44">
        <v>300</v>
      </c>
      <c r="F3" s="44">
        <v>300</v>
      </c>
      <c r="G3" s="44">
        <v>300</v>
      </c>
      <c r="H3" s="44">
        <v>300</v>
      </c>
      <c r="I3" s="44">
        <v>300</v>
      </c>
      <c r="J3" s="44">
        <v>300</v>
      </c>
      <c r="K3" s="44">
        <v>300</v>
      </c>
      <c r="L3" s="44">
        <v>300</v>
      </c>
      <c r="M3" s="44">
        <v>300</v>
      </c>
    </row>
    <row r="4" spans="1:27" ht="18" x14ac:dyDescent="0.35">
      <c r="A4" s="38" t="s">
        <v>27</v>
      </c>
      <c r="B4" s="44">
        <v>0</v>
      </c>
      <c r="C4" s="44">
        <v>0</v>
      </c>
      <c r="D4" s="44">
        <v>0</v>
      </c>
      <c r="E4" s="44">
        <v>0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95</v>
      </c>
      <c r="M4" s="44">
        <v>893</v>
      </c>
    </row>
    <row r="5" spans="1:27" ht="18" x14ac:dyDescent="0.35">
      <c r="A5" s="38" t="s">
        <v>5</v>
      </c>
      <c r="B5" s="44">
        <v>3123</v>
      </c>
      <c r="C5" s="44">
        <v>3096</v>
      </c>
      <c r="D5" s="44">
        <v>3014</v>
      </c>
      <c r="E5" s="44">
        <v>2219</v>
      </c>
      <c r="F5" s="44">
        <v>2219</v>
      </c>
      <c r="G5" s="44">
        <v>2219</v>
      </c>
      <c r="H5" s="44">
        <v>2440</v>
      </c>
      <c r="I5" s="44">
        <v>2563</v>
      </c>
      <c r="J5" s="44">
        <v>2648</v>
      </c>
      <c r="K5" s="44">
        <v>2694</v>
      </c>
      <c r="L5" s="44">
        <v>2767</v>
      </c>
      <c r="M5" s="44">
        <v>2767</v>
      </c>
    </row>
    <row r="6" spans="1:27" ht="18" x14ac:dyDescent="0.35">
      <c r="A6" s="38" t="s">
        <v>6</v>
      </c>
      <c r="B6" s="44">
        <v>2357</v>
      </c>
      <c r="C6" s="44">
        <v>2348</v>
      </c>
      <c r="D6" s="44">
        <v>2305</v>
      </c>
      <c r="E6" s="44">
        <v>1973</v>
      </c>
      <c r="F6" s="44">
        <v>1973</v>
      </c>
      <c r="G6" s="44">
        <v>1973</v>
      </c>
      <c r="H6" s="44">
        <v>2319</v>
      </c>
      <c r="I6" s="44">
        <v>2513</v>
      </c>
      <c r="J6" s="44">
        <v>2647</v>
      </c>
      <c r="K6" s="44">
        <v>2699</v>
      </c>
      <c r="L6" s="44">
        <v>2841</v>
      </c>
      <c r="M6" s="44">
        <v>2841</v>
      </c>
    </row>
    <row r="7" spans="1:27" ht="18" x14ac:dyDescent="0.35">
      <c r="A7" s="38" t="s">
        <v>28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</row>
    <row r="8" spans="1:27" ht="18" x14ac:dyDescent="0.35">
      <c r="A8" s="38" t="s">
        <v>29</v>
      </c>
      <c r="B8" s="44">
        <v>5781</v>
      </c>
      <c r="C8" s="44">
        <v>5744</v>
      </c>
      <c r="D8" s="44">
        <v>5619</v>
      </c>
      <c r="E8" s="44">
        <v>4493</v>
      </c>
      <c r="F8" s="44">
        <v>4493</v>
      </c>
      <c r="G8" s="44">
        <v>4493</v>
      </c>
      <c r="H8" s="44">
        <v>5059</v>
      </c>
      <c r="I8" s="44">
        <v>5376</v>
      </c>
      <c r="J8" s="44">
        <v>5595</v>
      </c>
      <c r="K8" s="44">
        <v>5693</v>
      </c>
      <c r="L8" s="44">
        <v>6004</v>
      </c>
      <c r="M8" s="44">
        <v>6802</v>
      </c>
    </row>
    <row r="9" spans="1:27" ht="18" x14ac:dyDescent="0.35">
      <c r="A9" s="38" t="s">
        <v>30</v>
      </c>
      <c r="B9" s="44">
        <v>40</v>
      </c>
      <c r="C9" s="44">
        <v>40</v>
      </c>
      <c r="D9" s="44">
        <v>40</v>
      </c>
      <c r="E9" s="44">
        <v>40</v>
      </c>
      <c r="F9" s="44">
        <v>40</v>
      </c>
      <c r="G9" s="44">
        <v>40</v>
      </c>
      <c r="H9" s="44">
        <v>40</v>
      </c>
      <c r="I9" s="44">
        <v>40</v>
      </c>
      <c r="J9" s="44">
        <v>40</v>
      </c>
      <c r="K9" s="44">
        <v>40</v>
      </c>
      <c r="L9" s="44">
        <v>40</v>
      </c>
      <c r="M9" s="44">
        <v>40</v>
      </c>
    </row>
    <row r="10" spans="1:27" ht="18" x14ac:dyDescent="0.35">
      <c r="A10" s="38" t="s">
        <v>31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</row>
    <row r="11" spans="1:27" ht="18" x14ac:dyDescent="0.35">
      <c r="A11" s="45" t="s">
        <v>32</v>
      </c>
      <c r="B11" s="46">
        <v>5821</v>
      </c>
      <c r="C11" s="46">
        <v>5784</v>
      </c>
      <c r="D11" s="46">
        <v>5659</v>
      </c>
      <c r="E11" s="46">
        <v>4533</v>
      </c>
      <c r="F11" s="46">
        <v>4533</v>
      </c>
      <c r="G11" s="46">
        <v>4533</v>
      </c>
      <c r="H11" s="46">
        <v>5099</v>
      </c>
      <c r="I11" s="46">
        <v>5416</v>
      </c>
      <c r="J11" s="46">
        <v>5635</v>
      </c>
      <c r="K11" s="46">
        <v>5733</v>
      </c>
      <c r="L11" s="46">
        <v>6044</v>
      </c>
      <c r="M11" s="46">
        <v>6842</v>
      </c>
    </row>
    <row r="12" spans="1:27" ht="18" x14ac:dyDescent="0.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</row>
    <row r="13" spans="1:27" ht="18" x14ac:dyDescent="0.35">
      <c r="A13" s="38" t="s">
        <v>7</v>
      </c>
      <c r="B13" s="44">
        <v>1021</v>
      </c>
      <c r="C13" s="44">
        <v>1055</v>
      </c>
      <c r="D13" s="44">
        <v>1050</v>
      </c>
      <c r="E13" s="44">
        <v>886</v>
      </c>
      <c r="F13" s="44">
        <v>886</v>
      </c>
      <c r="G13" s="44">
        <v>886</v>
      </c>
      <c r="H13" s="44">
        <v>999</v>
      </c>
      <c r="I13" s="44">
        <v>1084</v>
      </c>
      <c r="J13" s="44">
        <v>1143</v>
      </c>
      <c r="K13" s="44">
        <v>254</v>
      </c>
      <c r="L13" s="44">
        <v>301</v>
      </c>
      <c r="M13" s="44">
        <v>301</v>
      </c>
    </row>
    <row r="14" spans="1:27" ht="18" x14ac:dyDescent="0.35">
      <c r="A14" s="38" t="s">
        <v>33</v>
      </c>
      <c r="B14" s="44">
        <v>0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</row>
    <row r="15" spans="1:27" ht="18" x14ac:dyDescent="0.35">
      <c r="A15" s="38" t="s">
        <v>34</v>
      </c>
      <c r="B15" s="44">
        <v>1021</v>
      </c>
      <c r="C15" s="44">
        <v>1055</v>
      </c>
      <c r="D15" s="44">
        <v>1050</v>
      </c>
      <c r="E15" s="44">
        <v>886</v>
      </c>
      <c r="F15" s="44">
        <v>886</v>
      </c>
      <c r="G15" s="44">
        <v>886</v>
      </c>
      <c r="H15" s="44">
        <v>999</v>
      </c>
      <c r="I15" s="44">
        <v>1084</v>
      </c>
      <c r="J15" s="44">
        <v>1143</v>
      </c>
      <c r="K15" s="44">
        <v>254</v>
      </c>
      <c r="L15" s="44">
        <v>301</v>
      </c>
      <c r="M15" s="44">
        <v>301</v>
      </c>
    </row>
    <row r="16" spans="1:27" ht="18" x14ac:dyDescent="0.35">
      <c r="A16" s="50" t="s">
        <v>35</v>
      </c>
      <c r="B16" s="51">
        <v>3332</v>
      </c>
      <c r="C16" s="51">
        <v>3200</v>
      </c>
      <c r="D16" s="44">
        <v>2844</v>
      </c>
      <c r="E16" s="44">
        <v>1645</v>
      </c>
      <c r="F16" s="44">
        <v>1351</v>
      </c>
      <c r="G16" s="44">
        <v>1042</v>
      </c>
      <c r="H16" s="44">
        <v>1004</v>
      </c>
      <c r="I16" s="44">
        <v>700</v>
      </c>
      <c r="J16" s="44">
        <v>282</v>
      </c>
      <c r="K16" s="44">
        <v>510</v>
      </c>
      <c r="L16" s="44">
        <v>0</v>
      </c>
      <c r="M16" s="44">
        <v>0</v>
      </c>
    </row>
    <row r="17" spans="1:27" ht="18" x14ac:dyDescent="0.35">
      <c r="A17" s="52" t="s">
        <v>36</v>
      </c>
      <c r="B17" s="53">
        <v>4353</v>
      </c>
      <c r="C17" s="53">
        <v>4255</v>
      </c>
      <c r="D17" s="53">
        <v>3894</v>
      </c>
      <c r="E17" s="53">
        <v>2531</v>
      </c>
      <c r="F17" s="53">
        <v>2237</v>
      </c>
      <c r="G17" s="53">
        <v>1928</v>
      </c>
      <c r="H17" s="53">
        <v>2002</v>
      </c>
      <c r="I17" s="53">
        <v>1784</v>
      </c>
      <c r="J17" s="53">
        <v>1425</v>
      </c>
      <c r="K17" s="53">
        <v>764</v>
      </c>
      <c r="L17" s="53">
        <v>301</v>
      </c>
      <c r="M17" s="53">
        <v>301</v>
      </c>
      <c r="O17" s="75" t="s">
        <v>90</v>
      </c>
      <c r="P17" s="67">
        <f>B17/B20</f>
        <v>2.9672801635991819</v>
      </c>
      <c r="Q17" s="67">
        <f t="shared" ref="Q17:S17" si="0">C17/C20</f>
        <v>2.7828646173969913</v>
      </c>
      <c r="R17" s="67">
        <f t="shared" si="0"/>
        <v>2.2062322946175636</v>
      </c>
      <c r="S17" s="67">
        <f t="shared" si="0"/>
        <v>1.2642357642357642</v>
      </c>
      <c r="T17" s="67">
        <f t="shared" ref="T17" si="1">F17/F20</f>
        <v>0.9743031358885017</v>
      </c>
      <c r="U17" s="67">
        <f t="shared" ref="U17:V17" si="2">G17/G20</f>
        <v>0.74039938556067586</v>
      </c>
      <c r="V17" s="67">
        <f t="shared" si="2"/>
        <v>0.64643203099773971</v>
      </c>
      <c r="W17" s="67">
        <f t="shared" ref="W17" si="3">I17/I20</f>
        <v>0.49118942731277532</v>
      </c>
      <c r="X17" s="67">
        <f t="shared" ref="X17:Y17" si="4">J17/J20</f>
        <v>0.33839943006411777</v>
      </c>
      <c r="Y17" s="67">
        <f t="shared" si="4"/>
        <v>0.1537532702757094</v>
      </c>
      <c r="Z17" s="67">
        <f t="shared" ref="Z17" si="5">L17/L20</f>
        <v>5.2411631551453945E-2</v>
      </c>
      <c r="AA17" s="67">
        <f t="shared" ref="AA17" si="6">M17/M20</f>
        <v>4.6024464831804279E-2</v>
      </c>
    </row>
    <row r="18" spans="1:27" ht="18" x14ac:dyDescent="0.35">
      <c r="A18" s="38" t="s">
        <v>37</v>
      </c>
      <c r="B18" s="44">
        <v>200</v>
      </c>
      <c r="C18" s="44">
        <v>200</v>
      </c>
      <c r="D18" s="44">
        <v>200</v>
      </c>
      <c r="E18" s="44">
        <v>200</v>
      </c>
      <c r="F18" s="44">
        <v>200</v>
      </c>
      <c r="G18" s="44">
        <v>200</v>
      </c>
      <c r="H18" s="44">
        <v>200</v>
      </c>
      <c r="I18" s="44">
        <v>200</v>
      </c>
      <c r="J18" s="44">
        <v>200</v>
      </c>
      <c r="K18" s="44">
        <v>200</v>
      </c>
      <c r="L18" s="44">
        <v>200</v>
      </c>
      <c r="M18" s="44">
        <v>200</v>
      </c>
      <c r="O18" s="76"/>
      <c r="P18" s="68"/>
      <c r="Q18" s="68"/>
      <c r="R18" s="68"/>
      <c r="S18" s="69"/>
      <c r="T18" s="69"/>
      <c r="U18" s="69"/>
      <c r="V18" s="69"/>
      <c r="W18" s="69"/>
      <c r="X18" s="69"/>
      <c r="Y18" s="69"/>
      <c r="Z18" s="69"/>
      <c r="AA18" s="69"/>
    </row>
    <row r="19" spans="1:27" ht="18" x14ac:dyDescent="0.35">
      <c r="A19" s="38" t="s">
        <v>38</v>
      </c>
      <c r="B19" s="44">
        <v>1267</v>
      </c>
      <c r="C19" s="44">
        <v>1329</v>
      </c>
      <c r="D19" s="44">
        <v>1565</v>
      </c>
      <c r="E19" s="44">
        <v>1802</v>
      </c>
      <c r="F19" s="44">
        <v>2096</v>
      </c>
      <c r="G19" s="44">
        <v>2404</v>
      </c>
      <c r="H19" s="44">
        <v>2897</v>
      </c>
      <c r="I19" s="44">
        <v>3432</v>
      </c>
      <c r="J19" s="44">
        <v>4011</v>
      </c>
      <c r="K19" s="44">
        <v>4769</v>
      </c>
      <c r="L19" s="44">
        <v>5543</v>
      </c>
      <c r="M19" s="44">
        <v>6340</v>
      </c>
      <c r="O19" s="76"/>
      <c r="P19" s="68"/>
      <c r="Q19" s="68"/>
      <c r="R19" s="68"/>
      <c r="S19" s="69"/>
      <c r="T19" s="69"/>
      <c r="U19" s="69"/>
      <c r="V19" s="69"/>
      <c r="W19" s="69"/>
      <c r="X19" s="69"/>
      <c r="Y19" s="69"/>
      <c r="Z19" s="69"/>
      <c r="AA19" s="69"/>
    </row>
    <row r="20" spans="1:27" ht="18" x14ac:dyDescent="0.35">
      <c r="A20" s="45" t="s">
        <v>39</v>
      </c>
      <c r="B20" s="46">
        <v>1467</v>
      </c>
      <c r="C20" s="46">
        <v>1529</v>
      </c>
      <c r="D20" s="46">
        <v>1765</v>
      </c>
      <c r="E20" s="46">
        <v>2002</v>
      </c>
      <c r="F20" s="46">
        <v>2296</v>
      </c>
      <c r="G20" s="46">
        <v>2604</v>
      </c>
      <c r="H20" s="46">
        <v>3097</v>
      </c>
      <c r="I20" s="46">
        <v>3632</v>
      </c>
      <c r="J20" s="46">
        <v>4211</v>
      </c>
      <c r="K20" s="46">
        <v>4969</v>
      </c>
      <c r="L20" s="46">
        <v>5743</v>
      </c>
      <c r="M20" s="46">
        <v>6540</v>
      </c>
      <c r="O20" s="77" t="s">
        <v>91</v>
      </c>
      <c r="P20" s="70">
        <f>B11/B20</f>
        <v>3.9679618268575325</v>
      </c>
      <c r="Q20" s="70">
        <f t="shared" ref="Q20:S20" si="7">C11/C20</f>
        <v>3.7828646173969913</v>
      </c>
      <c r="R20" s="70">
        <f t="shared" si="7"/>
        <v>3.2062322946175636</v>
      </c>
      <c r="S20" s="70">
        <f t="shared" si="7"/>
        <v>2.2642357642357642</v>
      </c>
      <c r="T20" s="70">
        <f t="shared" ref="T20" si="8">F11/F20</f>
        <v>1.9743031358885017</v>
      </c>
      <c r="U20" s="70">
        <f t="shared" ref="U20:V20" si="9">G11/G20</f>
        <v>1.7407834101382489</v>
      </c>
      <c r="V20" s="70">
        <f t="shared" si="9"/>
        <v>1.6464320309977398</v>
      </c>
      <c r="W20" s="70">
        <f t="shared" ref="W20" si="10">I11/I20</f>
        <v>1.4911894273127753</v>
      </c>
      <c r="X20" s="70">
        <f t="shared" ref="X20:Y20" si="11">J11/J20</f>
        <v>1.3381619567798622</v>
      </c>
      <c r="Y20" s="70">
        <f t="shared" si="11"/>
        <v>1.1537532702757094</v>
      </c>
      <c r="Z20" s="70">
        <f t="shared" ref="Z20" si="12">L11/L20</f>
        <v>1.052411631551454</v>
      </c>
      <c r="AA20" s="70">
        <f t="shared" ref="AA20" si="13">M11/M20</f>
        <v>1.046177370030581</v>
      </c>
    </row>
    <row r="21" spans="1:27" ht="18" x14ac:dyDescent="0.35">
      <c r="A21" s="38" t="s">
        <v>40</v>
      </c>
      <c r="B21" s="44">
        <v>5821</v>
      </c>
      <c r="C21" s="44">
        <v>5784</v>
      </c>
      <c r="D21" s="44">
        <v>5659</v>
      </c>
      <c r="E21" s="44">
        <v>4533</v>
      </c>
      <c r="F21" s="44">
        <v>4533</v>
      </c>
      <c r="G21" s="44">
        <v>4533</v>
      </c>
      <c r="H21" s="44">
        <v>5099</v>
      </c>
      <c r="I21" s="44">
        <v>5416</v>
      </c>
      <c r="J21" s="44">
        <v>5635</v>
      </c>
      <c r="K21" s="44">
        <v>5733</v>
      </c>
      <c r="L21" s="44">
        <v>6044</v>
      </c>
      <c r="M21" s="44">
        <v>6842</v>
      </c>
      <c r="O21" s="78"/>
      <c r="P21" s="71"/>
      <c r="Q21" s="71"/>
      <c r="R21" s="69"/>
      <c r="S21" s="69"/>
      <c r="T21" s="69"/>
      <c r="U21" s="69"/>
      <c r="V21" s="69"/>
      <c r="W21" s="69"/>
      <c r="X21" s="69"/>
      <c r="Y21" s="69"/>
      <c r="Z21" s="69"/>
      <c r="AA21" s="69"/>
    </row>
    <row r="22" spans="1:27" ht="18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O22" s="76"/>
      <c r="P22" s="68"/>
      <c r="Q22" s="68"/>
      <c r="R22" s="68"/>
      <c r="S22" s="69"/>
      <c r="T22" s="69"/>
      <c r="U22" s="69"/>
      <c r="V22" s="69"/>
      <c r="W22" s="69"/>
      <c r="X22" s="69"/>
      <c r="Y22" s="69"/>
      <c r="Z22" s="69"/>
      <c r="AA22" s="69"/>
    </row>
    <row r="23" spans="1:27" ht="18" x14ac:dyDescent="0.35">
      <c r="A23" s="43" t="s">
        <v>41</v>
      </c>
      <c r="B23" s="43"/>
      <c r="C23" s="43"/>
      <c r="D23" s="38"/>
      <c r="E23" s="38"/>
      <c r="F23" s="38"/>
      <c r="G23" s="38"/>
      <c r="H23" s="38"/>
      <c r="I23" s="38"/>
      <c r="J23" s="38"/>
      <c r="K23" s="38"/>
      <c r="L23" s="38"/>
      <c r="M23" s="38"/>
      <c r="O23" s="76"/>
      <c r="P23" s="68"/>
      <c r="Q23" s="68"/>
      <c r="R23" s="68"/>
      <c r="S23" s="69"/>
      <c r="T23" s="69"/>
      <c r="U23" s="69"/>
      <c r="V23" s="69"/>
      <c r="W23" s="69"/>
      <c r="X23" s="69"/>
      <c r="Y23" s="69"/>
      <c r="Z23" s="69"/>
      <c r="AA23" s="69"/>
    </row>
    <row r="24" spans="1:27" ht="18" x14ac:dyDescent="0.35">
      <c r="A24" s="43" t="s">
        <v>25</v>
      </c>
      <c r="B24" s="38" t="s">
        <v>87</v>
      </c>
      <c r="C24" s="38" t="s">
        <v>88</v>
      </c>
      <c r="D24" s="38" t="s">
        <v>89</v>
      </c>
      <c r="E24" s="38" t="s">
        <v>139</v>
      </c>
      <c r="F24" s="38" t="s">
        <v>140</v>
      </c>
      <c r="G24" s="38" t="s">
        <v>141</v>
      </c>
      <c r="H24" s="38" t="s">
        <v>143</v>
      </c>
      <c r="I24" s="38" t="s">
        <v>144</v>
      </c>
      <c r="J24" s="38" t="s">
        <v>145</v>
      </c>
      <c r="K24" s="38" t="s">
        <v>158</v>
      </c>
      <c r="L24" s="38" t="s">
        <v>156</v>
      </c>
      <c r="M24" s="38" t="s">
        <v>157</v>
      </c>
      <c r="O24" s="76"/>
      <c r="P24" s="68"/>
      <c r="Q24" s="68"/>
      <c r="R24" s="68"/>
      <c r="S24" s="69"/>
      <c r="T24" s="69"/>
      <c r="U24" s="69"/>
      <c r="V24" s="69"/>
      <c r="W24" s="69"/>
      <c r="X24" s="69"/>
      <c r="Y24" s="69"/>
      <c r="Z24" s="69"/>
      <c r="AA24" s="69"/>
    </row>
    <row r="25" spans="1:27" ht="18" x14ac:dyDescent="0.35">
      <c r="A25" s="56" t="s">
        <v>1</v>
      </c>
      <c r="B25" s="62">
        <v>10000</v>
      </c>
      <c r="C25" s="62">
        <v>10000</v>
      </c>
      <c r="D25" s="62">
        <v>10000</v>
      </c>
      <c r="E25" s="62">
        <v>9000</v>
      </c>
      <c r="F25" s="62">
        <v>9000</v>
      </c>
      <c r="G25" s="62">
        <v>9000</v>
      </c>
      <c r="H25" s="62">
        <v>10350</v>
      </c>
      <c r="I25" s="62">
        <v>11223</v>
      </c>
      <c r="J25" s="62">
        <v>11830</v>
      </c>
      <c r="K25" s="62">
        <v>12185</v>
      </c>
      <c r="L25" s="62">
        <v>12672</v>
      </c>
      <c r="M25" s="62">
        <v>12672</v>
      </c>
      <c r="O25" s="79" t="s">
        <v>92</v>
      </c>
      <c r="P25" s="72">
        <f>B25/B11</f>
        <v>1.7179178835251674</v>
      </c>
      <c r="Q25" s="72">
        <f t="shared" ref="Q25:S25" si="14">C25/C11</f>
        <v>1.7289073305670817</v>
      </c>
      <c r="R25" s="72">
        <f t="shared" si="14"/>
        <v>1.7670966601873122</v>
      </c>
      <c r="S25" s="72">
        <f t="shared" si="14"/>
        <v>1.985440105890139</v>
      </c>
      <c r="T25" s="72">
        <f t="shared" ref="T25" si="15">F25/F11</f>
        <v>1.985440105890139</v>
      </c>
      <c r="U25" s="72">
        <f t="shared" ref="U25:V25" si="16">G25/G11</f>
        <v>1.985440105890139</v>
      </c>
      <c r="V25" s="72">
        <f t="shared" si="16"/>
        <v>2.0298097666209061</v>
      </c>
      <c r="W25" s="72">
        <f t="shared" ref="W25" si="17">I25/I11</f>
        <v>2.0721935007385524</v>
      </c>
      <c r="X25" s="72">
        <f t="shared" ref="X25:Y25" si="18">J25/J11</f>
        <v>2.0993788819875778</v>
      </c>
      <c r="Y25" s="72">
        <f t="shared" si="18"/>
        <v>2.125414268271411</v>
      </c>
      <c r="Z25" s="72">
        <f t="shared" ref="Z25" si="19">L25/L11</f>
        <v>2.096624751819987</v>
      </c>
      <c r="AA25" s="72">
        <f t="shared" ref="AA25" si="20">M25/M11</f>
        <v>1.8520900321543408</v>
      </c>
    </row>
    <row r="26" spans="1:27" ht="18" x14ac:dyDescent="0.35">
      <c r="A26" s="38" t="s">
        <v>2</v>
      </c>
      <c r="B26" s="44">
        <v>9560</v>
      </c>
      <c r="C26" s="44">
        <v>9630</v>
      </c>
      <c r="D26" s="44">
        <v>9350</v>
      </c>
      <c r="E26" s="44">
        <v>8378</v>
      </c>
      <c r="F26" s="44">
        <v>8378</v>
      </c>
      <c r="G26" s="44">
        <v>8378</v>
      </c>
      <c r="H26" s="44">
        <v>9445</v>
      </c>
      <c r="I26" s="44">
        <v>10250</v>
      </c>
      <c r="J26" s="44">
        <v>10809</v>
      </c>
      <c r="K26" s="44">
        <v>10897</v>
      </c>
      <c r="L26" s="44">
        <v>11342</v>
      </c>
      <c r="M26" s="44">
        <v>11342</v>
      </c>
      <c r="O26" s="76"/>
      <c r="P26" s="68"/>
      <c r="Q26" s="68"/>
      <c r="R26" s="68"/>
      <c r="S26" s="69"/>
      <c r="T26" s="69"/>
      <c r="U26" s="69"/>
      <c r="V26" s="69"/>
      <c r="W26" s="69"/>
      <c r="X26" s="69"/>
      <c r="Y26" s="69"/>
      <c r="Z26" s="69"/>
      <c r="AA26" s="69"/>
    </row>
    <row r="27" spans="1:27" ht="18" x14ac:dyDescent="0.35">
      <c r="A27" s="58" t="s">
        <v>3</v>
      </c>
      <c r="B27" s="63">
        <v>440</v>
      </c>
      <c r="C27" s="63">
        <v>370</v>
      </c>
      <c r="D27" s="63">
        <v>650</v>
      </c>
      <c r="E27" s="63">
        <v>622</v>
      </c>
      <c r="F27" s="63">
        <v>622</v>
      </c>
      <c r="G27" s="63">
        <v>622</v>
      </c>
      <c r="H27" s="63">
        <v>904</v>
      </c>
      <c r="I27" s="63">
        <v>972</v>
      </c>
      <c r="J27" s="63">
        <v>1020</v>
      </c>
      <c r="K27" s="63">
        <v>1287</v>
      </c>
      <c r="L27" s="63">
        <v>1329</v>
      </c>
      <c r="M27" s="63">
        <v>1329</v>
      </c>
      <c r="O27" s="80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</row>
    <row r="28" spans="1:27" ht="18" x14ac:dyDescent="0.35">
      <c r="A28" s="58" t="s">
        <v>42</v>
      </c>
      <c r="B28" s="63">
        <v>180</v>
      </c>
      <c r="C28" s="63">
        <v>267</v>
      </c>
      <c r="D28" s="63">
        <v>256</v>
      </c>
      <c r="E28" s="63">
        <v>228</v>
      </c>
      <c r="F28" s="63">
        <v>132</v>
      </c>
      <c r="G28" s="63">
        <v>108</v>
      </c>
      <c r="H28" s="63">
        <v>83</v>
      </c>
      <c r="I28" s="63">
        <v>80</v>
      </c>
      <c r="J28" s="63">
        <v>56</v>
      </c>
      <c r="K28" s="63">
        <v>23</v>
      </c>
      <c r="L28" s="63">
        <v>41</v>
      </c>
      <c r="M28" s="63">
        <v>0</v>
      </c>
      <c r="O28" s="81" t="s">
        <v>93</v>
      </c>
      <c r="P28" s="66">
        <f>B27/B28</f>
        <v>2.4444444444444446</v>
      </c>
      <c r="Q28" s="66">
        <f>C27/C28</f>
        <v>1.3857677902621723</v>
      </c>
      <c r="R28" s="66">
        <f>D27/D28</f>
        <v>2.5390625</v>
      </c>
      <c r="S28" s="66">
        <f t="shared" ref="S28:Z28" si="21">E27/E28</f>
        <v>2.7280701754385963</v>
      </c>
      <c r="T28" s="66">
        <f t="shared" si="21"/>
        <v>4.7121212121212119</v>
      </c>
      <c r="U28" s="66">
        <f t="shared" si="21"/>
        <v>5.7592592592592595</v>
      </c>
      <c r="V28" s="66">
        <f t="shared" si="21"/>
        <v>10.891566265060241</v>
      </c>
      <c r="W28" s="66">
        <f t="shared" si="21"/>
        <v>12.15</v>
      </c>
      <c r="X28" s="66">
        <f t="shared" si="21"/>
        <v>18.214285714285715</v>
      </c>
      <c r="Y28" s="66">
        <f t="shared" si="21"/>
        <v>55.956521739130437</v>
      </c>
      <c r="Z28" s="66">
        <f t="shared" si="21"/>
        <v>32.414634146341463</v>
      </c>
      <c r="AA28" s="66" t="s">
        <v>70</v>
      </c>
    </row>
    <row r="29" spans="1:27" ht="18" x14ac:dyDescent="0.35">
      <c r="A29" s="38" t="s">
        <v>43</v>
      </c>
      <c r="B29" s="44">
        <v>260</v>
      </c>
      <c r="C29" s="44">
        <v>103</v>
      </c>
      <c r="D29" s="44">
        <v>394</v>
      </c>
      <c r="E29" s="44">
        <v>394</v>
      </c>
      <c r="F29" s="44">
        <v>490</v>
      </c>
      <c r="G29" s="44">
        <v>514</v>
      </c>
      <c r="H29" s="44">
        <v>821</v>
      </c>
      <c r="I29" s="44">
        <v>892</v>
      </c>
      <c r="J29" s="44">
        <v>964</v>
      </c>
      <c r="K29" s="44">
        <v>1265</v>
      </c>
      <c r="L29" s="44">
        <v>1289</v>
      </c>
      <c r="M29" s="44">
        <v>1329</v>
      </c>
      <c r="O29" s="80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</row>
    <row r="30" spans="1:27" ht="18" x14ac:dyDescent="0.35">
      <c r="A30" s="38" t="s">
        <v>44</v>
      </c>
      <c r="B30" s="44">
        <v>104</v>
      </c>
      <c r="C30" s="44">
        <v>41</v>
      </c>
      <c r="D30" s="44">
        <v>157</v>
      </c>
      <c r="E30" s="44">
        <v>158</v>
      </c>
      <c r="F30" s="44">
        <v>196</v>
      </c>
      <c r="G30" s="44">
        <v>206</v>
      </c>
      <c r="H30" s="44">
        <v>328</v>
      </c>
      <c r="I30" s="44">
        <v>357</v>
      </c>
      <c r="J30" s="44">
        <v>386</v>
      </c>
      <c r="K30" s="44">
        <v>506</v>
      </c>
      <c r="L30" s="44">
        <v>515</v>
      </c>
      <c r="M30" s="44">
        <v>532</v>
      </c>
      <c r="O30" s="80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</row>
    <row r="31" spans="1:27" ht="18" x14ac:dyDescent="0.35">
      <c r="A31" s="56" t="s">
        <v>45</v>
      </c>
      <c r="B31" s="62">
        <v>156</v>
      </c>
      <c r="C31" s="62">
        <v>62</v>
      </c>
      <c r="D31" s="62">
        <v>236</v>
      </c>
      <c r="E31" s="62">
        <v>237</v>
      </c>
      <c r="F31" s="62">
        <v>294</v>
      </c>
      <c r="G31" s="62">
        <v>308</v>
      </c>
      <c r="H31" s="62">
        <v>493</v>
      </c>
      <c r="I31" s="62">
        <v>535</v>
      </c>
      <c r="J31" s="62">
        <v>578</v>
      </c>
      <c r="K31" s="62">
        <v>759</v>
      </c>
      <c r="L31" s="62">
        <v>773</v>
      </c>
      <c r="M31" s="62">
        <v>798</v>
      </c>
      <c r="O31" s="79" t="s">
        <v>94</v>
      </c>
      <c r="P31" s="73">
        <f>B31/B25</f>
        <v>1.5599999999999999E-2</v>
      </c>
      <c r="Q31" s="73">
        <f t="shared" ref="Q31:S31" si="22">C31/C25</f>
        <v>6.1999999999999998E-3</v>
      </c>
      <c r="R31" s="73">
        <f t="shared" si="22"/>
        <v>2.3599999999999999E-2</v>
      </c>
      <c r="S31" s="73">
        <f t="shared" si="22"/>
        <v>2.6333333333333334E-2</v>
      </c>
      <c r="T31" s="73">
        <f t="shared" ref="T31" si="23">F31/F25</f>
        <v>3.2666666666666663E-2</v>
      </c>
      <c r="U31" s="73">
        <f t="shared" ref="U31:V31" si="24">G31/G25</f>
        <v>3.4222222222222223E-2</v>
      </c>
      <c r="V31" s="73">
        <f t="shared" si="24"/>
        <v>4.7632850241545892E-2</v>
      </c>
      <c r="W31" s="73">
        <f t="shared" ref="W31" si="25">I31/I25</f>
        <v>4.7669963467878461E-2</v>
      </c>
      <c r="X31" s="73">
        <f t="shared" ref="X31:Y31" si="26">J31/J25</f>
        <v>4.8858833474218093E-2</v>
      </c>
      <c r="Y31" s="73">
        <f t="shared" si="26"/>
        <v>6.2289700451374642E-2</v>
      </c>
      <c r="Z31" s="73">
        <f t="shared" ref="Z31" si="27">L31/L25</f>
        <v>6.1000631313131312E-2</v>
      </c>
      <c r="AA31" s="73">
        <f t="shared" ref="AA31" si="28">M31/M25</f>
        <v>6.2973484848484848E-2</v>
      </c>
    </row>
    <row r="32" spans="1:27" ht="18" x14ac:dyDescent="0.35">
      <c r="A32" s="38"/>
      <c r="B32" s="44"/>
      <c r="C32" s="44"/>
      <c r="O32" s="80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</row>
    <row r="33" spans="1:27" ht="18" x14ac:dyDescent="0.35">
      <c r="A33" s="38"/>
      <c r="B33" s="44"/>
      <c r="C33" s="44"/>
      <c r="O33" s="79" t="s">
        <v>95</v>
      </c>
      <c r="P33" s="73">
        <f>P31*P25</f>
        <v>2.6799518982992609E-2</v>
      </c>
      <c r="Q33" s="73">
        <f>Q31*Q25</f>
        <v>1.0719225449515906E-2</v>
      </c>
      <c r="R33" s="73">
        <f>R31*R25</f>
        <v>4.1703481180420568E-2</v>
      </c>
      <c r="S33" s="73">
        <f t="shared" ref="S33:AA33" si="29">S31*S25</f>
        <v>5.2283256121773661E-2</v>
      </c>
      <c r="T33" s="73">
        <f t="shared" si="29"/>
        <v>6.4857710125744539E-2</v>
      </c>
      <c r="U33" s="73">
        <f t="shared" si="29"/>
        <v>6.7946172512684755E-2</v>
      </c>
      <c r="V33" s="73">
        <f t="shared" si="29"/>
        <v>9.6685624632280837E-2</v>
      </c>
      <c r="W33" s="73">
        <f t="shared" si="29"/>
        <v>9.8781388478581963E-2</v>
      </c>
      <c r="X33" s="73">
        <f t="shared" si="29"/>
        <v>0.10257320319432123</v>
      </c>
      <c r="Y33" s="73">
        <f t="shared" si="29"/>
        <v>0.13239141810570382</v>
      </c>
      <c r="Z33" s="73">
        <f t="shared" si="29"/>
        <v>0.12789543348775648</v>
      </c>
      <c r="AA33" s="73">
        <f t="shared" si="29"/>
        <v>0.11663256357790119</v>
      </c>
    </row>
    <row r="34" spans="1:27" ht="18" x14ac:dyDescent="0.35">
      <c r="A34" s="38"/>
      <c r="B34" s="44"/>
      <c r="C34" s="44"/>
      <c r="O34" s="76"/>
      <c r="P34" s="71"/>
      <c r="Q34" s="71"/>
      <c r="R34" s="71"/>
      <c r="S34" s="69"/>
      <c r="T34" s="69"/>
      <c r="U34" s="69"/>
      <c r="V34" s="69"/>
      <c r="W34" s="69"/>
      <c r="X34" s="69"/>
      <c r="Y34" s="69"/>
      <c r="Z34" s="69"/>
      <c r="AA34" s="69"/>
    </row>
    <row r="35" spans="1:27" ht="18" x14ac:dyDescent="0.35">
      <c r="A35" s="38"/>
      <c r="B35" s="44"/>
      <c r="C35" s="44"/>
      <c r="O35" s="77" t="s">
        <v>96</v>
      </c>
      <c r="P35" s="74">
        <f>P33*P20</f>
        <v>0.10633946830265847</v>
      </c>
      <c r="Q35" s="74">
        <f>Q33*Q20</f>
        <v>4.0549378678875078E-2</v>
      </c>
      <c r="R35" s="74">
        <f>R33*R20</f>
        <v>0.13371104815864021</v>
      </c>
      <c r="S35" s="74">
        <f t="shared" ref="S35:AA35" si="30">S33*S20</f>
        <v>0.11838161838161838</v>
      </c>
      <c r="T35" s="74">
        <f t="shared" si="30"/>
        <v>0.12804878048780488</v>
      </c>
      <c r="U35" s="74">
        <f t="shared" si="30"/>
        <v>0.11827956989247312</v>
      </c>
      <c r="V35" s="74">
        <f t="shared" si="30"/>
        <v>0.15918630933161124</v>
      </c>
      <c r="W35" s="74">
        <f t="shared" si="30"/>
        <v>0.14730176211453741</v>
      </c>
      <c r="X35" s="74">
        <f t="shared" si="30"/>
        <v>0.1372595582996913</v>
      </c>
      <c r="Y35" s="74">
        <f t="shared" si="30"/>
        <v>0.15274703159589453</v>
      </c>
      <c r="Z35" s="74">
        <f t="shared" si="30"/>
        <v>0.13459864182483025</v>
      </c>
      <c r="AA35" s="74">
        <f t="shared" si="30"/>
        <v>0.1220183486238532</v>
      </c>
    </row>
    <row r="36" spans="1:27" ht="18" x14ac:dyDescent="0.35">
      <c r="A36" s="38"/>
      <c r="B36" s="38"/>
    </row>
    <row r="37" spans="1:27" ht="18" x14ac:dyDescent="0.35">
      <c r="A37" s="43" t="s">
        <v>57</v>
      </c>
    </row>
    <row r="38" spans="1:27" ht="18" x14ac:dyDescent="0.35">
      <c r="A38" s="38" t="s">
        <v>159</v>
      </c>
    </row>
    <row r="39" spans="1:27" ht="18" x14ac:dyDescent="0.35">
      <c r="A39" s="38" t="s">
        <v>160</v>
      </c>
    </row>
    <row r="40" spans="1:27" ht="18" x14ac:dyDescent="0.35">
      <c r="A40" s="38"/>
      <c r="B40" s="38"/>
    </row>
    <row r="41" spans="1:27" ht="18" x14ac:dyDescent="0.35">
      <c r="A41" s="38" t="s">
        <v>161</v>
      </c>
      <c r="B41" s="38"/>
    </row>
    <row r="42" spans="1:27" ht="18" x14ac:dyDescent="0.35">
      <c r="A42" s="38" t="s">
        <v>162</v>
      </c>
      <c r="B42" s="38"/>
    </row>
    <row r="43" spans="1:27" ht="18" x14ac:dyDescent="0.35">
      <c r="A43" s="38" t="s">
        <v>163</v>
      </c>
    </row>
    <row r="44" spans="1:27" ht="18" x14ac:dyDescent="0.35">
      <c r="A44" s="38" t="s">
        <v>164</v>
      </c>
    </row>
    <row r="45" spans="1:27" ht="18" x14ac:dyDescent="0.35">
      <c r="A45" s="38" t="s">
        <v>165</v>
      </c>
    </row>
    <row r="46" spans="1:27" ht="18" x14ac:dyDescent="0.35">
      <c r="A46" s="38" t="s">
        <v>166</v>
      </c>
    </row>
    <row r="47" spans="1:27" ht="18" x14ac:dyDescent="0.35">
      <c r="A47" s="38" t="s">
        <v>167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6"/>
  <sheetViews>
    <sheetView topLeftCell="A29" workbookViewId="0">
      <selection activeCell="C54" sqref="C54"/>
    </sheetView>
  </sheetViews>
  <sheetFormatPr defaultRowHeight="14.4" x14ac:dyDescent="0.3"/>
  <cols>
    <col min="1" max="1" width="40.33203125" customWidth="1"/>
    <col min="2" max="4" width="11.44140625" bestFit="1" customWidth="1"/>
    <col min="6" max="6" width="38.33203125" bestFit="1" customWidth="1"/>
    <col min="7" max="7" width="10.88671875" bestFit="1" customWidth="1"/>
    <col min="9" max="9" width="10.109375" customWidth="1"/>
    <col min="11" max="11" width="27.33203125" bestFit="1" customWidth="1"/>
    <col min="16" max="16" width="34.6640625" bestFit="1" customWidth="1"/>
    <col min="17" max="17" width="9.109375" bestFit="1" customWidth="1"/>
  </cols>
  <sheetData>
    <row r="1" spans="1:19" ht="18" x14ac:dyDescent="0.35">
      <c r="A1" s="43" t="s">
        <v>24</v>
      </c>
      <c r="B1" s="43"/>
      <c r="C1" s="43"/>
      <c r="D1" s="43"/>
      <c r="F1" s="38"/>
      <c r="G1" s="38"/>
      <c r="H1" s="38"/>
      <c r="I1" s="38"/>
      <c r="L1" s="2"/>
      <c r="M1" s="2"/>
      <c r="N1" s="2"/>
    </row>
    <row r="2" spans="1:19" ht="18" x14ac:dyDescent="0.35">
      <c r="A2" s="43" t="s">
        <v>25</v>
      </c>
      <c r="B2" s="38" t="s">
        <v>87</v>
      </c>
      <c r="C2" s="38" t="s">
        <v>88</v>
      </c>
      <c r="D2" s="38" t="s">
        <v>89</v>
      </c>
      <c r="F2" s="38"/>
      <c r="G2" s="38" t="s">
        <v>87</v>
      </c>
      <c r="H2" s="38" t="s">
        <v>88</v>
      </c>
      <c r="I2" s="38" t="s">
        <v>89</v>
      </c>
      <c r="J2" s="2"/>
      <c r="L2" s="38"/>
      <c r="M2" s="38"/>
      <c r="N2" s="38"/>
      <c r="Q2" s="38"/>
      <c r="R2" s="38"/>
      <c r="S2" s="38"/>
    </row>
    <row r="3" spans="1:19" ht="18" x14ac:dyDescent="0.35">
      <c r="A3" s="38" t="s">
        <v>26</v>
      </c>
      <c r="B3" s="44">
        <v>300</v>
      </c>
      <c r="C3" s="44">
        <v>300</v>
      </c>
      <c r="D3" s="44">
        <v>300</v>
      </c>
      <c r="F3" s="38"/>
      <c r="G3" s="38"/>
      <c r="H3" s="38"/>
      <c r="I3" s="38"/>
      <c r="L3" s="1"/>
      <c r="M3" s="1"/>
      <c r="N3" s="1"/>
      <c r="Q3" s="2"/>
      <c r="R3" s="2"/>
      <c r="S3" s="2"/>
    </row>
    <row r="4" spans="1:19" ht="18" x14ac:dyDescent="0.35">
      <c r="A4" s="38" t="s">
        <v>27</v>
      </c>
      <c r="B4" s="44">
        <v>0</v>
      </c>
      <c r="C4" s="44">
        <v>0</v>
      </c>
      <c r="D4" s="44">
        <v>0</v>
      </c>
      <c r="F4" s="38"/>
      <c r="G4" s="38"/>
      <c r="H4" s="38"/>
      <c r="I4" s="38"/>
      <c r="L4" s="1"/>
      <c r="M4" s="1"/>
      <c r="N4" s="1"/>
      <c r="Q4" s="2"/>
      <c r="R4" s="2"/>
      <c r="S4" s="2"/>
    </row>
    <row r="5" spans="1:19" ht="18" x14ac:dyDescent="0.35">
      <c r="A5" s="38" t="s">
        <v>5</v>
      </c>
      <c r="B5" s="44">
        <v>3123</v>
      </c>
      <c r="C5" s="44">
        <v>3096</v>
      </c>
      <c r="D5" s="44">
        <v>3014</v>
      </c>
      <c r="F5" s="38"/>
      <c r="G5" s="38"/>
      <c r="H5" s="38"/>
      <c r="I5" s="38"/>
      <c r="L5" s="1"/>
      <c r="M5" s="1"/>
      <c r="N5" s="1"/>
      <c r="Q5" s="2"/>
      <c r="R5" s="2"/>
      <c r="S5" s="2"/>
    </row>
    <row r="6" spans="1:19" ht="18" x14ac:dyDescent="0.35">
      <c r="A6" s="38" t="s">
        <v>6</v>
      </c>
      <c r="B6" s="44">
        <v>2357</v>
      </c>
      <c r="C6" s="44">
        <v>2348</v>
      </c>
      <c r="D6" s="44">
        <v>2305</v>
      </c>
      <c r="F6" s="38"/>
      <c r="G6" s="44"/>
      <c r="H6" s="44"/>
      <c r="I6" s="44"/>
      <c r="L6" s="1"/>
      <c r="M6" s="1"/>
      <c r="N6" s="1"/>
      <c r="Q6" s="2"/>
      <c r="R6" s="2"/>
      <c r="S6" s="2"/>
    </row>
    <row r="7" spans="1:19" ht="18" x14ac:dyDescent="0.35">
      <c r="A7" s="38" t="s">
        <v>28</v>
      </c>
      <c r="B7" s="44">
        <v>0</v>
      </c>
      <c r="C7" s="44">
        <v>0</v>
      </c>
      <c r="D7" s="44">
        <v>0</v>
      </c>
      <c r="F7" s="38"/>
      <c r="G7" s="38"/>
      <c r="H7" s="38"/>
      <c r="I7" s="38"/>
      <c r="L7" s="1"/>
      <c r="M7" s="1"/>
      <c r="N7" s="1"/>
    </row>
    <row r="8" spans="1:19" ht="18" x14ac:dyDescent="0.35">
      <c r="A8" s="38" t="s">
        <v>29</v>
      </c>
      <c r="B8" s="44">
        <v>5781</v>
      </c>
      <c r="C8" s="44">
        <v>5744</v>
      </c>
      <c r="D8" s="44">
        <v>5619</v>
      </c>
      <c r="F8" s="38"/>
      <c r="G8" s="38"/>
      <c r="H8" s="38"/>
      <c r="I8" s="38"/>
      <c r="L8" s="1"/>
      <c r="M8" s="1"/>
      <c r="N8" s="1"/>
    </row>
    <row r="9" spans="1:19" ht="18" x14ac:dyDescent="0.35">
      <c r="A9" s="38" t="s">
        <v>30</v>
      </c>
      <c r="B9" s="44">
        <v>40</v>
      </c>
      <c r="C9" s="44">
        <v>40</v>
      </c>
      <c r="D9" s="44">
        <v>40</v>
      </c>
      <c r="F9" s="38"/>
      <c r="G9" s="44"/>
      <c r="H9" s="44"/>
      <c r="I9" s="44"/>
      <c r="L9" s="1"/>
      <c r="M9" s="1"/>
      <c r="N9" s="1"/>
      <c r="Q9" s="41"/>
      <c r="R9" s="41"/>
      <c r="S9" s="41"/>
    </row>
    <row r="10" spans="1:19" ht="18" x14ac:dyDescent="0.35">
      <c r="A10" s="38" t="s">
        <v>31</v>
      </c>
      <c r="B10" s="44">
        <v>0</v>
      </c>
      <c r="C10" s="44">
        <v>0</v>
      </c>
      <c r="D10" s="44">
        <v>0</v>
      </c>
      <c r="F10" s="38"/>
      <c r="G10" s="38"/>
      <c r="H10" s="38"/>
      <c r="I10" s="38"/>
    </row>
    <row r="11" spans="1:19" ht="18" x14ac:dyDescent="0.35">
      <c r="A11" s="45" t="s">
        <v>32</v>
      </c>
      <c r="B11" s="46">
        <v>5821</v>
      </c>
      <c r="C11" s="46">
        <v>5784</v>
      </c>
      <c r="D11" s="46">
        <v>5659</v>
      </c>
      <c r="F11" s="47"/>
      <c r="G11" s="48"/>
      <c r="H11" s="48"/>
      <c r="I11" s="48"/>
      <c r="Q11" s="42"/>
      <c r="R11" s="42"/>
      <c r="S11" s="42"/>
    </row>
    <row r="12" spans="1:19" ht="18" x14ac:dyDescent="0.35">
      <c r="A12" s="38"/>
      <c r="B12" s="38"/>
      <c r="C12" s="38"/>
      <c r="D12" s="38"/>
      <c r="F12" s="38"/>
      <c r="G12" s="49"/>
      <c r="H12" s="49"/>
      <c r="I12" s="49"/>
    </row>
    <row r="13" spans="1:19" ht="18" x14ac:dyDescent="0.35">
      <c r="A13" s="38" t="s">
        <v>7</v>
      </c>
      <c r="B13" s="44">
        <v>1021</v>
      </c>
      <c r="C13" s="44">
        <v>1055</v>
      </c>
      <c r="D13" s="44">
        <v>1050</v>
      </c>
      <c r="F13" s="38"/>
      <c r="G13" s="38"/>
      <c r="H13" s="38"/>
      <c r="I13" s="38"/>
    </row>
    <row r="14" spans="1:19" ht="18" x14ac:dyDescent="0.35">
      <c r="A14" s="38" t="s">
        <v>33</v>
      </c>
      <c r="B14" s="44">
        <v>0</v>
      </c>
      <c r="C14" s="44">
        <v>0</v>
      </c>
      <c r="D14" s="44">
        <v>0</v>
      </c>
      <c r="F14" s="38"/>
      <c r="G14" s="38"/>
      <c r="H14" s="38"/>
      <c r="I14" s="38"/>
    </row>
    <row r="15" spans="1:19" ht="18" x14ac:dyDescent="0.35">
      <c r="A15" s="38" t="s">
        <v>34</v>
      </c>
      <c r="B15" s="44">
        <v>1021</v>
      </c>
      <c r="C15" s="44">
        <v>1055</v>
      </c>
      <c r="D15" s="44">
        <v>1050</v>
      </c>
      <c r="F15" s="38"/>
      <c r="G15" s="44"/>
      <c r="H15" s="44"/>
      <c r="I15" s="44"/>
    </row>
    <row r="16" spans="1:19" ht="18" x14ac:dyDescent="0.35">
      <c r="A16" s="50" t="s">
        <v>35</v>
      </c>
      <c r="B16" s="51">
        <v>3332</v>
      </c>
      <c r="C16" s="51">
        <v>3200</v>
      </c>
      <c r="D16" s="51">
        <v>2844</v>
      </c>
      <c r="F16" s="38"/>
      <c r="G16" s="44"/>
      <c r="H16" s="44"/>
      <c r="I16" s="44"/>
    </row>
    <row r="17" spans="1:11" ht="18" x14ac:dyDescent="0.35">
      <c r="A17" s="52" t="s">
        <v>36</v>
      </c>
      <c r="B17" s="53">
        <v>4353</v>
      </c>
      <c r="C17" s="53">
        <v>4255</v>
      </c>
      <c r="D17" s="53">
        <v>3894</v>
      </c>
      <c r="F17" s="52" t="s">
        <v>90</v>
      </c>
      <c r="G17" s="54">
        <f>B17/B20</f>
        <v>2.9672801635991819</v>
      </c>
      <c r="H17" s="54">
        <f t="shared" ref="H17:I17" si="0">C17/C20</f>
        <v>2.7828646173969913</v>
      </c>
      <c r="I17" s="54">
        <f t="shared" si="0"/>
        <v>2.2062322946175636</v>
      </c>
    </row>
    <row r="18" spans="1:11" ht="18" x14ac:dyDescent="0.35">
      <c r="A18" s="38" t="s">
        <v>37</v>
      </c>
      <c r="B18" s="44">
        <v>200</v>
      </c>
      <c r="C18" s="44">
        <v>200</v>
      </c>
      <c r="D18" s="44">
        <v>200</v>
      </c>
      <c r="F18" s="38"/>
      <c r="G18" s="38" t="s">
        <v>99</v>
      </c>
      <c r="H18" s="38"/>
      <c r="I18" s="38"/>
    </row>
    <row r="19" spans="1:11" ht="18" x14ac:dyDescent="0.35">
      <c r="A19" s="38" t="s">
        <v>38</v>
      </c>
      <c r="B19" s="44">
        <v>1267</v>
      </c>
      <c r="C19" s="44">
        <v>1329</v>
      </c>
      <c r="D19" s="44">
        <v>1565</v>
      </c>
      <c r="F19" s="38"/>
      <c r="G19" s="38"/>
      <c r="H19" s="38"/>
      <c r="I19" s="38"/>
    </row>
    <row r="20" spans="1:11" ht="18" x14ac:dyDescent="0.35">
      <c r="A20" s="45" t="s">
        <v>39</v>
      </c>
      <c r="B20" s="46">
        <v>1467</v>
      </c>
      <c r="C20" s="46">
        <v>1529</v>
      </c>
      <c r="D20" s="46">
        <v>1765</v>
      </c>
      <c r="F20" s="45" t="s">
        <v>91</v>
      </c>
      <c r="G20" s="55">
        <f>B11/B20</f>
        <v>3.9679618268575325</v>
      </c>
      <c r="H20" s="55">
        <f t="shared" ref="H20:I20" si="1">C11/C20</f>
        <v>3.7828646173969913</v>
      </c>
      <c r="I20" s="55">
        <f t="shared" si="1"/>
        <v>3.2062322946175636</v>
      </c>
      <c r="J20" s="23"/>
    </row>
    <row r="21" spans="1:11" ht="18" x14ac:dyDescent="0.35">
      <c r="A21" s="38" t="s">
        <v>40</v>
      </c>
      <c r="B21" s="44">
        <v>5821</v>
      </c>
      <c r="C21" s="44">
        <v>5784</v>
      </c>
      <c r="D21" s="44">
        <v>5659</v>
      </c>
      <c r="F21" s="49"/>
      <c r="G21" s="49" t="s">
        <v>100</v>
      </c>
      <c r="H21" s="49"/>
    </row>
    <row r="22" spans="1:11" ht="18" x14ac:dyDescent="0.35">
      <c r="A22" s="38"/>
      <c r="B22" s="38"/>
      <c r="C22" s="38"/>
      <c r="D22" s="38"/>
      <c r="F22" s="38"/>
      <c r="G22" s="38"/>
      <c r="H22" s="38"/>
      <c r="I22" s="38"/>
    </row>
    <row r="23" spans="1:11" ht="18" x14ac:dyDescent="0.35">
      <c r="A23" s="43" t="s">
        <v>41</v>
      </c>
      <c r="B23" s="43"/>
      <c r="C23" s="43"/>
      <c r="D23" s="43"/>
      <c r="F23" s="38"/>
      <c r="G23" s="38"/>
      <c r="H23" s="38"/>
      <c r="I23" s="38"/>
    </row>
    <row r="24" spans="1:11" ht="18" x14ac:dyDescent="0.35">
      <c r="A24" s="43" t="s">
        <v>25</v>
      </c>
      <c r="B24" s="38" t="s">
        <v>87</v>
      </c>
      <c r="C24" s="38" t="s">
        <v>88</v>
      </c>
      <c r="D24" s="38" t="s">
        <v>89</v>
      </c>
      <c r="F24" s="38"/>
      <c r="G24" s="38"/>
      <c r="H24" s="38"/>
      <c r="I24" s="38"/>
    </row>
    <row r="25" spans="1:11" ht="18" x14ac:dyDescent="0.35">
      <c r="A25" s="56" t="s">
        <v>1</v>
      </c>
      <c r="B25" s="62">
        <v>10000</v>
      </c>
      <c r="C25" s="62">
        <v>10000</v>
      </c>
      <c r="D25" s="62">
        <v>10000</v>
      </c>
      <c r="F25" s="56" t="s">
        <v>92</v>
      </c>
      <c r="G25" s="57">
        <f>B25/B11</f>
        <v>1.7179178835251674</v>
      </c>
      <c r="H25" s="57">
        <f t="shared" ref="H25:I25" si="2">C25/C11</f>
        <v>1.7289073305670817</v>
      </c>
      <c r="I25" s="57">
        <f t="shared" si="2"/>
        <v>1.7670966601873122</v>
      </c>
    </row>
    <row r="26" spans="1:11" ht="18" x14ac:dyDescent="0.35">
      <c r="A26" s="38" t="s">
        <v>2</v>
      </c>
      <c r="B26" s="44">
        <v>9560</v>
      </c>
      <c r="C26" s="44">
        <v>9630</v>
      </c>
      <c r="D26" s="44">
        <v>9350</v>
      </c>
      <c r="F26" s="38"/>
      <c r="G26" s="38" t="s">
        <v>101</v>
      </c>
      <c r="H26" s="38"/>
      <c r="I26" s="38"/>
    </row>
    <row r="27" spans="1:11" ht="18" x14ac:dyDescent="0.35">
      <c r="A27" s="58" t="s">
        <v>3</v>
      </c>
      <c r="B27" s="63">
        <v>440</v>
      </c>
      <c r="C27" s="63">
        <v>370</v>
      </c>
      <c r="D27" s="63">
        <v>650</v>
      </c>
    </row>
    <row r="28" spans="1:11" ht="18" x14ac:dyDescent="0.35">
      <c r="A28" s="58" t="s">
        <v>42</v>
      </c>
      <c r="B28" s="63">
        <v>180</v>
      </c>
      <c r="C28" s="63">
        <v>267</v>
      </c>
      <c r="D28" s="63">
        <v>256</v>
      </c>
      <c r="F28" s="58" t="s">
        <v>93</v>
      </c>
      <c r="G28" s="59">
        <f>B27/B28</f>
        <v>2.4444444444444446</v>
      </c>
      <c r="H28" s="59">
        <f t="shared" ref="H28:I28" si="3">C27/C28</f>
        <v>1.3857677902621723</v>
      </c>
      <c r="I28" s="59">
        <f t="shared" si="3"/>
        <v>2.5390625</v>
      </c>
    </row>
    <row r="29" spans="1:11" ht="18" x14ac:dyDescent="0.35">
      <c r="A29" s="38" t="s">
        <v>43</v>
      </c>
      <c r="B29" s="44">
        <v>260</v>
      </c>
      <c r="C29" s="44">
        <v>103</v>
      </c>
      <c r="D29" s="44">
        <v>394</v>
      </c>
      <c r="G29" s="38" t="s">
        <v>168</v>
      </c>
    </row>
    <row r="30" spans="1:11" ht="18" x14ac:dyDescent="0.35">
      <c r="A30" s="38" t="s">
        <v>44</v>
      </c>
      <c r="B30" s="44">
        <v>104</v>
      </c>
      <c r="C30" s="44">
        <v>41</v>
      </c>
      <c r="D30" s="44">
        <v>157</v>
      </c>
    </row>
    <row r="31" spans="1:11" ht="18" x14ac:dyDescent="0.35">
      <c r="A31" s="56" t="s">
        <v>45</v>
      </c>
      <c r="B31" s="62">
        <v>156</v>
      </c>
      <c r="C31" s="62">
        <v>62</v>
      </c>
      <c r="D31" s="62">
        <v>236</v>
      </c>
      <c r="F31" s="56" t="s">
        <v>94</v>
      </c>
      <c r="G31" s="60">
        <f>B31/B25</f>
        <v>1.5599999999999999E-2</v>
      </c>
      <c r="H31" s="60">
        <f t="shared" ref="H31:I31" si="4">C31/C25</f>
        <v>6.1999999999999998E-3</v>
      </c>
      <c r="I31" s="60">
        <f t="shared" si="4"/>
        <v>2.3599999999999999E-2</v>
      </c>
      <c r="K31" s="38"/>
    </row>
    <row r="32" spans="1:11" ht="18" x14ac:dyDescent="0.35">
      <c r="A32" s="38"/>
      <c r="B32" s="44"/>
      <c r="C32" s="44"/>
      <c r="D32" s="44"/>
      <c r="G32" s="38" t="s">
        <v>102</v>
      </c>
    </row>
    <row r="33" spans="1:9" ht="18" x14ac:dyDescent="0.35">
      <c r="A33" s="38"/>
      <c r="B33" s="44"/>
      <c r="C33" s="44"/>
      <c r="D33" s="44"/>
      <c r="F33" s="56" t="s">
        <v>95</v>
      </c>
      <c r="G33" s="60">
        <f>G25*G31</f>
        <v>2.6799518982992609E-2</v>
      </c>
      <c r="H33" s="60">
        <f t="shared" ref="H33:I33" si="5">H25*H31</f>
        <v>1.0719225449515906E-2</v>
      </c>
      <c r="I33" s="60">
        <f t="shared" si="5"/>
        <v>4.1703481180420568E-2</v>
      </c>
    </row>
    <row r="34" spans="1:9" ht="18" x14ac:dyDescent="0.35">
      <c r="A34" s="38"/>
      <c r="B34" s="44"/>
      <c r="C34" s="44"/>
      <c r="D34" s="44"/>
      <c r="F34" s="38"/>
      <c r="G34" s="38" t="s">
        <v>103</v>
      </c>
      <c r="H34" s="49"/>
      <c r="I34" s="49"/>
    </row>
    <row r="35" spans="1:9" ht="18" x14ac:dyDescent="0.35">
      <c r="A35" s="38"/>
      <c r="B35" s="44"/>
      <c r="C35" s="44"/>
      <c r="D35" s="44"/>
      <c r="F35" s="45" t="s">
        <v>96</v>
      </c>
      <c r="G35" s="61">
        <f>G33*G20</f>
        <v>0.10633946830265847</v>
      </c>
      <c r="H35" s="61">
        <f t="shared" ref="H35:I35" si="6">H33*H20</f>
        <v>4.0549378678875078E-2</v>
      </c>
      <c r="I35" s="61">
        <f t="shared" si="6"/>
        <v>0.13371104815864021</v>
      </c>
    </row>
    <row r="36" spans="1:9" ht="18" x14ac:dyDescent="0.35">
      <c r="A36" s="38"/>
      <c r="B36" s="44"/>
      <c r="C36" s="44"/>
      <c r="D36" s="44"/>
      <c r="G36" s="38" t="s">
        <v>104</v>
      </c>
    </row>
    <row r="37" spans="1:9" ht="18" x14ac:dyDescent="0.35">
      <c r="A37" s="38"/>
      <c r="B37" s="38"/>
      <c r="C37" s="38"/>
      <c r="D37" s="38"/>
      <c r="F37" s="45" t="s">
        <v>147</v>
      </c>
      <c r="I37" s="61">
        <f>AVERAGE(G35:I35)</f>
        <v>9.3533298380057917E-2</v>
      </c>
    </row>
    <row r="38" spans="1:9" ht="18" x14ac:dyDescent="0.35">
      <c r="A38" s="43" t="s">
        <v>57</v>
      </c>
      <c r="B38" s="38"/>
      <c r="C38" s="38"/>
      <c r="D38" s="38"/>
    </row>
    <row r="39" spans="1:9" ht="18" x14ac:dyDescent="0.35">
      <c r="A39" s="38" t="s">
        <v>171</v>
      </c>
      <c r="B39" s="38"/>
      <c r="C39" s="38"/>
      <c r="D39" s="38"/>
    </row>
    <row r="40" spans="1:9" ht="18" x14ac:dyDescent="0.35">
      <c r="A40" s="38" t="s">
        <v>97</v>
      </c>
      <c r="B40" s="38"/>
      <c r="C40" s="38"/>
      <c r="D40" s="38"/>
    </row>
    <row r="41" spans="1:9" ht="18" x14ac:dyDescent="0.35">
      <c r="A41" s="38" t="s">
        <v>170</v>
      </c>
      <c r="B41" s="38"/>
      <c r="C41" s="38"/>
      <c r="D41" s="38"/>
    </row>
    <row r="42" spans="1:9" ht="18" x14ac:dyDescent="0.35">
      <c r="A42" s="38" t="s">
        <v>172</v>
      </c>
      <c r="B42" s="38"/>
      <c r="C42" s="38"/>
      <c r="D42" s="38"/>
    </row>
    <row r="43" spans="1:9" ht="18" x14ac:dyDescent="0.35">
      <c r="A43" s="38" t="s">
        <v>98</v>
      </c>
      <c r="B43" s="38"/>
      <c r="C43" s="38"/>
      <c r="D43" s="38"/>
    </row>
    <row r="44" spans="1:9" ht="18" x14ac:dyDescent="0.35">
      <c r="A44" s="38" t="s">
        <v>173</v>
      </c>
      <c r="B44" s="38"/>
      <c r="C44" s="38"/>
      <c r="D44" s="38"/>
    </row>
    <row r="45" spans="1:9" ht="18" x14ac:dyDescent="0.35">
      <c r="A45" s="38" t="s">
        <v>174</v>
      </c>
    </row>
    <row r="46" spans="1:9" ht="18" x14ac:dyDescent="0.35">
      <c r="A46" s="38" t="s">
        <v>175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S13:AC50"/>
  <sheetViews>
    <sheetView topLeftCell="A39" workbookViewId="0">
      <selection activeCell="AB8" sqref="AB8"/>
    </sheetView>
  </sheetViews>
  <sheetFormatPr defaultRowHeight="14.4" x14ac:dyDescent="0.3"/>
  <sheetData>
    <row r="13" spans="19:29" ht="18" x14ac:dyDescent="0.35">
      <c r="S13" s="43" t="s">
        <v>57</v>
      </c>
      <c r="T13" s="38"/>
      <c r="U13" s="38"/>
      <c r="V13" s="38"/>
      <c r="W13" s="38"/>
      <c r="X13" s="38"/>
      <c r="Y13" s="38"/>
      <c r="Z13" s="38"/>
      <c r="AA13" s="38"/>
      <c r="AB13" s="38"/>
      <c r="AC13" s="38"/>
    </row>
    <row r="14" spans="19:29" ht="18" x14ac:dyDescent="0.35"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</row>
    <row r="15" spans="19:29" ht="18" x14ac:dyDescent="0.35"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9:29" ht="18" x14ac:dyDescent="0.35">
      <c r="S16" s="38" t="s">
        <v>51</v>
      </c>
      <c r="T16" s="38"/>
      <c r="U16" s="38"/>
      <c r="V16" s="38"/>
      <c r="W16" s="38"/>
      <c r="X16" s="38"/>
      <c r="Y16" s="38"/>
      <c r="Z16" s="38"/>
      <c r="AA16" s="38"/>
      <c r="AB16" s="38"/>
      <c r="AC16" s="38"/>
    </row>
    <row r="17" spans="19:29" ht="18" x14ac:dyDescent="0.35">
      <c r="S17" s="43" t="s">
        <v>85</v>
      </c>
      <c r="T17" s="38"/>
      <c r="U17" s="38"/>
      <c r="V17" s="38"/>
      <c r="W17" s="38"/>
      <c r="X17" s="38"/>
      <c r="Y17" s="38"/>
      <c r="Z17" s="38"/>
      <c r="AA17" s="38"/>
      <c r="AB17" s="38"/>
      <c r="AC17" s="38"/>
    </row>
    <row r="18" spans="19:29" ht="18" x14ac:dyDescent="0.35"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</row>
    <row r="19" spans="19:29" ht="18" x14ac:dyDescent="0.35">
      <c r="S19" s="38" t="s">
        <v>50</v>
      </c>
      <c r="T19" s="38"/>
      <c r="U19" s="38"/>
      <c r="V19" s="38"/>
      <c r="W19" s="38"/>
      <c r="X19" s="38"/>
      <c r="Y19" s="38"/>
      <c r="Z19" s="38"/>
      <c r="AA19" s="38"/>
      <c r="AB19" s="38"/>
      <c r="AC19" s="38"/>
    </row>
    <row r="20" spans="19:29" ht="18" x14ac:dyDescent="0.35">
      <c r="S20" s="43" t="s">
        <v>105</v>
      </c>
      <c r="T20" s="38"/>
      <c r="U20" s="38"/>
      <c r="V20" s="38"/>
      <c r="W20" s="38"/>
      <c r="X20" s="38"/>
      <c r="Y20" s="38"/>
      <c r="Z20" s="38"/>
      <c r="AA20" s="38"/>
      <c r="AB20" s="38"/>
      <c r="AC20" s="38"/>
    </row>
    <row r="21" spans="19:29" ht="18" x14ac:dyDescent="0.35"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</row>
    <row r="22" spans="19:29" ht="18" x14ac:dyDescent="0.35"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</row>
    <row r="23" spans="19:29" ht="18" x14ac:dyDescent="0.35"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</row>
    <row r="24" spans="19:29" ht="18" x14ac:dyDescent="0.35"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</row>
    <row r="25" spans="19:29" ht="18" x14ac:dyDescent="0.35">
      <c r="S25" s="38" t="s">
        <v>51</v>
      </c>
      <c r="T25" s="38"/>
      <c r="U25" s="38"/>
      <c r="V25" s="38"/>
      <c r="W25" s="38"/>
      <c r="X25" s="38"/>
      <c r="Y25" s="38"/>
      <c r="Z25" s="38"/>
      <c r="AA25" s="38"/>
      <c r="AB25" s="38"/>
      <c r="AC25" s="38"/>
    </row>
    <row r="26" spans="19:29" ht="18" x14ac:dyDescent="0.35">
      <c r="S26" s="43" t="s">
        <v>106</v>
      </c>
      <c r="T26" s="38"/>
      <c r="U26" s="38"/>
      <c r="V26" s="38"/>
      <c r="W26" s="38"/>
      <c r="X26" s="38"/>
      <c r="Y26" s="38"/>
      <c r="Z26" s="38"/>
      <c r="AA26" s="38"/>
      <c r="AB26" s="38"/>
      <c r="AC26" s="38"/>
    </row>
    <row r="27" spans="19:29" ht="18" x14ac:dyDescent="0.35"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</row>
    <row r="28" spans="19:29" ht="18" x14ac:dyDescent="0.35">
      <c r="S28" s="38" t="s">
        <v>52</v>
      </c>
      <c r="T28" s="38"/>
      <c r="U28" s="38"/>
      <c r="V28" s="38"/>
      <c r="W28" s="38"/>
      <c r="X28" s="38"/>
      <c r="Y28" s="38"/>
      <c r="Z28" s="38"/>
      <c r="AA28" s="38"/>
      <c r="AB28" s="38"/>
      <c r="AC28" s="38"/>
    </row>
    <row r="29" spans="19:29" ht="18" x14ac:dyDescent="0.35">
      <c r="S29" s="43" t="s">
        <v>107</v>
      </c>
      <c r="T29" s="38"/>
      <c r="U29" s="38"/>
      <c r="V29" s="38"/>
      <c r="W29" s="38"/>
      <c r="X29" s="38"/>
      <c r="Y29" s="38"/>
      <c r="Z29" s="38"/>
      <c r="AA29" s="38"/>
      <c r="AB29" s="38"/>
      <c r="AC29" s="38"/>
    </row>
    <row r="30" spans="19:29" ht="18" x14ac:dyDescent="0.35"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</row>
    <row r="31" spans="19:29" ht="18" x14ac:dyDescent="0.35"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</row>
    <row r="32" spans="19:29" ht="18" x14ac:dyDescent="0.35"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</row>
    <row r="33" spans="19:29" ht="18" x14ac:dyDescent="0.35"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</row>
    <row r="34" spans="19:29" ht="18" x14ac:dyDescent="0.35"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</row>
    <row r="35" spans="19:29" ht="18" x14ac:dyDescent="0.35">
      <c r="S35" s="38" t="s">
        <v>53</v>
      </c>
      <c r="T35" s="38"/>
      <c r="U35" s="38"/>
      <c r="V35" s="38"/>
      <c r="W35" s="38"/>
      <c r="X35" s="38"/>
      <c r="Y35" s="38"/>
      <c r="Z35" s="38"/>
      <c r="AA35" s="38"/>
      <c r="AB35" s="38"/>
      <c r="AC35" s="38"/>
    </row>
    <row r="36" spans="19:29" ht="18" x14ac:dyDescent="0.35">
      <c r="S36" s="43" t="s">
        <v>108</v>
      </c>
      <c r="T36" s="38"/>
      <c r="U36" s="38"/>
      <c r="V36" s="38"/>
      <c r="W36" s="38"/>
      <c r="X36" s="38"/>
      <c r="Y36" s="38"/>
      <c r="Z36" s="38"/>
      <c r="AA36" s="38"/>
      <c r="AB36" s="38"/>
      <c r="AC36" s="38"/>
    </row>
    <row r="37" spans="19:29" ht="18" x14ac:dyDescent="0.35">
      <c r="S37" s="43" t="s">
        <v>109</v>
      </c>
      <c r="T37" s="38"/>
      <c r="U37" s="38"/>
      <c r="V37" s="38"/>
      <c r="W37" s="38"/>
      <c r="X37" s="38"/>
      <c r="Y37" s="38"/>
      <c r="Z37" s="38"/>
      <c r="AA37" s="38"/>
      <c r="AB37" s="38"/>
      <c r="AC37" s="38"/>
    </row>
    <row r="38" spans="19:29" ht="18" x14ac:dyDescent="0.35"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</row>
    <row r="39" spans="19:29" ht="18" x14ac:dyDescent="0.35">
      <c r="S39" s="38" t="s">
        <v>54</v>
      </c>
      <c r="T39" s="38"/>
      <c r="U39" s="38"/>
      <c r="V39" s="38"/>
      <c r="W39" s="38"/>
      <c r="X39" s="38"/>
      <c r="Y39" s="38"/>
      <c r="Z39" s="38"/>
      <c r="AA39" s="38"/>
      <c r="AB39" s="38"/>
      <c r="AC39" s="38"/>
    </row>
    <row r="40" spans="19:29" ht="18" x14ac:dyDescent="0.35">
      <c r="S40" s="43" t="s">
        <v>110</v>
      </c>
      <c r="T40" s="38"/>
      <c r="U40" s="38"/>
      <c r="V40" s="38"/>
      <c r="W40" s="38"/>
      <c r="X40" s="38"/>
      <c r="Y40" s="38"/>
      <c r="Z40" s="38"/>
      <c r="AA40" s="38"/>
      <c r="AB40" s="38"/>
      <c r="AC40" s="38"/>
    </row>
    <row r="41" spans="19:29" ht="18" x14ac:dyDescent="0.35"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</row>
    <row r="42" spans="19:29" ht="18" x14ac:dyDescent="0.35"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9:29" ht="18" x14ac:dyDescent="0.35"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</row>
    <row r="44" spans="19:29" ht="18" x14ac:dyDescent="0.35"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</row>
    <row r="45" spans="19:29" ht="18" x14ac:dyDescent="0.35">
      <c r="S45" s="38" t="s">
        <v>55</v>
      </c>
      <c r="T45" s="38"/>
      <c r="U45" s="38"/>
      <c r="V45" s="38"/>
      <c r="W45" s="38"/>
      <c r="X45" s="38"/>
      <c r="Y45" s="38"/>
      <c r="Z45" s="38"/>
      <c r="AA45" s="38"/>
      <c r="AB45" s="38"/>
      <c r="AC45" s="38"/>
    </row>
    <row r="46" spans="19:29" ht="18" x14ac:dyDescent="0.35">
      <c r="S46" s="43" t="s">
        <v>86</v>
      </c>
      <c r="T46" s="38"/>
      <c r="U46" s="38"/>
      <c r="V46" s="38"/>
      <c r="W46" s="38"/>
      <c r="X46" s="38"/>
      <c r="Y46" s="38"/>
      <c r="Z46" s="38"/>
      <c r="AA46" s="38"/>
      <c r="AB46" s="38"/>
      <c r="AC46" s="38"/>
    </row>
    <row r="47" spans="19:29" ht="18" x14ac:dyDescent="0.35"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</row>
    <row r="48" spans="19:29" ht="18" x14ac:dyDescent="0.35">
      <c r="S48" s="38" t="s">
        <v>56</v>
      </c>
      <c r="T48" s="38"/>
      <c r="U48" s="38"/>
      <c r="V48" s="38"/>
      <c r="W48" s="38"/>
      <c r="X48" s="38"/>
      <c r="Y48" s="38"/>
      <c r="Z48" s="38"/>
      <c r="AA48" s="38"/>
      <c r="AB48" s="38"/>
      <c r="AC48" s="38"/>
    </row>
    <row r="49" spans="19:29" ht="18" x14ac:dyDescent="0.35">
      <c r="S49" s="43" t="s">
        <v>111</v>
      </c>
      <c r="T49" s="38"/>
      <c r="U49" s="38"/>
      <c r="V49" s="38"/>
      <c r="W49" s="38"/>
      <c r="X49" s="38"/>
      <c r="Y49" s="38"/>
      <c r="Z49" s="38"/>
      <c r="AA49" s="38"/>
      <c r="AB49" s="38"/>
      <c r="AC49" s="38"/>
    </row>
    <row r="50" spans="19:29" ht="18" x14ac:dyDescent="0.35">
      <c r="S50" s="43" t="s">
        <v>112</v>
      </c>
      <c r="T50" s="38"/>
      <c r="U50" s="38"/>
      <c r="V50" s="38"/>
      <c r="W50" s="38"/>
      <c r="X50" s="38"/>
      <c r="Y50" s="38"/>
      <c r="Z50" s="38"/>
      <c r="AA50" s="38"/>
      <c r="AB50" s="38"/>
      <c r="AC50" s="3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74"/>
  <sheetViews>
    <sheetView showGridLines="0" topLeftCell="A18" workbookViewId="0">
      <selection activeCell="B57" sqref="B57"/>
    </sheetView>
  </sheetViews>
  <sheetFormatPr defaultColWidth="8.88671875" defaultRowHeight="14.4" x14ac:dyDescent="0.3"/>
  <cols>
    <col min="1" max="1" width="50" bestFit="1" customWidth="1"/>
    <col min="2" max="2" width="10.5546875" bestFit="1" customWidth="1"/>
    <col min="6" max="6" width="10.109375" customWidth="1"/>
    <col min="7" max="7" width="3.88671875" customWidth="1"/>
    <col min="8" max="8" width="10.5546875" bestFit="1" customWidth="1"/>
    <col min="10" max="10" width="48" bestFit="1" customWidth="1"/>
  </cols>
  <sheetData>
    <row r="1" spans="1:17" ht="15" thickBot="1" x14ac:dyDescent="0.35">
      <c r="A1" s="2" t="s">
        <v>74</v>
      </c>
      <c r="J1" s="2" t="s">
        <v>75</v>
      </c>
    </row>
    <row r="2" spans="1:17" x14ac:dyDescent="0.3">
      <c r="A2" s="7" t="s">
        <v>18</v>
      </c>
      <c r="B2" s="8"/>
      <c r="C2" s="9"/>
      <c r="D2" s="9"/>
      <c r="E2" s="9"/>
      <c r="F2" s="9"/>
      <c r="G2" s="9"/>
      <c r="H2" s="10"/>
      <c r="J2" s="7" t="s">
        <v>18</v>
      </c>
      <c r="K2" s="8"/>
      <c r="L2" s="9"/>
      <c r="M2" s="9"/>
      <c r="N2" s="9"/>
      <c r="O2" s="9"/>
      <c r="P2" s="9"/>
      <c r="Q2" s="10"/>
    </row>
    <row r="3" spans="1:17" x14ac:dyDescent="0.3">
      <c r="A3" s="11" t="s">
        <v>19</v>
      </c>
      <c r="B3" s="2"/>
      <c r="H3" s="12"/>
      <c r="J3" s="11" t="s">
        <v>19</v>
      </c>
      <c r="K3" s="2"/>
      <c r="Q3" s="12"/>
    </row>
    <row r="4" spans="1:17" x14ac:dyDescent="0.3">
      <c r="A4" s="11" t="s">
        <v>20</v>
      </c>
      <c r="B4" s="2"/>
      <c r="H4" s="12"/>
      <c r="J4" s="11" t="s">
        <v>20</v>
      </c>
      <c r="K4" s="2"/>
      <c r="Q4" s="12"/>
    </row>
    <row r="5" spans="1:17" x14ac:dyDescent="0.3">
      <c r="A5" s="11" t="s">
        <v>9</v>
      </c>
      <c r="B5" s="6">
        <v>0.4</v>
      </c>
      <c r="H5" s="12"/>
      <c r="J5" s="11" t="s">
        <v>9</v>
      </c>
      <c r="K5" s="6">
        <v>0.4</v>
      </c>
      <c r="Q5" s="12"/>
    </row>
    <row r="6" spans="1:17" x14ac:dyDescent="0.3">
      <c r="A6" s="11" t="s">
        <v>10</v>
      </c>
      <c r="B6" s="6">
        <v>0.12</v>
      </c>
      <c r="H6" s="12"/>
      <c r="J6" s="11" t="s">
        <v>10</v>
      </c>
      <c r="K6" s="6">
        <v>0.12</v>
      </c>
      <c r="Q6" s="12"/>
    </row>
    <row r="7" spans="1:17" x14ac:dyDescent="0.3">
      <c r="A7" s="11" t="s">
        <v>21</v>
      </c>
      <c r="B7" s="6">
        <v>0</v>
      </c>
      <c r="H7" s="12"/>
      <c r="J7" s="11" t="s">
        <v>21</v>
      </c>
      <c r="K7" s="6">
        <v>0</v>
      </c>
      <c r="Q7" s="12"/>
    </row>
    <row r="8" spans="1:17" x14ac:dyDescent="0.3">
      <c r="A8" s="11"/>
      <c r="H8" s="12"/>
      <c r="J8" s="11"/>
      <c r="Q8" s="12"/>
    </row>
    <row r="9" spans="1:17" x14ac:dyDescent="0.3">
      <c r="A9" s="11"/>
      <c r="H9" s="12"/>
      <c r="J9" s="11"/>
      <c r="Q9" s="12"/>
    </row>
    <row r="10" spans="1:17" x14ac:dyDescent="0.3">
      <c r="A10" s="13"/>
      <c r="H10" s="12"/>
      <c r="J10" s="13"/>
      <c r="Q10" s="12"/>
    </row>
    <row r="11" spans="1:17" x14ac:dyDescent="0.3">
      <c r="A11" s="14" t="s">
        <v>22</v>
      </c>
      <c r="B11" s="3"/>
      <c r="C11" s="3" t="s">
        <v>139</v>
      </c>
      <c r="D11" s="3" t="s">
        <v>140</v>
      </c>
      <c r="E11" s="3" t="s">
        <v>141</v>
      </c>
      <c r="F11" s="3" t="s">
        <v>142</v>
      </c>
      <c r="G11" s="3"/>
      <c r="H11" s="15" t="s">
        <v>58</v>
      </c>
      <c r="J11" s="14" t="s">
        <v>22</v>
      </c>
      <c r="K11" s="3"/>
      <c r="L11" s="3" t="s">
        <v>139</v>
      </c>
      <c r="M11" s="3" t="s">
        <v>140</v>
      </c>
      <c r="N11" s="3" t="s">
        <v>141</v>
      </c>
      <c r="O11" s="3" t="s">
        <v>142</v>
      </c>
      <c r="P11" s="3"/>
      <c r="Q11" s="15" t="s">
        <v>58</v>
      </c>
    </row>
    <row r="12" spans="1:17" x14ac:dyDescent="0.3">
      <c r="A12" s="14" t="s">
        <v>0</v>
      </c>
      <c r="H12" s="12"/>
      <c r="J12" s="14" t="s">
        <v>0</v>
      </c>
      <c r="Q12" s="12"/>
    </row>
    <row r="13" spans="1:17" x14ac:dyDescent="0.3">
      <c r="A13" s="11" t="s">
        <v>1</v>
      </c>
      <c r="C13" s="1">
        <v>4000</v>
      </c>
      <c r="D13" s="1">
        <v>4000</v>
      </c>
      <c r="E13" s="1">
        <v>4000</v>
      </c>
      <c r="F13" s="1">
        <v>4000</v>
      </c>
      <c r="H13" s="12"/>
      <c r="J13" s="11" t="s">
        <v>1</v>
      </c>
      <c r="L13" s="1">
        <v>2000</v>
      </c>
      <c r="M13" s="1">
        <v>2000</v>
      </c>
      <c r="N13" s="1">
        <v>2000</v>
      </c>
      <c r="O13" s="1">
        <v>2000</v>
      </c>
      <c r="Q13" s="12"/>
    </row>
    <row r="14" spans="1:17" x14ac:dyDescent="0.3">
      <c r="A14" s="11" t="s">
        <v>2</v>
      </c>
      <c r="C14" s="1">
        <v>3740</v>
      </c>
      <c r="D14" s="1">
        <v>3740</v>
      </c>
      <c r="E14" s="1">
        <v>3740</v>
      </c>
      <c r="F14" s="1">
        <v>3740</v>
      </c>
      <c r="H14" s="12"/>
      <c r="J14" s="11" t="s">
        <v>2</v>
      </c>
      <c r="L14" s="1">
        <v>1833</v>
      </c>
      <c r="M14" s="1">
        <v>1833</v>
      </c>
      <c r="N14" s="1">
        <v>1833</v>
      </c>
      <c r="O14" s="1">
        <v>1833</v>
      </c>
      <c r="Q14" s="12"/>
    </row>
    <row r="15" spans="1:17" x14ac:dyDescent="0.3">
      <c r="A15" s="11" t="s">
        <v>3</v>
      </c>
      <c r="C15" s="65">
        <v>260</v>
      </c>
      <c r="D15" s="65">
        <v>260</v>
      </c>
      <c r="E15" s="65">
        <v>260</v>
      </c>
      <c r="F15" s="65">
        <v>260</v>
      </c>
      <c r="H15" s="16">
        <f>F15/F13</f>
        <v>6.5000000000000002E-2</v>
      </c>
      <c r="J15" s="11" t="s">
        <v>3</v>
      </c>
      <c r="L15" s="1">
        <v>167</v>
      </c>
      <c r="M15" s="1">
        <v>167</v>
      </c>
      <c r="N15" s="1">
        <v>167</v>
      </c>
      <c r="O15" s="1">
        <v>167</v>
      </c>
      <c r="Q15" s="16">
        <f>O15/O13</f>
        <v>8.3500000000000005E-2</v>
      </c>
    </row>
    <row r="16" spans="1:17" x14ac:dyDescent="0.3">
      <c r="A16" s="11" t="s">
        <v>8</v>
      </c>
      <c r="C16" s="1">
        <f>C15*(1-$B$5)</f>
        <v>156</v>
      </c>
      <c r="D16" s="1">
        <f>D15*(1-$B$5)</f>
        <v>156</v>
      </c>
      <c r="E16" s="1">
        <f>E15*(1-$B$5)</f>
        <v>156</v>
      </c>
      <c r="F16" s="1">
        <f>F15*(1-$B$5)</f>
        <v>156</v>
      </c>
      <c r="H16" s="16">
        <f>F16/F13</f>
        <v>3.9E-2</v>
      </c>
      <c r="J16" s="11" t="s">
        <v>8</v>
      </c>
      <c r="L16" s="1">
        <f>L15*(1-$K$5)</f>
        <v>100.2</v>
      </c>
      <c r="M16" s="1">
        <f>M15*(1-$K$5)</f>
        <v>100.2</v>
      </c>
      <c r="N16" s="1">
        <f>N15*(1-$K$5)</f>
        <v>100.2</v>
      </c>
      <c r="O16" s="1">
        <f>O15*(1-$K$5)</f>
        <v>100.2</v>
      </c>
      <c r="Q16" s="16">
        <f>O16/O13</f>
        <v>5.0099999999999999E-2</v>
      </c>
    </row>
    <row r="17" spans="1:17" x14ac:dyDescent="0.3">
      <c r="A17" s="11" t="s">
        <v>12</v>
      </c>
      <c r="C17" s="1">
        <f>C29</f>
        <v>1707</v>
      </c>
      <c r="D17" s="1">
        <f>D29</f>
        <v>0</v>
      </c>
      <c r="E17" s="1">
        <f>E29</f>
        <v>0</v>
      </c>
      <c r="F17" s="1">
        <f>F29</f>
        <v>0</v>
      </c>
      <c r="H17" s="17"/>
      <c r="J17" s="11" t="s">
        <v>12</v>
      </c>
      <c r="L17" s="1">
        <f>L29</f>
        <v>904</v>
      </c>
      <c r="M17" s="1">
        <f>M29</f>
        <v>0</v>
      </c>
      <c r="N17" s="1">
        <f>N29</f>
        <v>0</v>
      </c>
      <c r="O17" s="1">
        <f>O29</f>
        <v>0</v>
      </c>
      <c r="Q17" s="17"/>
    </row>
    <row r="18" spans="1:17" x14ac:dyDescent="0.3">
      <c r="A18" s="18" t="s">
        <v>13</v>
      </c>
      <c r="C18" s="1">
        <f>C16-C17</f>
        <v>-1551</v>
      </c>
      <c r="D18" s="1">
        <f>D16-D17</f>
        <v>156</v>
      </c>
      <c r="E18" s="1">
        <f>E16-E17</f>
        <v>156</v>
      </c>
      <c r="F18" s="1">
        <f>F16-F17</f>
        <v>156</v>
      </c>
      <c r="H18" s="17"/>
      <c r="J18" s="18" t="s">
        <v>13</v>
      </c>
      <c r="L18" s="1">
        <f>L16-L17</f>
        <v>-803.8</v>
      </c>
      <c r="M18" s="1">
        <f>M16-M17</f>
        <v>100.2</v>
      </c>
      <c r="N18" s="1">
        <f>N16-N17</f>
        <v>100.2</v>
      </c>
      <c r="O18" s="1">
        <f>O16-O17</f>
        <v>100.2</v>
      </c>
      <c r="Q18" s="17"/>
    </row>
    <row r="19" spans="1:17" x14ac:dyDescent="0.3">
      <c r="A19" s="18" t="s">
        <v>14</v>
      </c>
      <c r="C19" s="1"/>
      <c r="D19" s="1"/>
      <c r="E19" s="1"/>
      <c r="F19" s="1">
        <f>F18/$B$6</f>
        <v>1300</v>
      </c>
      <c r="H19" s="17"/>
      <c r="J19" s="18" t="s">
        <v>14</v>
      </c>
      <c r="L19" s="1"/>
      <c r="M19" s="1"/>
      <c r="N19" s="1"/>
      <c r="O19" s="1">
        <f>O18/$K$6</f>
        <v>835</v>
      </c>
      <c r="Q19" s="17"/>
    </row>
    <row r="20" spans="1:17" x14ac:dyDescent="0.3">
      <c r="A20" s="18" t="s">
        <v>15</v>
      </c>
      <c r="C20" s="1">
        <f>C18</f>
        <v>-1551</v>
      </c>
      <c r="D20" s="1">
        <f>D18</f>
        <v>156</v>
      </c>
      <c r="E20" s="1">
        <f>E18</f>
        <v>156</v>
      </c>
      <c r="F20" s="1">
        <f>F18+F19</f>
        <v>1456</v>
      </c>
      <c r="H20" s="12"/>
      <c r="J20" s="18" t="s">
        <v>15</v>
      </c>
      <c r="L20" s="1">
        <f>L18</f>
        <v>-803.8</v>
      </c>
      <c r="M20" s="1">
        <f>M18</f>
        <v>100.2</v>
      </c>
      <c r="N20" s="1">
        <f>N18</f>
        <v>100.2</v>
      </c>
      <c r="O20" s="1">
        <f>O18+O19</f>
        <v>935.2</v>
      </c>
      <c r="Q20" s="12"/>
    </row>
    <row r="21" spans="1:17" x14ac:dyDescent="0.3">
      <c r="A21" s="19" t="s">
        <v>17</v>
      </c>
      <c r="B21" s="37">
        <f>NPV(B6,C20:F20)</f>
        <v>-224.10714285714303</v>
      </c>
      <c r="C21" s="1"/>
      <c r="D21" s="1"/>
      <c r="E21" s="1"/>
      <c r="F21" s="1"/>
      <c r="H21" s="12"/>
      <c r="J21" s="19" t="s">
        <v>17</v>
      </c>
      <c r="K21" s="37">
        <f>NPV(K6,L20:O20)</f>
        <v>27.857142857142691</v>
      </c>
      <c r="L21" s="1"/>
      <c r="M21" s="1"/>
      <c r="N21" s="1"/>
      <c r="O21" s="1"/>
      <c r="Q21" s="12"/>
    </row>
    <row r="22" spans="1:17" x14ac:dyDescent="0.3">
      <c r="A22" s="18"/>
      <c r="B22" s="20"/>
      <c r="C22" s="1"/>
      <c r="D22" s="1"/>
      <c r="E22" s="1"/>
      <c r="F22" s="1"/>
      <c r="H22" s="12"/>
      <c r="J22" s="18"/>
      <c r="K22" s="20"/>
      <c r="L22" s="1"/>
      <c r="M22" s="1"/>
      <c r="N22" s="1"/>
      <c r="O22" s="1"/>
      <c r="Q22" s="12"/>
    </row>
    <row r="23" spans="1:17" x14ac:dyDescent="0.3">
      <c r="A23" s="18"/>
      <c r="C23" s="1"/>
      <c r="D23" s="1"/>
      <c r="E23" s="1"/>
      <c r="F23" s="1"/>
      <c r="H23" s="12"/>
      <c r="J23" s="18"/>
      <c r="L23" s="1"/>
      <c r="M23" s="1"/>
      <c r="N23" s="1"/>
      <c r="O23" s="1"/>
      <c r="Q23" s="12"/>
    </row>
    <row r="24" spans="1:17" x14ac:dyDescent="0.3">
      <c r="A24" s="14" t="s">
        <v>4</v>
      </c>
      <c r="H24" s="12"/>
      <c r="J24" s="14" t="s">
        <v>4</v>
      </c>
      <c r="Q24" s="12"/>
    </row>
    <row r="25" spans="1:17" x14ac:dyDescent="0.3">
      <c r="A25" s="11" t="s">
        <v>5</v>
      </c>
      <c r="B25">
        <v>0</v>
      </c>
      <c r="C25" s="1">
        <v>1205</v>
      </c>
      <c r="D25" s="1">
        <v>1205</v>
      </c>
      <c r="E25" s="1">
        <v>1205</v>
      </c>
      <c r="F25" s="1">
        <v>1205</v>
      </c>
      <c r="H25" s="12"/>
      <c r="J25" s="11" t="s">
        <v>5</v>
      </c>
      <c r="K25">
        <v>0</v>
      </c>
      <c r="L25" s="1">
        <v>603</v>
      </c>
      <c r="M25" s="1">
        <v>603</v>
      </c>
      <c r="N25" s="1">
        <v>603</v>
      </c>
      <c r="O25" s="1">
        <v>603</v>
      </c>
      <c r="Q25" s="12"/>
    </row>
    <row r="26" spans="1:17" x14ac:dyDescent="0.3">
      <c r="A26" s="11" t="s">
        <v>6</v>
      </c>
      <c r="B26">
        <v>0</v>
      </c>
      <c r="C26" s="1">
        <v>922</v>
      </c>
      <c r="D26" s="1">
        <v>922</v>
      </c>
      <c r="E26" s="1">
        <v>922</v>
      </c>
      <c r="F26" s="1">
        <v>922</v>
      </c>
      <c r="H26" s="12"/>
      <c r="J26" s="11" t="s">
        <v>6</v>
      </c>
      <c r="K26">
        <v>0</v>
      </c>
      <c r="L26" s="1">
        <v>452</v>
      </c>
      <c r="M26" s="1">
        <v>452</v>
      </c>
      <c r="N26" s="1">
        <v>452</v>
      </c>
      <c r="O26" s="1">
        <v>452</v>
      </c>
      <c r="Q26" s="12"/>
    </row>
    <row r="27" spans="1:17" x14ac:dyDescent="0.3">
      <c r="A27" s="11" t="s">
        <v>7</v>
      </c>
      <c r="B27">
        <v>0</v>
      </c>
      <c r="C27" s="1">
        <v>420</v>
      </c>
      <c r="D27" s="1">
        <v>420</v>
      </c>
      <c r="E27" s="1">
        <v>420</v>
      </c>
      <c r="F27" s="1">
        <v>420</v>
      </c>
      <c r="H27" s="12"/>
      <c r="J27" s="11" t="s">
        <v>7</v>
      </c>
      <c r="K27">
        <v>0</v>
      </c>
      <c r="L27" s="1">
        <v>151</v>
      </c>
      <c r="M27" s="1">
        <v>151</v>
      </c>
      <c r="N27" s="1">
        <v>151</v>
      </c>
      <c r="O27" s="1">
        <v>151</v>
      </c>
      <c r="Q27" s="12"/>
    </row>
    <row r="28" spans="1:17" x14ac:dyDescent="0.3">
      <c r="A28" s="11" t="s">
        <v>16</v>
      </c>
      <c r="B28" s="1">
        <f>B25+B26-B27</f>
        <v>0</v>
      </c>
      <c r="C28" s="65">
        <f>C25+C26-C27</f>
        <v>1707</v>
      </c>
      <c r="D28" s="1">
        <f>D25+D26-D27</f>
        <v>1707</v>
      </c>
      <c r="E28" s="1">
        <f>E25+E26-E27</f>
        <v>1707</v>
      </c>
      <c r="F28" s="1">
        <f>F25+F26-F27</f>
        <v>1707</v>
      </c>
      <c r="H28" s="29" t="s">
        <v>62</v>
      </c>
      <c r="J28" s="11" t="s">
        <v>16</v>
      </c>
      <c r="K28" s="1">
        <f>K25+K26-K27</f>
        <v>0</v>
      </c>
      <c r="L28" s="1">
        <f>L25+L26-L27</f>
        <v>904</v>
      </c>
      <c r="M28" s="1">
        <f>M25+M26-M27</f>
        <v>904</v>
      </c>
      <c r="N28" s="1">
        <f>N25+N26-N27</f>
        <v>904</v>
      </c>
      <c r="O28" s="1">
        <f>O25+O26-O27</f>
        <v>904</v>
      </c>
      <c r="Q28" s="12"/>
    </row>
    <row r="29" spans="1:17" x14ac:dyDescent="0.3">
      <c r="A29" s="11" t="s">
        <v>11</v>
      </c>
      <c r="C29" s="1">
        <f>C28-B28</f>
        <v>1707</v>
      </c>
      <c r="D29" s="1">
        <f>D28-C28</f>
        <v>0</v>
      </c>
      <c r="E29" s="1">
        <f>E28-D28</f>
        <v>0</v>
      </c>
      <c r="F29" s="1">
        <f>F28-E28</f>
        <v>0</v>
      </c>
      <c r="H29" s="12"/>
      <c r="J29" s="11" t="s">
        <v>11</v>
      </c>
      <c r="L29" s="1">
        <f>L28-K28</f>
        <v>904</v>
      </c>
      <c r="M29" s="1">
        <f>M28-L28</f>
        <v>0</v>
      </c>
      <c r="N29" s="1">
        <f>N28-M28</f>
        <v>0</v>
      </c>
      <c r="O29" s="1">
        <f>O28-N28</f>
        <v>0</v>
      </c>
      <c r="Q29" s="29" t="s">
        <v>62</v>
      </c>
    </row>
    <row r="30" spans="1:17" x14ac:dyDescent="0.3">
      <c r="A30" s="11"/>
      <c r="C30" s="1"/>
      <c r="D30" s="1"/>
      <c r="E30" s="1"/>
      <c r="F30" s="1"/>
      <c r="H30" s="12"/>
      <c r="J30" s="11"/>
      <c r="L30" s="1"/>
      <c r="M30" s="1"/>
      <c r="N30" s="1"/>
      <c r="O30" s="1"/>
      <c r="Q30" s="12"/>
    </row>
    <row r="31" spans="1:17" x14ac:dyDescent="0.3">
      <c r="A31" s="13" t="s">
        <v>23</v>
      </c>
      <c r="C31" s="5">
        <f>C29/C13</f>
        <v>0.42675000000000002</v>
      </c>
      <c r="D31" s="23"/>
      <c r="E31" s="23"/>
      <c r="F31" s="23"/>
      <c r="H31" s="12"/>
      <c r="J31" s="13" t="s">
        <v>23</v>
      </c>
      <c r="L31" s="5">
        <f>L29/L13</f>
        <v>0.45200000000000001</v>
      </c>
      <c r="M31" s="23"/>
      <c r="N31" s="23"/>
      <c r="O31" s="23"/>
      <c r="Q31" s="12"/>
    </row>
    <row r="32" spans="1:17" x14ac:dyDescent="0.3">
      <c r="A32" s="11"/>
      <c r="H32" s="12"/>
      <c r="J32" s="11"/>
      <c r="Q32" s="12"/>
    </row>
    <row r="33" spans="1:17" x14ac:dyDescent="0.3">
      <c r="A33" s="11"/>
      <c r="H33" s="12"/>
      <c r="J33" s="11"/>
      <c r="Q33" s="12"/>
    </row>
    <row r="34" spans="1:17" ht="15" thickBot="1" x14ac:dyDescent="0.35">
      <c r="A34" s="24" t="s">
        <v>72</v>
      </c>
      <c r="B34" s="21"/>
      <c r="C34" s="30" t="s">
        <v>176</v>
      </c>
      <c r="D34" s="30" t="s">
        <v>177</v>
      </c>
      <c r="E34" s="21"/>
      <c r="F34" s="21"/>
      <c r="G34" s="21"/>
      <c r="H34" s="22"/>
      <c r="J34" s="24" t="s">
        <v>72</v>
      </c>
      <c r="K34" s="21"/>
      <c r="L34" s="30" t="s">
        <v>179</v>
      </c>
      <c r="M34" s="30" t="s">
        <v>178</v>
      </c>
      <c r="N34" s="21"/>
      <c r="O34" s="21"/>
      <c r="P34" s="21"/>
      <c r="Q34" s="22"/>
    </row>
    <row r="37" spans="1:17" ht="15" thickBot="1" x14ac:dyDescent="0.35">
      <c r="A37" s="34" t="s">
        <v>76</v>
      </c>
      <c r="J37" s="35" t="s">
        <v>77</v>
      </c>
    </row>
    <row r="38" spans="1:17" x14ac:dyDescent="0.3">
      <c r="A38" s="7" t="s">
        <v>18</v>
      </c>
      <c r="B38" s="8"/>
      <c r="C38" s="9"/>
      <c r="D38" s="9"/>
      <c r="E38" s="9"/>
      <c r="F38" s="9"/>
      <c r="G38" s="9"/>
      <c r="H38" s="10"/>
      <c r="J38" s="7" t="s">
        <v>18</v>
      </c>
      <c r="K38" s="8"/>
      <c r="L38" s="9"/>
      <c r="M38" s="9"/>
      <c r="N38" s="9"/>
      <c r="O38" s="9"/>
      <c r="P38" s="9"/>
      <c r="Q38" s="10"/>
    </row>
    <row r="39" spans="1:17" x14ac:dyDescent="0.3">
      <c r="A39" s="11" t="s">
        <v>19</v>
      </c>
      <c r="B39" s="2"/>
      <c r="H39" s="12"/>
      <c r="J39" s="11" t="s">
        <v>19</v>
      </c>
      <c r="K39" s="2"/>
      <c r="Q39" s="12"/>
    </row>
    <row r="40" spans="1:17" x14ac:dyDescent="0.3">
      <c r="A40" s="11" t="s">
        <v>20</v>
      </c>
      <c r="B40" s="2"/>
      <c r="H40" s="12"/>
      <c r="J40" s="11" t="s">
        <v>20</v>
      </c>
      <c r="K40" s="2"/>
      <c r="Q40" s="12"/>
    </row>
    <row r="41" spans="1:17" x14ac:dyDescent="0.3">
      <c r="A41" s="11" t="s">
        <v>9</v>
      </c>
      <c r="B41" s="6">
        <v>0.4</v>
      </c>
      <c r="H41" s="12"/>
      <c r="J41" s="11" t="s">
        <v>9</v>
      </c>
      <c r="K41" s="6">
        <v>0.4</v>
      </c>
      <c r="Q41" s="12"/>
    </row>
    <row r="42" spans="1:17" x14ac:dyDescent="0.3">
      <c r="A42" s="11" t="s">
        <v>10</v>
      </c>
      <c r="B42" s="6">
        <v>0.12</v>
      </c>
      <c r="H42" s="12"/>
      <c r="J42" s="11" t="s">
        <v>10</v>
      </c>
      <c r="K42" s="6">
        <v>0.12</v>
      </c>
      <c r="Q42" s="12"/>
    </row>
    <row r="43" spans="1:17" x14ac:dyDescent="0.3">
      <c r="A43" s="11" t="s">
        <v>21</v>
      </c>
      <c r="B43" s="6">
        <v>0</v>
      </c>
      <c r="H43" s="12"/>
      <c r="J43" s="11" t="s">
        <v>21</v>
      </c>
      <c r="K43" s="6">
        <v>0</v>
      </c>
      <c r="Q43" s="12"/>
    </row>
    <row r="44" spans="1:17" x14ac:dyDescent="0.3">
      <c r="A44" s="11"/>
      <c r="H44" s="12"/>
      <c r="J44" s="11"/>
      <c r="Q44" s="12"/>
    </row>
    <row r="45" spans="1:17" x14ac:dyDescent="0.3">
      <c r="A45" s="11"/>
      <c r="H45" s="12"/>
      <c r="J45" s="11"/>
      <c r="Q45" s="12"/>
    </row>
    <row r="46" spans="1:17" x14ac:dyDescent="0.3">
      <c r="A46" s="13"/>
      <c r="H46" s="12"/>
      <c r="J46" s="13"/>
      <c r="Q46" s="12"/>
    </row>
    <row r="47" spans="1:17" x14ac:dyDescent="0.3">
      <c r="A47" s="14" t="s">
        <v>22</v>
      </c>
      <c r="B47" s="3"/>
      <c r="C47" s="3" t="s">
        <v>139</v>
      </c>
      <c r="D47" s="3" t="s">
        <v>140</v>
      </c>
      <c r="E47" s="3" t="s">
        <v>141</v>
      </c>
      <c r="F47" s="3" t="s">
        <v>142</v>
      </c>
      <c r="G47" s="3"/>
      <c r="H47" s="15" t="s">
        <v>58</v>
      </c>
      <c r="J47" s="14" t="s">
        <v>22</v>
      </c>
      <c r="K47" s="3"/>
      <c r="L47" s="3" t="s">
        <v>139</v>
      </c>
      <c r="M47" s="3" t="s">
        <v>140</v>
      </c>
      <c r="N47" s="3" t="s">
        <v>141</v>
      </c>
      <c r="O47" s="3" t="s">
        <v>142</v>
      </c>
      <c r="P47" s="3"/>
      <c r="Q47" s="15" t="s">
        <v>58</v>
      </c>
    </row>
    <row r="48" spans="1:17" x14ac:dyDescent="0.3">
      <c r="A48" s="14" t="s">
        <v>0</v>
      </c>
      <c r="H48" s="12"/>
      <c r="J48" s="14" t="s">
        <v>0</v>
      </c>
      <c r="Q48" s="12"/>
    </row>
    <row r="49" spans="1:17" x14ac:dyDescent="0.3">
      <c r="A49" s="11" t="s">
        <v>1</v>
      </c>
      <c r="C49" s="1">
        <v>-2000</v>
      </c>
      <c r="D49" s="1">
        <v>-2000</v>
      </c>
      <c r="E49" s="1">
        <v>-2000</v>
      </c>
      <c r="F49" s="1">
        <v>-2000</v>
      </c>
      <c r="H49" s="12"/>
      <c r="J49" s="11" t="s">
        <v>1</v>
      </c>
      <c r="L49" s="1">
        <v>-1000</v>
      </c>
      <c r="M49" s="1">
        <v>-1000</v>
      </c>
      <c r="N49" s="1">
        <v>-1000</v>
      </c>
      <c r="O49" s="1">
        <v>-1000</v>
      </c>
      <c r="Q49" s="12"/>
    </row>
    <row r="50" spans="1:17" x14ac:dyDescent="0.3">
      <c r="A50" s="11" t="s">
        <v>2</v>
      </c>
      <c r="C50" s="1">
        <v>-1870</v>
      </c>
      <c r="D50" s="1">
        <v>-1870</v>
      </c>
      <c r="E50" s="1">
        <v>-1870</v>
      </c>
      <c r="F50" s="1">
        <v>-1870</v>
      </c>
      <c r="H50" s="12"/>
      <c r="J50" s="11" t="s">
        <v>2</v>
      </c>
      <c r="L50" s="1">
        <v>-935</v>
      </c>
      <c r="M50" s="1">
        <v>-935</v>
      </c>
      <c r="N50" s="1">
        <v>-935</v>
      </c>
      <c r="O50" s="1">
        <v>-935</v>
      </c>
      <c r="Q50" s="12"/>
    </row>
    <row r="51" spans="1:17" x14ac:dyDescent="0.3">
      <c r="A51" s="11" t="s">
        <v>3</v>
      </c>
      <c r="C51" s="1">
        <v>-130</v>
      </c>
      <c r="D51" s="1">
        <v>-130</v>
      </c>
      <c r="E51" s="1">
        <v>-130</v>
      </c>
      <c r="F51" s="1">
        <v>-130</v>
      </c>
      <c r="H51" s="16">
        <f>F51/F49</f>
        <v>6.5000000000000002E-2</v>
      </c>
      <c r="J51" s="11" t="s">
        <v>3</v>
      </c>
      <c r="L51" s="1">
        <v>-65</v>
      </c>
      <c r="M51" s="1">
        <v>-65</v>
      </c>
      <c r="N51" s="1">
        <v>-65</v>
      </c>
      <c r="O51" s="1">
        <v>-65</v>
      </c>
      <c r="Q51" s="16">
        <f>O51/O49</f>
        <v>6.5000000000000002E-2</v>
      </c>
    </row>
    <row r="52" spans="1:17" x14ac:dyDescent="0.3">
      <c r="A52" s="11" t="s">
        <v>8</v>
      </c>
      <c r="C52" s="1">
        <f>C51*(1-$B$5)</f>
        <v>-78</v>
      </c>
      <c r="D52" s="1">
        <f>D51*(1-$B$5)</f>
        <v>-78</v>
      </c>
      <c r="E52" s="1">
        <f>E51*(1-$B$5)</f>
        <v>-78</v>
      </c>
      <c r="F52" s="1">
        <f>F51*(1-$B$5)</f>
        <v>-78</v>
      </c>
      <c r="H52" s="16">
        <f>F52/F49</f>
        <v>3.9E-2</v>
      </c>
      <c r="J52" s="11" t="s">
        <v>8</v>
      </c>
      <c r="L52" s="1">
        <f>L51*(1-$B$5)</f>
        <v>-39</v>
      </c>
      <c r="M52" s="1">
        <f>M51*(1-$B$5)</f>
        <v>-39</v>
      </c>
      <c r="N52" s="1">
        <f>N51*(1-$B$5)</f>
        <v>-39</v>
      </c>
      <c r="O52" s="1">
        <f>O51*(1-$B$5)</f>
        <v>-39</v>
      </c>
      <c r="Q52" s="16">
        <f>O52/O49</f>
        <v>3.9E-2</v>
      </c>
    </row>
    <row r="53" spans="1:17" x14ac:dyDescent="0.3">
      <c r="A53" s="11" t="s">
        <v>12</v>
      </c>
      <c r="C53" s="1">
        <f>C65</f>
        <v>-1347</v>
      </c>
      <c r="D53" s="1">
        <f>D65</f>
        <v>0</v>
      </c>
      <c r="E53" s="1">
        <f>E65</f>
        <v>0</v>
      </c>
      <c r="F53" s="1">
        <f>F65</f>
        <v>0</v>
      </c>
      <c r="H53" s="17"/>
      <c r="J53" s="11" t="s">
        <v>12</v>
      </c>
      <c r="L53" s="1">
        <f>L65</f>
        <v>-519</v>
      </c>
      <c r="M53" s="1">
        <f>M65</f>
        <v>0</v>
      </c>
      <c r="N53" s="1">
        <f>N65</f>
        <v>0</v>
      </c>
      <c r="O53" s="1">
        <f>O65</f>
        <v>0</v>
      </c>
      <c r="Q53" s="17"/>
    </row>
    <row r="54" spans="1:17" x14ac:dyDescent="0.3">
      <c r="A54" s="18" t="s">
        <v>13</v>
      </c>
      <c r="C54" s="1">
        <f>C52-C53</f>
        <v>1269</v>
      </c>
      <c r="D54" s="1">
        <f>D52-D53</f>
        <v>-78</v>
      </c>
      <c r="E54" s="1">
        <f>E52-E53</f>
        <v>-78</v>
      </c>
      <c r="F54" s="1">
        <f>F52-F53</f>
        <v>-78</v>
      </c>
      <c r="H54" s="17"/>
      <c r="J54" s="18" t="s">
        <v>13</v>
      </c>
      <c r="L54" s="1">
        <f>L52-L53</f>
        <v>480</v>
      </c>
      <c r="M54" s="1">
        <f>M52-M53</f>
        <v>-39</v>
      </c>
      <c r="N54" s="1">
        <f>N52-N53</f>
        <v>-39</v>
      </c>
      <c r="O54" s="1">
        <f>O52-O53</f>
        <v>-39</v>
      </c>
      <c r="Q54" s="17"/>
    </row>
    <row r="55" spans="1:17" x14ac:dyDescent="0.3">
      <c r="A55" s="18" t="s">
        <v>14</v>
      </c>
      <c r="C55" s="1"/>
      <c r="D55" s="1"/>
      <c r="E55" s="1"/>
      <c r="F55" s="1">
        <f>F54/$B$6</f>
        <v>-650</v>
      </c>
      <c r="H55" s="17"/>
      <c r="J55" s="18" t="s">
        <v>14</v>
      </c>
      <c r="L55" s="1"/>
      <c r="M55" s="1"/>
      <c r="N55" s="1"/>
      <c r="O55" s="1">
        <f>O54/$B$6</f>
        <v>-325</v>
      </c>
      <c r="Q55" s="17"/>
    </row>
    <row r="56" spans="1:17" x14ac:dyDescent="0.3">
      <c r="A56" s="18" t="s">
        <v>15</v>
      </c>
      <c r="C56" s="1">
        <f>C54</f>
        <v>1269</v>
      </c>
      <c r="D56" s="1">
        <f>D54</f>
        <v>-78</v>
      </c>
      <c r="E56" s="1">
        <f>E54</f>
        <v>-78</v>
      </c>
      <c r="F56" s="1">
        <f>F54+F55</f>
        <v>-728</v>
      </c>
      <c r="H56" s="12"/>
      <c r="J56" s="18" t="s">
        <v>15</v>
      </c>
      <c r="L56" s="1">
        <f>L54</f>
        <v>480</v>
      </c>
      <c r="M56" s="1">
        <f>M54</f>
        <v>-39</v>
      </c>
      <c r="N56" s="1">
        <f>N54</f>
        <v>-39</v>
      </c>
      <c r="O56" s="1">
        <f>O54+O55</f>
        <v>-364</v>
      </c>
      <c r="Q56" s="12"/>
    </row>
    <row r="57" spans="1:17" x14ac:dyDescent="0.3">
      <c r="A57" s="19" t="s">
        <v>17</v>
      </c>
      <c r="B57" s="37">
        <f>NPV(B42,C56:F56)</f>
        <v>552.67857142857156</v>
      </c>
      <c r="C57" s="1"/>
      <c r="D57" s="1"/>
      <c r="E57" s="1"/>
      <c r="F57" s="1"/>
      <c r="H57" s="12"/>
      <c r="J57" s="19" t="s">
        <v>17</v>
      </c>
      <c r="K57" s="37">
        <f>NPV(K42,L56:O56)</f>
        <v>138.39285714285717</v>
      </c>
      <c r="L57" s="1"/>
      <c r="M57" s="1"/>
      <c r="N57" s="1"/>
      <c r="O57" s="1"/>
      <c r="Q57" s="12"/>
    </row>
    <row r="58" spans="1:17" x14ac:dyDescent="0.3">
      <c r="A58" s="18"/>
      <c r="B58" s="20"/>
      <c r="C58" s="1"/>
      <c r="D58" s="1"/>
      <c r="E58" s="1"/>
      <c r="F58" s="1"/>
      <c r="H58" s="12"/>
      <c r="J58" s="18"/>
      <c r="K58" s="20"/>
      <c r="L58" s="1"/>
      <c r="M58" s="1"/>
      <c r="N58" s="1"/>
      <c r="O58" s="1"/>
      <c r="Q58" s="12"/>
    </row>
    <row r="59" spans="1:17" x14ac:dyDescent="0.3">
      <c r="A59" s="18"/>
      <c r="C59" s="1"/>
      <c r="D59" s="1"/>
      <c r="E59" s="1"/>
      <c r="F59" s="1"/>
      <c r="H59" s="12"/>
      <c r="J59" s="18"/>
      <c r="L59" s="1"/>
      <c r="M59" s="1"/>
      <c r="N59" s="1"/>
      <c r="O59" s="1"/>
      <c r="Q59" s="12"/>
    </row>
    <row r="60" spans="1:17" x14ac:dyDescent="0.3">
      <c r="A60" s="14" t="s">
        <v>4</v>
      </c>
      <c r="H60" s="12"/>
      <c r="J60" s="14" t="s">
        <v>4</v>
      </c>
      <c r="Q60" s="12"/>
    </row>
    <row r="61" spans="1:17" x14ac:dyDescent="0.3">
      <c r="A61" s="11" t="s">
        <v>5</v>
      </c>
      <c r="B61">
        <v>0</v>
      </c>
      <c r="C61" s="1">
        <v>-1096</v>
      </c>
      <c r="D61" s="1">
        <v>-1096</v>
      </c>
      <c r="E61" s="1">
        <v>-1096</v>
      </c>
      <c r="F61" s="1">
        <v>-1096</v>
      </c>
      <c r="H61" s="12"/>
      <c r="J61" s="11" t="s">
        <v>5</v>
      </c>
      <c r="K61">
        <v>0</v>
      </c>
      <c r="L61" s="1">
        <v>-301</v>
      </c>
      <c r="M61" s="1">
        <v>-301</v>
      </c>
      <c r="N61" s="1">
        <v>-301</v>
      </c>
      <c r="O61" s="1">
        <v>-301</v>
      </c>
      <c r="Q61" s="12"/>
    </row>
    <row r="62" spans="1:17" x14ac:dyDescent="0.3">
      <c r="A62" s="11" t="s">
        <v>6</v>
      </c>
      <c r="B62">
        <v>0</v>
      </c>
      <c r="C62" s="1">
        <v>-461</v>
      </c>
      <c r="D62" s="1">
        <v>-461</v>
      </c>
      <c r="E62" s="1">
        <v>-461</v>
      </c>
      <c r="F62" s="1">
        <v>-461</v>
      </c>
      <c r="H62" s="12"/>
      <c r="J62" s="11" t="s">
        <v>6</v>
      </c>
      <c r="K62">
        <v>0</v>
      </c>
      <c r="L62" s="1">
        <v>-323</v>
      </c>
      <c r="M62" s="1">
        <v>-323</v>
      </c>
      <c r="N62" s="1">
        <v>-323</v>
      </c>
      <c r="O62" s="1">
        <v>-323</v>
      </c>
      <c r="Q62" s="12"/>
    </row>
    <row r="63" spans="1:17" x14ac:dyDescent="0.3">
      <c r="A63" s="11" t="s">
        <v>7</v>
      </c>
      <c r="B63">
        <v>0</v>
      </c>
      <c r="C63" s="1">
        <v>-210</v>
      </c>
      <c r="D63" s="1">
        <v>-210</v>
      </c>
      <c r="E63" s="1">
        <v>-210</v>
      </c>
      <c r="F63" s="1">
        <v>-210</v>
      </c>
      <c r="H63" s="12"/>
      <c r="J63" s="11" t="s">
        <v>7</v>
      </c>
      <c r="K63">
        <v>0</v>
      </c>
      <c r="L63" s="1">
        <v>-105</v>
      </c>
      <c r="M63" s="1">
        <v>-105</v>
      </c>
      <c r="N63" s="1">
        <v>-105</v>
      </c>
      <c r="O63" s="1">
        <v>-105</v>
      </c>
      <c r="Q63" s="12"/>
    </row>
    <row r="64" spans="1:17" x14ac:dyDescent="0.3">
      <c r="A64" s="11" t="s">
        <v>16</v>
      </c>
      <c r="B64" s="1">
        <f>B61+B62-B63</f>
        <v>0</v>
      </c>
      <c r="C64" s="1">
        <f>C61+C62-C63</f>
        <v>-1347</v>
      </c>
      <c r="D64" s="1">
        <f>D61+D62-D63</f>
        <v>-1347</v>
      </c>
      <c r="E64" s="1">
        <f>E61+E62-E63</f>
        <v>-1347</v>
      </c>
      <c r="F64" s="1">
        <f>F61+F62-F63</f>
        <v>-1347</v>
      </c>
      <c r="H64" s="12"/>
      <c r="J64" s="11" t="s">
        <v>16</v>
      </c>
      <c r="K64" s="1">
        <f>K61+K62-K63</f>
        <v>0</v>
      </c>
      <c r="L64" s="1">
        <f>L61+L62-L63</f>
        <v>-519</v>
      </c>
      <c r="M64" s="1">
        <f>M61+M62-M63</f>
        <v>-519</v>
      </c>
      <c r="N64" s="1">
        <f>N61+N62-N63</f>
        <v>-519</v>
      </c>
      <c r="O64" s="1">
        <f>O61+O62-O63</f>
        <v>-519</v>
      </c>
      <c r="Q64" s="12"/>
    </row>
    <row r="65" spans="1:17" x14ac:dyDescent="0.3">
      <c r="A65" s="11" t="s">
        <v>11</v>
      </c>
      <c r="C65" s="1">
        <f>C64-B64</f>
        <v>-1347</v>
      </c>
      <c r="D65" s="1">
        <f>D64-C64</f>
        <v>0</v>
      </c>
      <c r="E65" s="1">
        <f>E64-D64</f>
        <v>0</v>
      </c>
      <c r="F65" s="1">
        <f>F64-E64</f>
        <v>0</v>
      </c>
      <c r="H65" s="29" t="s">
        <v>61</v>
      </c>
      <c r="J65" s="11" t="s">
        <v>11</v>
      </c>
      <c r="L65" s="1">
        <f>L64-K64</f>
        <v>-519</v>
      </c>
      <c r="M65" s="1">
        <f>M64-L64</f>
        <v>0</v>
      </c>
      <c r="N65" s="1">
        <f>N64-M64</f>
        <v>0</v>
      </c>
      <c r="O65" s="1">
        <f>O64-N64</f>
        <v>0</v>
      </c>
      <c r="Q65" s="29" t="s">
        <v>61</v>
      </c>
    </row>
    <row r="66" spans="1:17" x14ac:dyDescent="0.3">
      <c r="A66" s="11"/>
      <c r="C66" s="1"/>
      <c r="D66" s="1"/>
      <c r="E66" s="1"/>
      <c r="F66" s="1"/>
      <c r="H66" s="12"/>
      <c r="J66" s="11"/>
      <c r="L66" s="1"/>
      <c r="M66" s="1"/>
      <c r="N66" s="1"/>
      <c r="O66" s="1"/>
      <c r="Q66" s="12"/>
    </row>
    <row r="67" spans="1:17" x14ac:dyDescent="0.3">
      <c r="A67" s="13" t="s">
        <v>23</v>
      </c>
      <c r="C67" s="5">
        <f>C65/C49</f>
        <v>0.67349999999999999</v>
      </c>
      <c r="D67" s="23"/>
      <c r="E67" s="25"/>
      <c r="F67" s="23"/>
      <c r="H67" s="12"/>
      <c r="J67" s="13" t="s">
        <v>23</v>
      </c>
      <c r="L67" s="5">
        <f>L65/L49</f>
        <v>0.51900000000000002</v>
      </c>
      <c r="M67" s="23"/>
      <c r="N67" s="25"/>
      <c r="O67" s="23"/>
      <c r="Q67" s="12"/>
    </row>
    <row r="68" spans="1:17" x14ac:dyDescent="0.3">
      <c r="A68" s="11"/>
      <c r="H68" s="12"/>
      <c r="J68" s="11"/>
      <c r="Q68" s="12"/>
    </row>
    <row r="69" spans="1:17" x14ac:dyDescent="0.3">
      <c r="A69" s="11"/>
      <c r="H69" s="12"/>
      <c r="J69" s="11"/>
      <c r="Q69" s="12"/>
    </row>
    <row r="70" spans="1:17" ht="15" thickBot="1" x14ac:dyDescent="0.35">
      <c r="A70" s="24" t="s">
        <v>72</v>
      </c>
      <c r="B70" s="21"/>
      <c r="C70" s="30" t="s">
        <v>179</v>
      </c>
      <c r="D70" s="30" t="s">
        <v>73</v>
      </c>
      <c r="E70" s="21"/>
      <c r="F70" s="21"/>
      <c r="G70" s="21"/>
      <c r="H70" s="22"/>
      <c r="J70" s="24" t="s">
        <v>72</v>
      </c>
      <c r="K70" s="21"/>
      <c r="L70" s="30" t="s">
        <v>179</v>
      </c>
      <c r="M70" s="30" t="s">
        <v>73</v>
      </c>
      <c r="N70" s="21"/>
      <c r="O70" s="21"/>
      <c r="P70" s="21"/>
      <c r="Q70" s="22"/>
    </row>
    <row r="71" spans="1:17" x14ac:dyDescent="0.3">
      <c r="L71" s="31"/>
    </row>
    <row r="73" spans="1:17" x14ac:dyDescent="0.3">
      <c r="A73" s="2" t="s">
        <v>59</v>
      </c>
    </row>
    <row r="74" spans="1:17" x14ac:dyDescent="0.3">
      <c r="A74" s="2" t="s">
        <v>71</v>
      </c>
    </row>
  </sheetData>
  <hyperlinks>
    <hyperlink ref="A37" display="Tighten Accounts Receivable" xr:uid="{00000000-0004-0000-0300-000000000000}"/>
    <hyperlink ref="J37" display="Drop Poorly Selling Products" xr:uid="{00000000-0004-0000-0300-000001000000}"/>
  </hyperlinks>
  <pageMargins left="0.7" right="0.7" top="0.75" bottom="0.75" header="0.3" footer="0.3"/>
  <pageSetup scale="8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35"/>
  <sheetViews>
    <sheetView zoomScale="150" zoomScaleNormal="150" workbookViewId="0">
      <selection activeCell="A30" sqref="A30"/>
    </sheetView>
  </sheetViews>
  <sheetFormatPr defaultRowHeight="14.4" x14ac:dyDescent="0.3"/>
  <cols>
    <col min="1" max="1" width="50.88671875" bestFit="1" customWidth="1"/>
    <col min="2" max="2" width="9.109375" bestFit="1" customWidth="1"/>
    <col min="4" max="4" width="12.109375" bestFit="1" customWidth="1"/>
    <col min="8" max="8" width="19.6640625" bestFit="1" customWidth="1"/>
  </cols>
  <sheetData>
    <row r="2" spans="1:8" x14ac:dyDescent="0.3">
      <c r="A2" t="s">
        <v>48</v>
      </c>
      <c r="B2" s="4">
        <v>704</v>
      </c>
      <c r="D2" t="s">
        <v>47</v>
      </c>
      <c r="E2" s="4">
        <v>3248</v>
      </c>
      <c r="H2" s="2"/>
    </row>
    <row r="4" spans="1:8" x14ac:dyDescent="0.3">
      <c r="A4" t="s">
        <v>48</v>
      </c>
      <c r="B4" s="4">
        <v>1425</v>
      </c>
      <c r="D4" t="s">
        <v>47</v>
      </c>
      <c r="E4" s="4">
        <v>3969</v>
      </c>
      <c r="H4" s="2"/>
    </row>
    <row r="6" spans="1:8" x14ac:dyDescent="0.3">
      <c r="A6" t="s">
        <v>148</v>
      </c>
      <c r="B6" s="64">
        <f>(B4-B2)/B2</f>
        <v>1.0241477272727273</v>
      </c>
      <c r="E6" s="64">
        <f>(E4-E2)/E2</f>
        <v>0.22198275862068967</v>
      </c>
    </row>
    <row r="30" spans="1:1" x14ac:dyDescent="0.3">
      <c r="A30" s="2" t="s">
        <v>57</v>
      </c>
    </row>
    <row r="31" spans="1:1" x14ac:dyDescent="0.3">
      <c r="A31" t="s">
        <v>180</v>
      </c>
    </row>
    <row r="32" spans="1:1" x14ac:dyDescent="0.3">
      <c r="A32" t="s">
        <v>184</v>
      </c>
    </row>
    <row r="33" spans="1:1" x14ac:dyDescent="0.3">
      <c r="A33" t="s">
        <v>183</v>
      </c>
    </row>
    <row r="34" spans="1:1" x14ac:dyDescent="0.3">
      <c r="A34" t="s">
        <v>181</v>
      </c>
    </row>
    <row r="35" spans="1:1" x14ac:dyDescent="0.3">
      <c r="A35" t="s">
        <v>182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N10:N42"/>
  <sheetViews>
    <sheetView workbookViewId="0">
      <selection activeCell="I52" sqref="I52"/>
    </sheetView>
  </sheetViews>
  <sheetFormatPr defaultRowHeight="14.4" x14ac:dyDescent="0.3"/>
  <sheetData>
    <row r="10" spans="14:14" x14ac:dyDescent="0.3">
      <c r="N10" s="2" t="s">
        <v>57</v>
      </c>
    </row>
    <row r="12" spans="14:14" x14ac:dyDescent="0.3">
      <c r="N12" s="2" t="s">
        <v>113</v>
      </c>
    </row>
    <row r="13" spans="14:14" ht="18" x14ac:dyDescent="0.35">
      <c r="N13" s="43" t="s">
        <v>114</v>
      </c>
    </row>
    <row r="14" spans="14:14" ht="18" x14ac:dyDescent="0.35">
      <c r="N14" s="43" t="s">
        <v>115</v>
      </c>
    </row>
    <row r="15" spans="14:14" x14ac:dyDescent="0.3">
      <c r="N15" s="2"/>
    </row>
    <row r="16" spans="14:14" x14ac:dyDescent="0.3">
      <c r="N16" s="2" t="s">
        <v>116</v>
      </c>
    </row>
    <row r="17" spans="14:14" ht="18" x14ac:dyDescent="0.35">
      <c r="N17" s="43" t="s">
        <v>117</v>
      </c>
    </row>
    <row r="18" spans="14:14" ht="18" x14ac:dyDescent="0.35">
      <c r="N18" s="43" t="s">
        <v>118</v>
      </c>
    </row>
    <row r="23" spans="14:14" x14ac:dyDescent="0.3">
      <c r="N23" s="2" t="s">
        <v>113</v>
      </c>
    </row>
    <row r="24" spans="14:14" ht="18" x14ac:dyDescent="0.35">
      <c r="N24" s="43" t="s">
        <v>119</v>
      </c>
    </row>
    <row r="25" spans="14:14" ht="18" x14ac:dyDescent="0.35">
      <c r="N25" s="43" t="s">
        <v>120</v>
      </c>
    </row>
    <row r="27" spans="14:14" x14ac:dyDescent="0.3">
      <c r="N27" s="2" t="s">
        <v>116</v>
      </c>
    </row>
    <row r="28" spans="14:14" ht="18" x14ac:dyDescent="0.35">
      <c r="N28" s="43" t="s">
        <v>121</v>
      </c>
    </row>
    <row r="29" spans="14:14" ht="18" x14ac:dyDescent="0.35">
      <c r="N29" s="43" t="s">
        <v>122</v>
      </c>
    </row>
    <row r="36" spans="14:14" x14ac:dyDescent="0.3">
      <c r="N36" s="2" t="s">
        <v>113</v>
      </c>
    </row>
    <row r="37" spans="14:14" ht="18" x14ac:dyDescent="0.35">
      <c r="N37" s="43" t="s">
        <v>123</v>
      </c>
    </row>
    <row r="38" spans="14:14" ht="18" x14ac:dyDescent="0.35">
      <c r="N38" s="43" t="s">
        <v>124</v>
      </c>
    </row>
    <row r="40" spans="14:14" x14ac:dyDescent="0.3">
      <c r="N40" s="2" t="s">
        <v>116</v>
      </c>
    </row>
    <row r="41" spans="14:14" ht="18" x14ac:dyDescent="0.35">
      <c r="N41" s="43" t="s">
        <v>125</v>
      </c>
    </row>
    <row r="42" spans="14:14" ht="18" x14ac:dyDescent="0.35">
      <c r="N42" s="43" t="s">
        <v>126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74"/>
  <sheetViews>
    <sheetView showGridLines="0" workbookViewId="0">
      <selection activeCell="I9" sqref="I9"/>
    </sheetView>
  </sheetViews>
  <sheetFormatPr defaultColWidth="8.88671875" defaultRowHeight="14.4" x14ac:dyDescent="0.3"/>
  <cols>
    <col min="1" max="1" width="50" bestFit="1" customWidth="1"/>
    <col min="2" max="2" width="11.44140625" customWidth="1"/>
    <col min="8" max="8" width="10.5546875" bestFit="1" customWidth="1"/>
    <col min="10" max="10" width="48" bestFit="1" customWidth="1"/>
    <col min="11" max="11" width="11.44140625" customWidth="1"/>
  </cols>
  <sheetData>
    <row r="1" spans="1:17" ht="15" thickBot="1" x14ac:dyDescent="0.35">
      <c r="A1" s="36" t="s">
        <v>78</v>
      </c>
      <c r="J1" s="36" t="s">
        <v>79</v>
      </c>
    </row>
    <row r="2" spans="1:17" ht="15" thickBot="1" x14ac:dyDescent="0.35">
      <c r="A2" s="7" t="s">
        <v>18</v>
      </c>
      <c r="B2" s="8"/>
      <c r="C2" s="9"/>
      <c r="D2" s="9"/>
      <c r="E2" s="9"/>
      <c r="F2" s="9"/>
      <c r="G2" s="9"/>
      <c r="H2" s="10"/>
      <c r="J2" s="7" t="s">
        <v>18</v>
      </c>
      <c r="K2" s="8"/>
      <c r="L2" s="9"/>
      <c r="M2" s="9"/>
      <c r="N2" s="9"/>
      <c r="O2" s="9"/>
      <c r="P2" s="9"/>
      <c r="Q2" s="10"/>
    </row>
    <row r="3" spans="1:17" x14ac:dyDescent="0.3">
      <c r="A3" s="27" t="s">
        <v>19</v>
      </c>
      <c r="B3" s="28"/>
      <c r="C3" s="9"/>
      <c r="D3" s="9"/>
      <c r="E3" s="9"/>
      <c r="F3" s="9"/>
      <c r="G3" s="9"/>
      <c r="H3" s="10"/>
      <c r="J3" s="11" t="s">
        <v>19</v>
      </c>
      <c r="K3" s="2"/>
      <c r="Q3" s="12"/>
    </row>
    <row r="4" spans="1:17" x14ac:dyDescent="0.3">
      <c r="A4" s="11" t="s">
        <v>20</v>
      </c>
      <c r="B4" s="2"/>
      <c r="H4" s="12"/>
      <c r="J4" s="11" t="s">
        <v>20</v>
      </c>
      <c r="K4" s="2"/>
      <c r="Q4" s="12"/>
    </row>
    <row r="5" spans="1:17" x14ac:dyDescent="0.3">
      <c r="A5" s="11" t="s">
        <v>9</v>
      </c>
      <c r="B5" s="6">
        <v>0.4</v>
      </c>
      <c r="H5" s="12"/>
      <c r="J5" s="11" t="s">
        <v>9</v>
      </c>
      <c r="K5" s="6">
        <v>0.4</v>
      </c>
      <c r="Q5" s="12"/>
    </row>
    <row r="6" spans="1:17" x14ac:dyDescent="0.3">
      <c r="A6" s="11" t="s">
        <v>10</v>
      </c>
      <c r="B6" s="6">
        <v>0.12</v>
      </c>
      <c r="H6" s="12"/>
      <c r="J6" s="11" t="s">
        <v>10</v>
      </c>
      <c r="K6" s="6">
        <v>0.12</v>
      </c>
      <c r="Q6" s="12"/>
    </row>
    <row r="7" spans="1:17" x14ac:dyDescent="0.3">
      <c r="A7" s="11" t="s">
        <v>21</v>
      </c>
      <c r="B7" s="6">
        <v>0</v>
      </c>
      <c r="H7" s="12"/>
      <c r="J7" s="11" t="s">
        <v>21</v>
      </c>
      <c r="K7" s="6">
        <v>0</v>
      </c>
      <c r="Q7" s="12"/>
    </row>
    <row r="8" spans="1:17" x14ac:dyDescent="0.3">
      <c r="A8" s="11"/>
      <c r="H8" s="12"/>
      <c r="J8" s="11"/>
      <c r="Q8" s="12"/>
    </row>
    <row r="9" spans="1:17" x14ac:dyDescent="0.3">
      <c r="A9" s="11"/>
      <c r="H9" s="12"/>
      <c r="J9" s="11"/>
      <c r="Q9" s="12"/>
    </row>
    <row r="10" spans="1:17" x14ac:dyDescent="0.3">
      <c r="A10" s="13"/>
      <c r="H10" s="12"/>
      <c r="J10" s="13"/>
      <c r="Q10" s="12"/>
    </row>
    <row r="11" spans="1:17" x14ac:dyDescent="0.3">
      <c r="A11" s="14" t="s">
        <v>22</v>
      </c>
      <c r="B11" s="3"/>
      <c r="C11" s="3" t="s">
        <v>143</v>
      </c>
      <c r="D11" s="3" t="s">
        <v>144</v>
      </c>
      <c r="E11" s="3" t="s">
        <v>145</v>
      </c>
      <c r="F11" s="3" t="s">
        <v>146</v>
      </c>
      <c r="G11" s="3"/>
      <c r="H11" s="15" t="s">
        <v>58</v>
      </c>
      <c r="J11" s="14" t="s">
        <v>22</v>
      </c>
      <c r="K11" s="3"/>
      <c r="L11" s="3" t="s">
        <v>143</v>
      </c>
      <c r="M11" s="3" t="s">
        <v>144</v>
      </c>
      <c r="N11" s="3" t="s">
        <v>145</v>
      </c>
      <c r="O11" s="3" t="s">
        <v>146</v>
      </c>
      <c r="P11" s="3"/>
      <c r="Q11" s="15" t="s">
        <v>58</v>
      </c>
    </row>
    <row r="12" spans="1:17" x14ac:dyDescent="0.3">
      <c r="A12" s="14" t="s">
        <v>0</v>
      </c>
      <c r="H12" s="12"/>
      <c r="J12" s="14" t="s">
        <v>0</v>
      </c>
      <c r="Q12" s="12"/>
    </row>
    <row r="13" spans="1:17" x14ac:dyDescent="0.3">
      <c r="A13" s="11" t="s">
        <v>63</v>
      </c>
      <c r="C13" s="1">
        <v>2250</v>
      </c>
      <c r="D13" s="1">
        <v>3375</v>
      </c>
      <c r="E13" s="1">
        <v>3994</v>
      </c>
      <c r="F13" s="1">
        <v>3994</v>
      </c>
      <c r="H13" s="12"/>
      <c r="J13" s="11" t="s">
        <v>63</v>
      </c>
      <c r="L13" s="1">
        <v>900</v>
      </c>
      <c r="M13" s="1">
        <v>1395</v>
      </c>
      <c r="N13" s="1">
        <v>1707</v>
      </c>
      <c r="O13" s="1">
        <v>1707</v>
      </c>
      <c r="Q13" s="12"/>
    </row>
    <row r="14" spans="1:17" x14ac:dyDescent="0.3">
      <c r="A14" s="11" t="s">
        <v>64</v>
      </c>
      <c r="C14" s="1">
        <v>2151</v>
      </c>
      <c r="D14" s="1">
        <v>3203</v>
      </c>
      <c r="E14" s="1">
        <v>3783</v>
      </c>
      <c r="F14" s="1">
        <v>3783</v>
      </c>
      <c r="H14" s="12"/>
      <c r="J14" s="11" t="s">
        <v>64</v>
      </c>
      <c r="L14" s="1">
        <v>838</v>
      </c>
      <c r="M14" s="1">
        <v>1299</v>
      </c>
      <c r="N14" s="1">
        <v>1589</v>
      </c>
      <c r="O14" s="1">
        <v>1589</v>
      </c>
      <c r="Q14" s="12"/>
    </row>
    <row r="15" spans="1:17" x14ac:dyDescent="0.3">
      <c r="A15" s="11" t="s">
        <v>65</v>
      </c>
      <c r="C15" s="1">
        <v>99</v>
      </c>
      <c r="D15" s="1">
        <v>172</v>
      </c>
      <c r="E15" s="1">
        <v>211</v>
      </c>
      <c r="F15" s="1">
        <v>211</v>
      </c>
      <c r="H15" s="16">
        <f>F15/F13</f>
        <v>5.2829243865798695E-2</v>
      </c>
      <c r="J15" s="11" t="s">
        <v>65</v>
      </c>
      <c r="L15" s="1">
        <f>L13-L14</f>
        <v>62</v>
      </c>
      <c r="M15" s="1">
        <f>M13-M14</f>
        <v>96</v>
      </c>
      <c r="N15" s="1">
        <f>N13-N14</f>
        <v>118</v>
      </c>
      <c r="O15" s="1">
        <f>O13-O14</f>
        <v>118</v>
      </c>
      <c r="Q15" s="16">
        <f>O15/O13</f>
        <v>6.9127123608670182E-2</v>
      </c>
    </row>
    <row r="16" spans="1:17" x14ac:dyDescent="0.3">
      <c r="A16" s="11" t="s">
        <v>8</v>
      </c>
      <c r="C16" s="1">
        <f>C15*(1-$B$5)</f>
        <v>59.4</v>
      </c>
      <c r="D16" s="1">
        <f>D15*(1-$B$5)</f>
        <v>103.2</v>
      </c>
      <c r="E16" s="1">
        <f>E15*(1-$B$5)</f>
        <v>126.6</v>
      </c>
      <c r="F16" s="1">
        <f>F15*(1-$B$5)</f>
        <v>126.6</v>
      </c>
      <c r="H16" s="16">
        <f>F16/F13</f>
        <v>3.1697546319479214E-2</v>
      </c>
      <c r="J16" s="11" t="s">
        <v>8</v>
      </c>
      <c r="L16" s="1">
        <f>L15*(1-$B$5)</f>
        <v>37.199999999999996</v>
      </c>
      <c r="M16" s="1">
        <f>M15*(1-$B$5)</f>
        <v>57.599999999999994</v>
      </c>
      <c r="N16" s="1">
        <f>N15*(1-$B$5)</f>
        <v>70.8</v>
      </c>
      <c r="O16" s="1">
        <f>O15*(1-$B$5)</f>
        <v>70.8</v>
      </c>
      <c r="Q16" s="16">
        <f>O16/O13</f>
        <v>4.1476274165202109E-2</v>
      </c>
    </row>
    <row r="17" spans="1:17" x14ac:dyDescent="0.3">
      <c r="A17" s="11" t="s">
        <v>12</v>
      </c>
      <c r="C17" s="1">
        <f>C29</f>
        <v>742</v>
      </c>
      <c r="D17" s="1">
        <f>D29</f>
        <v>337</v>
      </c>
      <c r="E17" s="1">
        <f>E29</f>
        <v>219</v>
      </c>
      <c r="F17" s="1">
        <f>F29</f>
        <v>0</v>
      </c>
      <c r="H17" s="17"/>
      <c r="J17" s="11" t="s">
        <v>12</v>
      </c>
      <c r="L17" s="1">
        <f>L29</f>
        <v>140</v>
      </c>
      <c r="M17" s="1">
        <f>M29</f>
        <v>88</v>
      </c>
      <c r="N17" s="1">
        <f>N29</f>
        <v>47</v>
      </c>
      <c r="O17" s="1">
        <f>O29</f>
        <v>0</v>
      </c>
      <c r="Q17" s="17"/>
    </row>
    <row r="18" spans="1:17" x14ac:dyDescent="0.3">
      <c r="A18" s="18" t="s">
        <v>13</v>
      </c>
      <c r="C18" s="1">
        <f>C16-C17</f>
        <v>-682.6</v>
      </c>
      <c r="D18" s="1">
        <f>D16-D17</f>
        <v>-233.8</v>
      </c>
      <c r="E18" s="1">
        <f>E16-E17</f>
        <v>-92.4</v>
      </c>
      <c r="F18" s="1">
        <f>F16-F17</f>
        <v>126.6</v>
      </c>
      <c r="H18" s="17"/>
      <c r="J18" s="18" t="s">
        <v>13</v>
      </c>
      <c r="L18" s="1">
        <f>L16-L17</f>
        <v>-102.80000000000001</v>
      </c>
      <c r="M18" s="1">
        <f>M16-M17</f>
        <v>-30.400000000000006</v>
      </c>
      <c r="N18" s="1">
        <f>N16-N17</f>
        <v>23.799999999999997</v>
      </c>
      <c r="O18" s="1">
        <f>O16-O17</f>
        <v>70.8</v>
      </c>
      <c r="Q18" s="17"/>
    </row>
    <row r="19" spans="1:17" x14ac:dyDescent="0.3">
      <c r="A19" s="18" t="s">
        <v>14</v>
      </c>
      <c r="C19" s="1"/>
      <c r="D19" s="1"/>
      <c r="E19" s="1"/>
      <c r="F19" s="1">
        <f>F18/$B$6</f>
        <v>1055</v>
      </c>
      <c r="H19" s="17"/>
      <c r="J19" s="18" t="s">
        <v>14</v>
      </c>
      <c r="L19" s="1"/>
      <c r="M19" s="1"/>
      <c r="N19" s="1"/>
      <c r="O19" s="1">
        <f>O18/$K$6</f>
        <v>590</v>
      </c>
      <c r="Q19" s="17"/>
    </row>
    <row r="20" spans="1:17" x14ac:dyDescent="0.3">
      <c r="A20" s="18" t="s">
        <v>15</v>
      </c>
      <c r="C20" s="1">
        <f>C18</f>
        <v>-682.6</v>
      </c>
      <c r="D20" s="1">
        <f>D18</f>
        <v>-233.8</v>
      </c>
      <c r="E20" s="1">
        <f>E18</f>
        <v>-92.4</v>
      </c>
      <c r="F20" s="1">
        <f>F18+F19</f>
        <v>1181.5999999999999</v>
      </c>
      <c r="H20" s="12"/>
      <c r="J20" s="18" t="s">
        <v>15</v>
      </c>
      <c r="L20" s="1">
        <f>L18</f>
        <v>-102.80000000000001</v>
      </c>
      <c r="M20" s="1">
        <f>M18</f>
        <v>-30.400000000000006</v>
      </c>
      <c r="N20" s="1">
        <f>N18</f>
        <v>23.799999999999997</v>
      </c>
      <c r="O20" s="1">
        <f>O18+O19</f>
        <v>660.8</v>
      </c>
      <c r="Q20" s="12"/>
    </row>
    <row r="21" spans="1:17" x14ac:dyDescent="0.3">
      <c r="A21" s="19" t="s">
        <v>17</v>
      </c>
      <c r="B21" s="37">
        <f>NPV(B6,C20:F20)</f>
        <v>-110.68854774052505</v>
      </c>
      <c r="C21" s="1"/>
      <c r="D21" s="1"/>
      <c r="E21" s="1"/>
      <c r="F21" s="1"/>
      <c r="H21" s="12"/>
      <c r="J21" s="19" t="s">
        <v>17</v>
      </c>
      <c r="K21" s="37">
        <f>NPV(K6,L20:O20)</f>
        <v>320.87030794460622</v>
      </c>
      <c r="L21" s="1"/>
      <c r="M21" s="1"/>
      <c r="N21" s="1"/>
      <c r="O21" s="1"/>
      <c r="Q21" s="12"/>
    </row>
    <row r="22" spans="1:17" x14ac:dyDescent="0.3">
      <c r="A22" s="18"/>
      <c r="B22" s="20"/>
      <c r="C22" s="1"/>
      <c r="D22" s="1"/>
      <c r="E22" s="1"/>
      <c r="F22" s="1"/>
      <c r="H22" s="12"/>
      <c r="J22" s="18"/>
      <c r="K22" s="20"/>
      <c r="L22" s="1"/>
      <c r="M22" s="1"/>
      <c r="N22" s="1"/>
      <c r="O22" s="1"/>
      <c r="Q22" s="12"/>
    </row>
    <row r="23" spans="1:17" x14ac:dyDescent="0.3">
      <c r="A23" s="18"/>
      <c r="C23" s="1"/>
      <c r="D23" s="1"/>
      <c r="E23" s="1"/>
      <c r="F23" s="1"/>
      <c r="H23" s="12"/>
      <c r="J23" s="18"/>
      <c r="L23" s="1"/>
      <c r="M23" s="1"/>
      <c r="N23" s="1"/>
      <c r="O23" s="1"/>
      <c r="Q23" s="12"/>
    </row>
    <row r="24" spans="1:17" x14ac:dyDescent="0.3">
      <c r="A24" s="14" t="s">
        <v>4</v>
      </c>
      <c r="H24" s="12"/>
      <c r="J24" s="14" t="s">
        <v>4</v>
      </c>
      <c r="Q24" s="12"/>
    </row>
    <row r="25" spans="1:17" x14ac:dyDescent="0.3">
      <c r="A25" s="11" t="s">
        <v>66</v>
      </c>
      <c r="B25">
        <v>0</v>
      </c>
      <c r="C25" s="1">
        <v>462</v>
      </c>
      <c r="D25" s="1">
        <v>663</v>
      </c>
      <c r="E25" s="1">
        <v>807</v>
      </c>
      <c r="F25" s="1">
        <v>807</v>
      </c>
      <c r="H25" s="12"/>
      <c r="J25" s="11" t="s">
        <v>66</v>
      </c>
      <c r="K25">
        <v>0</v>
      </c>
      <c r="L25" s="1">
        <v>32</v>
      </c>
      <c r="M25" s="1">
        <v>59</v>
      </c>
      <c r="N25" s="1">
        <v>69</v>
      </c>
      <c r="O25" s="1">
        <v>69</v>
      </c>
      <c r="Q25" s="12"/>
    </row>
    <row r="26" spans="1:17" x14ac:dyDescent="0.3">
      <c r="A26" s="11" t="s">
        <v>49</v>
      </c>
      <c r="B26">
        <v>0</v>
      </c>
      <c r="C26" s="1">
        <v>507</v>
      </c>
      <c r="D26" s="1">
        <v>755</v>
      </c>
      <c r="E26" s="1">
        <v>891</v>
      </c>
      <c r="F26" s="1">
        <v>891</v>
      </c>
      <c r="H26" s="12"/>
      <c r="J26" s="11" t="s">
        <v>49</v>
      </c>
      <c r="K26">
        <v>0</v>
      </c>
      <c r="L26" s="1">
        <v>197</v>
      </c>
      <c r="M26" s="1">
        <v>306</v>
      </c>
      <c r="N26" s="1">
        <v>374</v>
      </c>
      <c r="O26" s="1">
        <v>374</v>
      </c>
      <c r="Q26" s="12"/>
    </row>
    <row r="27" spans="1:17" x14ac:dyDescent="0.3">
      <c r="A27" s="11" t="s">
        <v>67</v>
      </c>
      <c r="B27">
        <v>0</v>
      </c>
      <c r="C27" s="1">
        <v>227</v>
      </c>
      <c r="D27" s="1">
        <v>339</v>
      </c>
      <c r="E27" s="1">
        <v>400</v>
      </c>
      <c r="F27" s="1">
        <v>400</v>
      </c>
      <c r="H27" s="12"/>
      <c r="J27" s="11" t="s">
        <v>67</v>
      </c>
      <c r="K27">
        <v>0</v>
      </c>
      <c r="L27" s="1">
        <v>89</v>
      </c>
      <c r="M27" s="1">
        <v>137</v>
      </c>
      <c r="N27" s="1">
        <v>168</v>
      </c>
      <c r="O27" s="1">
        <v>168</v>
      </c>
      <c r="Q27" s="12"/>
    </row>
    <row r="28" spans="1:17" x14ac:dyDescent="0.3">
      <c r="A28" s="11" t="s">
        <v>16</v>
      </c>
      <c r="B28" s="1">
        <f>B25+B26-B27</f>
        <v>0</v>
      </c>
      <c r="C28" s="1">
        <f>C25+C26-C27</f>
        <v>742</v>
      </c>
      <c r="D28" s="1">
        <f>D25+D26-D27</f>
        <v>1079</v>
      </c>
      <c r="E28" s="1">
        <f>E25+E26-E27</f>
        <v>1298</v>
      </c>
      <c r="F28" s="1">
        <f>F25+F26-F27</f>
        <v>1298</v>
      </c>
      <c r="H28" s="29" t="s">
        <v>62</v>
      </c>
      <c r="J28" s="11" t="s">
        <v>16</v>
      </c>
      <c r="K28" s="1">
        <f>K25+K26-K27</f>
        <v>0</v>
      </c>
      <c r="L28" s="1">
        <f>L25+L26-L27</f>
        <v>140</v>
      </c>
      <c r="M28" s="1">
        <f>M25+M26-M27</f>
        <v>228</v>
      </c>
      <c r="N28" s="1">
        <f>N25+N26-N27</f>
        <v>275</v>
      </c>
      <c r="O28" s="1">
        <f>O25+O26-O27</f>
        <v>275</v>
      </c>
      <c r="Q28" s="12"/>
    </row>
    <row r="29" spans="1:17" x14ac:dyDescent="0.3">
      <c r="A29" s="11" t="s">
        <v>11</v>
      </c>
      <c r="C29" s="1">
        <f>C28-B28</f>
        <v>742</v>
      </c>
      <c r="D29" s="1">
        <f>D28-C28</f>
        <v>337</v>
      </c>
      <c r="E29" s="1">
        <f>E28-D28</f>
        <v>219</v>
      </c>
      <c r="F29" s="1">
        <f>F28-E28</f>
        <v>0</v>
      </c>
      <c r="H29" s="12"/>
      <c r="J29" s="11" t="s">
        <v>11</v>
      </c>
      <c r="L29" s="1">
        <f>L28</f>
        <v>140</v>
      </c>
      <c r="M29" s="1">
        <f>M28-L28</f>
        <v>88</v>
      </c>
      <c r="N29" s="1">
        <f>N28-M28</f>
        <v>47</v>
      </c>
      <c r="O29" s="1">
        <f>O28-N28</f>
        <v>0</v>
      </c>
      <c r="Q29" s="29" t="s">
        <v>62</v>
      </c>
    </row>
    <row r="30" spans="1:17" x14ac:dyDescent="0.3">
      <c r="A30" s="11"/>
      <c r="C30" s="1"/>
      <c r="D30" s="1"/>
      <c r="E30" s="1"/>
      <c r="F30" s="1"/>
      <c r="H30" s="12"/>
      <c r="J30" s="11"/>
      <c r="L30" s="1"/>
      <c r="M30" s="1"/>
      <c r="N30" s="1"/>
      <c r="O30" s="1"/>
      <c r="Q30" s="12"/>
    </row>
    <row r="31" spans="1:17" x14ac:dyDescent="0.3">
      <c r="A31" s="13" t="s">
        <v>23</v>
      </c>
      <c r="C31" s="5">
        <f>C29/C13</f>
        <v>0.32977777777777778</v>
      </c>
      <c r="D31" s="5">
        <f t="shared" ref="D31:E31" si="0">D29/D13</f>
        <v>9.9851851851851858E-2</v>
      </c>
      <c r="E31" s="5">
        <f t="shared" si="0"/>
        <v>5.4832248372558838E-2</v>
      </c>
      <c r="F31" s="23"/>
      <c r="H31" s="12"/>
      <c r="J31" s="13" t="s">
        <v>23</v>
      </c>
      <c r="L31" s="5">
        <f>L29/L13</f>
        <v>0.15555555555555556</v>
      </c>
      <c r="M31" s="5">
        <f>M29/M13</f>
        <v>6.308243727598567E-2</v>
      </c>
      <c r="N31" s="5">
        <f>N29/N13</f>
        <v>2.753368482718219E-2</v>
      </c>
      <c r="O31" s="23"/>
      <c r="Q31" s="12"/>
    </row>
    <row r="32" spans="1:17" x14ac:dyDescent="0.3">
      <c r="A32" s="11"/>
      <c r="H32" s="12"/>
      <c r="J32" s="11"/>
      <c r="Q32" s="12"/>
    </row>
    <row r="33" spans="1:17" x14ac:dyDescent="0.3">
      <c r="A33" s="11"/>
      <c r="H33" s="12"/>
      <c r="J33" s="11"/>
      <c r="Q33" s="12"/>
    </row>
    <row r="34" spans="1:17" ht="15" thickBot="1" x14ac:dyDescent="0.35">
      <c r="A34" s="24" t="s">
        <v>72</v>
      </c>
      <c r="B34" s="21"/>
      <c r="C34" s="30" t="s">
        <v>185</v>
      </c>
      <c r="D34" s="30" t="s">
        <v>177</v>
      </c>
      <c r="E34" s="21"/>
      <c r="F34" s="21"/>
      <c r="G34" s="21"/>
      <c r="H34" s="22"/>
      <c r="J34" s="24" t="s">
        <v>72</v>
      </c>
      <c r="K34" s="21"/>
      <c r="L34" s="30" t="s">
        <v>186</v>
      </c>
      <c r="M34" s="30" t="s">
        <v>178</v>
      </c>
      <c r="N34" s="21"/>
      <c r="O34" s="21"/>
      <c r="P34" s="21"/>
      <c r="Q34" s="22"/>
    </row>
    <row r="35" spans="1:17" x14ac:dyDescent="0.3">
      <c r="A35" t="s">
        <v>189</v>
      </c>
      <c r="J35" t="s">
        <v>191</v>
      </c>
    </row>
    <row r="36" spans="1:17" x14ac:dyDescent="0.3">
      <c r="A36" t="s">
        <v>190</v>
      </c>
      <c r="J36" t="s">
        <v>192</v>
      </c>
    </row>
    <row r="37" spans="1:17" ht="15" thickBot="1" x14ac:dyDescent="0.35">
      <c r="A37" s="36" t="s">
        <v>80</v>
      </c>
    </row>
    <row r="38" spans="1:17" x14ac:dyDescent="0.3">
      <c r="A38" s="7" t="s">
        <v>18</v>
      </c>
      <c r="B38" s="8"/>
      <c r="C38" s="9"/>
      <c r="D38" s="9"/>
      <c r="E38" s="9"/>
      <c r="F38" s="9"/>
      <c r="G38" s="9"/>
      <c r="H38" s="10"/>
    </row>
    <row r="39" spans="1:17" x14ac:dyDescent="0.3">
      <c r="A39" s="11" t="s">
        <v>19</v>
      </c>
      <c r="B39" s="2"/>
      <c r="H39" s="12"/>
    </row>
    <row r="40" spans="1:17" x14ac:dyDescent="0.3">
      <c r="A40" s="11" t="s">
        <v>20</v>
      </c>
      <c r="B40" s="2"/>
      <c r="H40" s="12"/>
    </row>
    <row r="41" spans="1:17" x14ac:dyDescent="0.3">
      <c r="A41" s="11" t="s">
        <v>9</v>
      </c>
      <c r="B41" s="6">
        <v>0.4</v>
      </c>
      <c r="H41" s="12"/>
    </row>
    <row r="42" spans="1:17" x14ac:dyDescent="0.3">
      <c r="A42" s="11" t="s">
        <v>10</v>
      </c>
      <c r="B42" s="6">
        <v>0.12</v>
      </c>
      <c r="H42" s="12"/>
    </row>
    <row r="43" spans="1:17" x14ac:dyDescent="0.3">
      <c r="A43" s="11" t="s">
        <v>21</v>
      </c>
      <c r="B43" s="6">
        <v>0</v>
      </c>
      <c r="H43" s="12"/>
    </row>
    <row r="44" spans="1:17" x14ac:dyDescent="0.3">
      <c r="A44" s="11"/>
      <c r="H44" s="12"/>
    </row>
    <row r="45" spans="1:17" x14ac:dyDescent="0.3">
      <c r="A45" s="11"/>
      <c r="H45" s="12"/>
    </row>
    <row r="46" spans="1:17" x14ac:dyDescent="0.3">
      <c r="A46" s="13"/>
      <c r="H46" s="12"/>
    </row>
    <row r="47" spans="1:17" x14ac:dyDescent="0.3">
      <c r="A47" s="14" t="s">
        <v>22</v>
      </c>
      <c r="B47" s="3"/>
      <c r="C47" s="3" t="s">
        <v>143</v>
      </c>
      <c r="D47" s="3" t="s">
        <v>144</v>
      </c>
      <c r="E47" s="3" t="s">
        <v>145</v>
      </c>
      <c r="F47" s="3" t="s">
        <v>146</v>
      </c>
      <c r="G47" s="3"/>
      <c r="H47" s="15" t="s">
        <v>58</v>
      </c>
    </row>
    <row r="48" spans="1:17" x14ac:dyDescent="0.3">
      <c r="A48" s="14" t="s">
        <v>0</v>
      </c>
      <c r="H48" s="12"/>
    </row>
    <row r="49" spans="1:8" x14ac:dyDescent="0.3">
      <c r="A49" s="11" t="s">
        <v>63</v>
      </c>
      <c r="C49" s="1">
        <v>450</v>
      </c>
      <c r="D49" s="1">
        <v>828</v>
      </c>
      <c r="E49" s="1">
        <v>1123</v>
      </c>
      <c r="F49" s="1">
        <v>1123</v>
      </c>
      <c r="H49" s="12"/>
    </row>
    <row r="50" spans="1:8" x14ac:dyDescent="0.3">
      <c r="A50" s="11" t="s">
        <v>64</v>
      </c>
      <c r="C50" s="1">
        <v>230</v>
      </c>
      <c r="D50" s="1">
        <v>574</v>
      </c>
      <c r="E50" s="1">
        <v>843</v>
      </c>
      <c r="F50" s="1">
        <v>843</v>
      </c>
      <c r="H50" s="12"/>
    </row>
    <row r="51" spans="1:8" x14ac:dyDescent="0.3">
      <c r="A51" s="11" t="s">
        <v>65</v>
      </c>
      <c r="C51" s="1">
        <v>220</v>
      </c>
      <c r="D51" s="1">
        <v>254</v>
      </c>
      <c r="E51" s="1">
        <v>280</v>
      </c>
      <c r="F51" s="1">
        <v>280</v>
      </c>
      <c r="H51" s="16">
        <f>F51/F49</f>
        <v>0.24933214603739981</v>
      </c>
    </row>
    <row r="52" spans="1:8" x14ac:dyDescent="0.3">
      <c r="A52" s="11" t="s">
        <v>8</v>
      </c>
      <c r="C52" s="1">
        <f>C51*(1-$B$5)</f>
        <v>132</v>
      </c>
      <c r="D52" s="1">
        <f>D51*(1-$B$5)</f>
        <v>152.4</v>
      </c>
      <c r="E52" s="1">
        <f>E51*(1-$B$5)</f>
        <v>168</v>
      </c>
      <c r="F52" s="1">
        <f>F51*(1-$B$5)</f>
        <v>168</v>
      </c>
      <c r="H52" s="16">
        <f>F52/F49</f>
        <v>0.1495992876224399</v>
      </c>
    </row>
    <row r="53" spans="1:8" x14ac:dyDescent="0.3">
      <c r="A53" s="11" t="s">
        <v>12</v>
      </c>
      <c r="C53" s="1">
        <f>C65</f>
        <v>313</v>
      </c>
      <c r="D53" s="1">
        <f>D65</f>
        <v>144</v>
      </c>
      <c r="E53" s="1">
        <f>E65</f>
        <v>114</v>
      </c>
      <c r="F53" s="1">
        <f>F65</f>
        <v>0</v>
      </c>
      <c r="H53" s="17"/>
    </row>
    <row r="54" spans="1:8" x14ac:dyDescent="0.3">
      <c r="A54" s="18" t="s">
        <v>13</v>
      </c>
      <c r="C54" s="1">
        <f>C52-C53</f>
        <v>-181</v>
      </c>
      <c r="D54" s="1">
        <f>D52-D53</f>
        <v>8.4000000000000057</v>
      </c>
      <c r="E54" s="1">
        <f>E52-E53</f>
        <v>54</v>
      </c>
      <c r="F54" s="1">
        <f>F52-F53</f>
        <v>168</v>
      </c>
      <c r="H54" s="17"/>
    </row>
    <row r="55" spans="1:8" x14ac:dyDescent="0.3">
      <c r="A55" s="18" t="s">
        <v>14</v>
      </c>
      <c r="C55" s="1"/>
      <c r="D55" s="1"/>
      <c r="E55" s="1"/>
      <c r="F55" s="1">
        <f>F54/$B$6</f>
        <v>1400</v>
      </c>
      <c r="H55" s="17"/>
    </row>
    <row r="56" spans="1:8" x14ac:dyDescent="0.3">
      <c r="A56" s="18" t="s">
        <v>15</v>
      </c>
      <c r="C56" s="1">
        <f>C54</f>
        <v>-181</v>
      </c>
      <c r="D56" s="1">
        <f>D54</f>
        <v>8.4000000000000057</v>
      </c>
      <c r="E56" s="1">
        <f>E54</f>
        <v>54</v>
      </c>
      <c r="F56" s="1">
        <f>F54+F55</f>
        <v>1568</v>
      </c>
      <c r="H56" s="12"/>
    </row>
    <row r="57" spans="1:8" x14ac:dyDescent="0.3">
      <c r="A57" s="19" t="s">
        <v>17</v>
      </c>
      <c r="B57" s="37">
        <f>NPV(B42,C56:F56)</f>
        <v>880.01776603498502</v>
      </c>
      <c r="C57" s="1"/>
      <c r="D57" s="1"/>
      <c r="E57" s="1"/>
      <c r="F57" s="1"/>
      <c r="H57" s="12"/>
    </row>
    <row r="58" spans="1:8" x14ac:dyDescent="0.3">
      <c r="A58" s="18"/>
      <c r="B58" s="20"/>
      <c r="C58" s="1"/>
      <c r="D58" s="1"/>
      <c r="E58" s="1"/>
      <c r="F58" s="1"/>
      <c r="H58" s="12"/>
    </row>
    <row r="59" spans="1:8" x14ac:dyDescent="0.3">
      <c r="A59" s="18"/>
      <c r="C59" s="1"/>
      <c r="D59" s="1"/>
      <c r="E59" s="1"/>
      <c r="F59" s="1"/>
      <c r="H59" s="12"/>
    </row>
    <row r="60" spans="1:8" x14ac:dyDescent="0.3">
      <c r="A60" s="14" t="s">
        <v>4</v>
      </c>
      <c r="H60" s="12"/>
    </row>
    <row r="61" spans="1:8" x14ac:dyDescent="0.3">
      <c r="A61" s="11" t="s">
        <v>66</v>
      </c>
      <c r="B61">
        <v>0</v>
      </c>
      <c r="C61" s="1">
        <v>189</v>
      </c>
      <c r="D61" s="1">
        <v>285</v>
      </c>
      <c r="E61" s="1">
        <v>360</v>
      </c>
      <c r="F61" s="1">
        <v>360</v>
      </c>
      <c r="H61" s="12"/>
    </row>
    <row r="62" spans="1:8" x14ac:dyDescent="0.3">
      <c r="A62" s="11" t="s">
        <v>49</v>
      </c>
      <c r="B62">
        <v>0</v>
      </c>
      <c r="C62" s="1">
        <v>148</v>
      </c>
      <c r="D62" s="1">
        <v>233</v>
      </c>
      <c r="E62" s="1">
        <v>300</v>
      </c>
      <c r="F62" s="1">
        <v>300</v>
      </c>
      <c r="H62" s="12"/>
    </row>
    <row r="63" spans="1:8" x14ac:dyDescent="0.3">
      <c r="A63" s="11" t="s">
        <v>67</v>
      </c>
      <c r="B63">
        <v>0</v>
      </c>
      <c r="C63" s="1">
        <v>24</v>
      </c>
      <c r="D63" s="1">
        <v>61</v>
      </c>
      <c r="E63" s="1">
        <v>89</v>
      </c>
      <c r="F63" s="1">
        <v>89</v>
      </c>
      <c r="H63" s="12"/>
    </row>
    <row r="64" spans="1:8" x14ac:dyDescent="0.3">
      <c r="A64" s="11" t="s">
        <v>16</v>
      </c>
      <c r="B64" s="1">
        <f>B61+B62-B63</f>
        <v>0</v>
      </c>
      <c r="C64" s="1">
        <f>C61+C62-C63</f>
        <v>313</v>
      </c>
      <c r="D64" s="1">
        <f>D61+D62-D63</f>
        <v>457</v>
      </c>
      <c r="E64" s="1">
        <f>E61+E62-E63</f>
        <v>571</v>
      </c>
      <c r="F64" s="1">
        <f>F61+F62-F63</f>
        <v>571</v>
      </c>
      <c r="H64" s="12"/>
    </row>
    <row r="65" spans="1:8" x14ac:dyDescent="0.3">
      <c r="A65" s="11" t="s">
        <v>11</v>
      </c>
      <c r="C65" s="1">
        <f>C64</f>
        <v>313</v>
      </c>
      <c r="D65" s="1">
        <f>D64-C64</f>
        <v>144</v>
      </c>
      <c r="E65" s="1">
        <f>E64-D64</f>
        <v>114</v>
      </c>
      <c r="F65" s="1">
        <f>F64-E64</f>
        <v>0</v>
      </c>
      <c r="H65" s="26" t="s">
        <v>62</v>
      </c>
    </row>
    <row r="66" spans="1:8" x14ac:dyDescent="0.3">
      <c r="A66" s="11"/>
      <c r="C66" s="1"/>
      <c r="D66" s="1"/>
      <c r="E66" s="1"/>
      <c r="F66" s="1"/>
      <c r="H66" s="12"/>
    </row>
    <row r="67" spans="1:8" x14ac:dyDescent="0.3">
      <c r="A67" s="13" t="s">
        <v>23</v>
      </c>
      <c r="C67" s="5">
        <f>C65/C49</f>
        <v>0.69555555555555559</v>
      </c>
      <c r="D67" s="5">
        <f>D65/D49</f>
        <v>0.17391304347826086</v>
      </c>
      <c r="E67" s="5">
        <f>E65/E49</f>
        <v>0.10151380231522707</v>
      </c>
      <c r="F67" s="23"/>
      <c r="H67" s="12"/>
    </row>
    <row r="68" spans="1:8" x14ac:dyDescent="0.3">
      <c r="A68" s="11"/>
      <c r="H68" s="12"/>
    </row>
    <row r="69" spans="1:8" x14ac:dyDescent="0.3">
      <c r="A69" s="11"/>
      <c r="H69" s="12"/>
    </row>
    <row r="70" spans="1:8" ht="15" thickBot="1" x14ac:dyDescent="0.35">
      <c r="A70" s="24" t="s">
        <v>72</v>
      </c>
      <c r="B70" s="21"/>
      <c r="C70" s="30" t="s">
        <v>186</v>
      </c>
      <c r="D70" s="30" t="s">
        <v>178</v>
      </c>
      <c r="E70" s="21"/>
      <c r="F70" s="21"/>
      <c r="G70" s="21"/>
      <c r="H70" s="22"/>
    </row>
    <row r="71" spans="1:8" x14ac:dyDescent="0.3">
      <c r="A71" t="s">
        <v>193</v>
      </c>
    </row>
    <row r="72" spans="1:8" x14ac:dyDescent="0.3">
      <c r="A72" t="s">
        <v>197</v>
      </c>
    </row>
    <row r="73" spans="1:8" x14ac:dyDescent="0.3">
      <c r="A73" s="2" t="s">
        <v>59</v>
      </c>
    </row>
    <row r="74" spans="1:8" x14ac:dyDescent="0.3">
      <c r="A74" s="2" t="s">
        <v>71</v>
      </c>
    </row>
  </sheetData>
  <hyperlinks>
    <hyperlink ref="A1" display="Pursue Big-Box Distribution " xr:uid="{00000000-0004-0000-0600-000000000000}"/>
    <hyperlink ref="J1" display="Expand on-line Presence" xr:uid="{00000000-0004-0000-0600-000001000000}"/>
    <hyperlink ref="A37" display="Develop a Private-Label Product" xr:uid="{00000000-0004-0000-0600-000002000000}"/>
  </hyperlinks>
  <pageMargins left="0.7" right="0.7" top="0.75" bottom="0.75" header="0.3" footer="0.3"/>
  <pageSetup scale="8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EBA3-AC7B-45AC-9CB0-BBC0596E0285}">
  <dimension ref="A1:E36"/>
  <sheetViews>
    <sheetView topLeftCell="A34" zoomScale="198" zoomScaleNormal="198" workbookViewId="0">
      <selection activeCell="A37" sqref="A37"/>
    </sheetView>
  </sheetViews>
  <sheetFormatPr defaultRowHeight="14.4" x14ac:dyDescent="0.3"/>
  <cols>
    <col min="1" max="1" width="41.6640625" bestFit="1" customWidth="1"/>
    <col min="4" max="4" width="9.5546875" bestFit="1" customWidth="1"/>
  </cols>
  <sheetData>
    <row r="1" spans="1:5" ht="18" x14ac:dyDescent="0.35">
      <c r="A1" s="38"/>
      <c r="B1" s="38"/>
      <c r="C1" s="38"/>
      <c r="D1" s="38"/>
      <c r="E1" s="38"/>
    </row>
    <row r="2" spans="1:5" x14ac:dyDescent="0.3">
      <c r="A2" t="s">
        <v>48</v>
      </c>
      <c r="B2" s="4">
        <v>704</v>
      </c>
      <c r="D2" t="s">
        <v>47</v>
      </c>
      <c r="E2" s="4">
        <v>3248</v>
      </c>
    </row>
    <row r="4" spans="1:5" x14ac:dyDescent="0.3">
      <c r="A4" t="s">
        <v>48</v>
      </c>
      <c r="B4" s="4">
        <v>1425</v>
      </c>
      <c r="D4" t="s">
        <v>47</v>
      </c>
      <c r="E4" s="4">
        <v>3969</v>
      </c>
    </row>
    <row r="6" spans="1:5" x14ac:dyDescent="0.3">
      <c r="A6" t="s">
        <v>48</v>
      </c>
      <c r="B6" s="4">
        <v>2281</v>
      </c>
      <c r="D6" t="s">
        <v>47</v>
      </c>
      <c r="E6" s="4">
        <v>4825</v>
      </c>
    </row>
    <row r="8" spans="1:5" x14ac:dyDescent="0.3">
      <c r="A8" t="s">
        <v>148</v>
      </c>
      <c r="B8" s="64">
        <f>B6/B2-1</f>
        <v>2.2400568181818183</v>
      </c>
      <c r="E8" s="64">
        <f>E6/E2-1</f>
        <v>0.48552955665024622</v>
      </c>
    </row>
    <row r="30" spans="1:1" x14ac:dyDescent="0.3">
      <c r="A30" s="2" t="s">
        <v>57</v>
      </c>
    </row>
    <row r="31" spans="1:1" x14ac:dyDescent="0.3">
      <c r="A31" t="s">
        <v>149</v>
      </c>
    </row>
    <row r="32" spans="1:1" x14ac:dyDescent="0.3">
      <c r="A32" t="s">
        <v>150</v>
      </c>
    </row>
    <row r="33" spans="1:1" x14ac:dyDescent="0.3">
      <c r="A33" t="s">
        <v>194</v>
      </c>
    </row>
    <row r="34" spans="1:1" x14ac:dyDescent="0.3">
      <c r="A34" t="s">
        <v>195</v>
      </c>
    </row>
    <row r="35" spans="1:1" x14ac:dyDescent="0.3">
      <c r="A35" t="s">
        <v>151</v>
      </c>
    </row>
    <row r="36" spans="1:1" x14ac:dyDescent="0.3">
      <c r="A36" t="s">
        <v>196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N10:N38"/>
  <sheetViews>
    <sheetView topLeftCell="A19" workbookViewId="0">
      <selection activeCell="M30" sqref="M30"/>
    </sheetView>
  </sheetViews>
  <sheetFormatPr defaultRowHeight="14.4" x14ac:dyDescent="0.3"/>
  <sheetData>
    <row r="10" spans="14:14" x14ac:dyDescent="0.3">
      <c r="N10" s="2" t="s">
        <v>57</v>
      </c>
    </row>
    <row r="12" spans="14:14" x14ac:dyDescent="0.3">
      <c r="N12" s="2" t="s">
        <v>113</v>
      </c>
    </row>
    <row r="13" spans="14:14" ht="18" x14ac:dyDescent="0.35">
      <c r="N13" s="43" t="s">
        <v>127</v>
      </c>
    </row>
    <row r="14" spans="14:14" ht="18" x14ac:dyDescent="0.35">
      <c r="N14" s="43" t="s">
        <v>128</v>
      </c>
    </row>
    <row r="16" spans="14:14" x14ac:dyDescent="0.3">
      <c r="N16" s="2" t="s">
        <v>116</v>
      </c>
    </row>
    <row r="17" spans="14:14" ht="18" x14ac:dyDescent="0.35">
      <c r="N17" s="43" t="s">
        <v>129</v>
      </c>
    </row>
    <row r="18" spans="14:14" ht="18" x14ac:dyDescent="0.35">
      <c r="N18" s="43" t="s">
        <v>130</v>
      </c>
    </row>
    <row r="19" spans="14:14" ht="18" x14ac:dyDescent="0.35">
      <c r="N19" s="43" t="s">
        <v>131</v>
      </c>
    </row>
    <row r="23" spans="14:14" x14ac:dyDescent="0.3">
      <c r="N23" s="2" t="s">
        <v>113</v>
      </c>
    </row>
    <row r="24" spans="14:14" ht="18" x14ac:dyDescent="0.35">
      <c r="N24" s="43" t="s">
        <v>132</v>
      </c>
    </row>
    <row r="25" spans="14:14" ht="18" x14ac:dyDescent="0.35">
      <c r="N25" s="43" t="s">
        <v>133</v>
      </c>
    </row>
    <row r="27" spans="14:14" x14ac:dyDescent="0.3">
      <c r="N27" s="2" t="s">
        <v>116</v>
      </c>
    </row>
    <row r="28" spans="14:14" ht="18" x14ac:dyDescent="0.35">
      <c r="N28" s="43" t="s">
        <v>134</v>
      </c>
    </row>
    <row r="29" spans="14:14" ht="18" x14ac:dyDescent="0.35">
      <c r="N29" s="43" t="s">
        <v>135</v>
      </c>
    </row>
    <row r="33" spans="14:14" x14ac:dyDescent="0.3">
      <c r="N33" s="2" t="s">
        <v>113</v>
      </c>
    </row>
    <row r="34" spans="14:14" ht="18" x14ac:dyDescent="0.35">
      <c r="N34" s="43" t="s">
        <v>136</v>
      </c>
    </row>
    <row r="35" spans="14:14" ht="18" x14ac:dyDescent="0.35">
      <c r="N35" s="43" t="s">
        <v>137</v>
      </c>
    </row>
    <row r="37" spans="14:14" x14ac:dyDescent="0.3">
      <c r="N37" s="2" t="s">
        <v>116</v>
      </c>
    </row>
    <row r="38" spans="14:14" ht="18" x14ac:dyDescent="0.35">
      <c r="N38" s="43" t="s">
        <v>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Company Overview</vt:lpstr>
      <vt:lpstr>BS and IS</vt:lpstr>
      <vt:lpstr>1 Decisions</vt:lpstr>
      <vt:lpstr>Stage 1 NPVs</vt:lpstr>
      <vt:lpstr>Dashboard</vt:lpstr>
      <vt:lpstr>2 Decisions</vt:lpstr>
      <vt:lpstr>Stage 2 NPVs</vt:lpstr>
      <vt:lpstr>Dashboard 2</vt:lpstr>
      <vt:lpstr>3 Decisions</vt:lpstr>
      <vt:lpstr>Stage 3 NPVs</vt:lpstr>
      <vt:lpstr>Dashboard 3</vt:lpstr>
      <vt:lpstr>End BS and IS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aditya sindhavad</cp:lastModifiedBy>
  <cp:lastPrinted>2018-02-05T22:15:33Z</cp:lastPrinted>
  <dcterms:created xsi:type="dcterms:W3CDTF">2014-02-01T12:43:50Z</dcterms:created>
  <dcterms:modified xsi:type="dcterms:W3CDTF">2024-11-16T02:21:04Z</dcterms:modified>
</cp:coreProperties>
</file>