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SkyDrive\A-Z Report\"/>
    </mc:Choice>
  </mc:AlternateContent>
  <bookViews>
    <workbookView xWindow="0" yWindow="0" windowWidth="20490" windowHeight="9045" firstSheet="1" activeTab="1"/>
  </bookViews>
  <sheets>
    <sheet name="Sheet1" sheetId="1" state="hidden" r:id="rId1"/>
    <sheet name="A-Z Report" sheetId="2" r:id="rId2"/>
    <sheet name="Sheet2" sheetId="3" r:id="rId3"/>
    <sheet name="Sheet3" sheetId="4" r:id="rId4"/>
    <sheet name="Sheet5" sheetId="6" r:id="rId5"/>
    <sheet name="Sheet4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J25" i="4"/>
  <c r="D18" i="5"/>
  <c r="D15" i="6"/>
  <c r="D14" i="6"/>
  <c r="C14" i="6"/>
  <c r="D13" i="6"/>
  <c r="C13" i="6"/>
  <c r="I28" i="4"/>
  <c r="I26" i="4"/>
  <c r="U25" i="4"/>
  <c r="S27" i="4"/>
  <c r="S26" i="4"/>
  <c r="S25" i="4"/>
  <c r="Z8" i="4" l="1"/>
  <c r="AB8" i="4" s="1"/>
  <c r="Z9" i="4"/>
  <c r="AB9" i="4" s="1"/>
  <c r="Z10" i="4"/>
  <c r="Z11" i="4"/>
  <c r="Z12" i="4"/>
  <c r="AB12" i="4" s="1"/>
  <c r="Z13" i="4"/>
  <c r="AB13" i="4" s="1"/>
  <c r="Z14" i="4"/>
  <c r="Z15" i="4"/>
  <c r="Z16" i="4"/>
  <c r="Z17" i="4"/>
  <c r="AB17" i="4" s="1"/>
  <c r="Z18" i="4"/>
  <c r="Z19" i="4"/>
  <c r="Z20" i="4"/>
  <c r="AB20" i="4" s="1"/>
  <c r="Z21" i="4"/>
  <c r="AB21" i="4" s="1"/>
  <c r="Z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7" i="4"/>
  <c r="AB19" i="4" l="1"/>
  <c r="AB15" i="4"/>
  <c r="AB11" i="4"/>
  <c r="AB18" i="4"/>
  <c r="AB14" i="4"/>
  <c r="AB10" i="4"/>
  <c r="AB7" i="4"/>
  <c r="AB16" i="4"/>
  <c r="G4" i="5"/>
  <c r="G5" i="5"/>
  <c r="G6" i="5"/>
  <c r="G7" i="5"/>
  <c r="G8" i="5"/>
  <c r="G3" i="5"/>
  <c r="E4" i="5"/>
  <c r="E5" i="5"/>
  <c r="E6" i="5"/>
  <c r="E7" i="5"/>
  <c r="E8" i="5"/>
  <c r="E3" i="5"/>
  <c r="I3" i="3"/>
  <c r="I4" i="3"/>
  <c r="I5" i="3"/>
  <c r="I6" i="3"/>
  <c r="I2" i="3"/>
  <c r="G10" i="3"/>
  <c r="C3" i="3"/>
  <c r="F17" i="3"/>
  <c r="E17" i="3"/>
  <c r="D17" i="3"/>
  <c r="E14" i="3"/>
  <c r="D14" i="3"/>
  <c r="E3" i="3"/>
  <c r="F3" i="3" s="1"/>
  <c r="C4" i="3" s="1"/>
  <c r="E2" i="3"/>
  <c r="F2" i="3" s="1"/>
  <c r="E4" i="3" l="1"/>
  <c r="F4" i="3" s="1"/>
  <c r="C5" i="3" s="1"/>
  <c r="F13" i="2"/>
  <c r="E13" i="2"/>
  <c r="D13" i="2"/>
  <c r="C13" i="2"/>
  <c r="G13" i="2"/>
  <c r="G6" i="2"/>
  <c r="G7" i="2"/>
  <c r="G8" i="2"/>
  <c r="G9" i="2"/>
  <c r="G10" i="2"/>
  <c r="G11" i="2"/>
  <c r="G5" i="2"/>
  <c r="J12" i="1"/>
  <c r="X5" i="1"/>
  <c r="X12" i="1" s="1"/>
  <c r="X6" i="1"/>
  <c r="X7" i="1"/>
  <c r="X8" i="1"/>
  <c r="X9" i="1"/>
  <c r="X10" i="1"/>
  <c r="X11" i="1"/>
  <c r="W5" i="1"/>
  <c r="W6" i="1"/>
  <c r="W7" i="1"/>
  <c r="W8" i="1"/>
  <c r="W9" i="1"/>
  <c r="W10" i="1"/>
  <c r="W11" i="1"/>
  <c r="V5" i="1"/>
  <c r="V6" i="1"/>
  <c r="V7" i="1"/>
  <c r="V8" i="1"/>
  <c r="V9" i="1"/>
  <c r="V10" i="1"/>
  <c r="V11" i="1"/>
  <c r="U5" i="1"/>
  <c r="U6" i="1"/>
  <c r="U7" i="1"/>
  <c r="U8" i="1"/>
  <c r="U9" i="1"/>
  <c r="U10" i="1"/>
  <c r="U11" i="1"/>
  <c r="E5" i="3" l="1"/>
  <c r="F5" i="3" s="1"/>
  <c r="C6" i="3" s="1"/>
  <c r="E6" i="3" s="1"/>
  <c r="F6" i="3" s="1"/>
</calcChain>
</file>

<file path=xl/sharedStrings.xml><?xml version="1.0" encoding="utf-8"?>
<sst xmlns="http://schemas.openxmlformats.org/spreadsheetml/2006/main" count="160" uniqueCount="98">
  <si>
    <t>Duration(mins)</t>
  </si>
  <si>
    <t>in ASR(%)</t>
  </si>
  <si>
    <t>out ASR(%)</t>
  </si>
  <si>
    <t>ACD(min)</t>
  </si>
  <si>
    <t>Attempts</t>
  </si>
  <si>
    <t>in Charge</t>
  </si>
  <si>
    <t>out Charge</t>
  </si>
  <si>
    <t>Profit($)</t>
  </si>
  <si>
    <t>Margin(%)</t>
  </si>
  <si>
    <t>Markup(%)</t>
  </si>
  <si>
    <t>1st half of June</t>
  </si>
  <si>
    <t>2nd Hafl of June</t>
  </si>
  <si>
    <t>1st Half of July</t>
  </si>
  <si>
    <t>2nd Half of July</t>
  </si>
  <si>
    <t>1st Half of August</t>
  </si>
  <si>
    <t>2nd Hald of August</t>
  </si>
  <si>
    <t>1st Half of September</t>
  </si>
  <si>
    <t>ASR(%)</t>
  </si>
  <si>
    <t>ACD</t>
  </si>
  <si>
    <t>Charge($)</t>
  </si>
  <si>
    <t>Reverse price</t>
  </si>
  <si>
    <t>Outcost</t>
  </si>
  <si>
    <t>Margin</t>
  </si>
  <si>
    <t>Profit(%)</t>
  </si>
  <si>
    <t>Interval</t>
  </si>
  <si>
    <t>Duration(mins)2</t>
  </si>
  <si>
    <t>Duration(mins)3</t>
  </si>
  <si>
    <t>in Charge4</t>
  </si>
  <si>
    <t>out Charge5</t>
  </si>
  <si>
    <t>Profit($)6</t>
  </si>
  <si>
    <t>June 1st Half</t>
  </si>
  <si>
    <t>June 2nd Half</t>
  </si>
  <si>
    <t>July 1st half</t>
  </si>
  <si>
    <t>July 2nd half</t>
  </si>
  <si>
    <t>August 1st half</t>
  </si>
  <si>
    <t>August 2nd half</t>
  </si>
  <si>
    <t>September 1st Half</t>
  </si>
  <si>
    <t>Revenue</t>
  </si>
  <si>
    <t>Cost</t>
  </si>
  <si>
    <t>Profit</t>
  </si>
  <si>
    <t>Total</t>
  </si>
  <si>
    <t>Duration</t>
  </si>
  <si>
    <t>Charge</t>
  </si>
  <si>
    <t>Saudi Arabia - Mobile - Zain</t>
  </si>
  <si>
    <t>Indonesia - Mobile - Indosat</t>
  </si>
  <si>
    <t>India</t>
  </si>
  <si>
    <t>UZBEKISTAN MOBILE BEELINE</t>
  </si>
  <si>
    <t>Kazakhstan</t>
  </si>
  <si>
    <t>Ivory Coast - Mobile - Orange</t>
  </si>
  <si>
    <t>Egypt - Mobile - Vodafone</t>
  </si>
  <si>
    <t>Yemen - Mobile</t>
  </si>
  <si>
    <t>Belgium</t>
  </si>
  <si>
    <t>Tunisia - Mobile - Orange</t>
  </si>
  <si>
    <t>Tunisia - Mobile - Tunisiana</t>
  </si>
  <si>
    <t>Myanmar - Mobile</t>
  </si>
  <si>
    <t>UK - Mobile</t>
  </si>
  <si>
    <t>Burkina Faso</t>
  </si>
  <si>
    <t>Azerbaijan - Mobile - Bakcell</t>
  </si>
  <si>
    <t>Hong Kong</t>
  </si>
  <si>
    <t>Australia - Sydney</t>
  </si>
  <si>
    <t>Pakistan - Mobile - Ufone</t>
  </si>
  <si>
    <t>Myanmar</t>
  </si>
  <si>
    <t>DRC - Mobile - Celtel</t>
  </si>
  <si>
    <t>Australia</t>
  </si>
  <si>
    <t>Chad - Mobile - Celtel</t>
  </si>
  <si>
    <t>Ivory Coast</t>
  </si>
  <si>
    <t>Ivory Coast - Mobile - Comium</t>
  </si>
  <si>
    <t>Malaysia - Mobile - Digi</t>
  </si>
  <si>
    <t>(Current week) Top Destinations by volume</t>
  </si>
  <si>
    <t>(Current week) Top Destinations By Profit</t>
  </si>
  <si>
    <t>Increment</t>
  </si>
  <si>
    <t>4th quarter 2015</t>
  </si>
  <si>
    <t>1st quarter 2016</t>
  </si>
  <si>
    <t>2nd quarter 2016</t>
  </si>
  <si>
    <t>3rd quarter 2016</t>
  </si>
  <si>
    <t>4th quarter 2016</t>
  </si>
  <si>
    <t>Traffic Volume</t>
  </si>
  <si>
    <t>Average Rate</t>
  </si>
  <si>
    <t>3rd quarter 2015 (Running)</t>
  </si>
  <si>
    <t>Column1</t>
  </si>
  <si>
    <t>Markup(%</t>
  </si>
  <si>
    <t>rev</t>
  </si>
  <si>
    <t>Total IXC</t>
  </si>
  <si>
    <t>Bangladesh</t>
  </si>
  <si>
    <t>Incharge</t>
  </si>
  <si>
    <t>OutCharge</t>
  </si>
  <si>
    <t>profit</t>
  </si>
  <si>
    <t>September 2nd Half</t>
  </si>
  <si>
    <t>Carrier Total A2Z</t>
  </si>
  <si>
    <t>Carrier BD Total</t>
  </si>
  <si>
    <t>Total: </t>
  </si>
  <si>
    <t>In Charge</t>
  </si>
  <si>
    <t>Supplier Total A2Z</t>
  </si>
  <si>
    <t>Supplier BD Total</t>
  </si>
  <si>
    <t>Out Charge</t>
  </si>
  <si>
    <t>Carrier</t>
  </si>
  <si>
    <t>Supplier</t>
  </si>
  <si>
    <r>
      <t xml:space="preserve">A-Z Traffic destinations (except Bangladesh CLI) Undisputed, </t>
    </r>
    <r>
      <rPr>
        <sz val="9"/>
        <color theme="1"/>
        <rFont val="Arial"/>
        <family val="2"/>
      </rPr>
      <t>11st October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</si>
</sst>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10" fontId="1" fillId="2" borderId="0" xfId="0" applyNumberFormat="1" applyFont="1" applyFill="1"/>
    <xf numFmtId="0" fontId="1" fillId="3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9" fontId="0" fillId="0" borderId="0" xfId="0" applyNumberFormat="1"/>
    <xf numFmtId="17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2" fontId="0" fillId="7" borderId="0" xfId="0" applyNumberForma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2" fontId="1" fillId="10" borderId="0" xfId="0" applyNumberFormat="1" applyFont="1" applyFill="1"/>
  </cellXfs>
  <cellStyles count="1">
    <cellStyle name="Normal" xfId="0" builtinId="0"/>
  </cellStyles>
  <dxfs count="59">
    <dxf>
      <numFmt numFmtId="13" formatCode="0%"/>
    </dxf>
    <dxf>
      <numFmt numFmtId="22" formatCode="mmm\-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'A-Z Report'!$B$5:$B$12</c:f>
              <c:strCache>
                <c:ptCount val="8"/>
                <c:pt idx="0">
                  <c:v>June 1st Half</c:v>
                </c:pt>
                <c:pt idx="1">
                  <c:v>June 2nd Half</c:v>
                </c:pt>
                <c:pt idx="2">
                  <c:v>July 1st half</c:v>
                </c:pt>
                <c:pt idx="3">
                  <c:v>July 2nd half</c:v>
                </c:pt>
                <c:pt idx="4">
                  <c:v>August 1st half</c:v>
                </c:pt>
                <c:pt idx="5">
                  <c:v>August 2nd half</c:v>
                </c:pt>
                <c:pt idx="6">
                  <c:v>September 1st Half</c:v>
                </c:pt>
                <c:pt idx="7">
                  <c:v>September 2nd Half</c:v>
                </c:pt>
              </c:strCache>
            </c:strRef>
          </c:cat>
          <c:val>
            <c:numRef>
              <c:f>'A-Z Report'!$C$5:$C$12</c:f>
              <c:numCache>
                <c:formatCode>0.00</c:formatCode>
                <c:ptCount val="8"/>
                <c:pt idx="0">
                  <c:v>2438.4699999999998</c:v>
                </c:pt>
                <c:pt idx="1">
                  <c:v>9997.8800000000047</c:v>
                </c:pt>
                <c:pt idx="2">
                  <c:v>184379.25</c:v>
                </c:pt>
                <c:pt idx="3">
                  <c:v>106294.60999999987</c:v>
                </c:pt>
                <c:pt idx="4">
                  <c:v>107122.14999999991</c:v>
                </c:pt>
                <c:pt idx="5">
                  <c:v>95042.679999999935</c:v>
                </c:pt>
                <c:pt idx="6">
                  <c:v>112109.29999999999</c:v>
                </c:pt>
                <c:pt idx="7">
                  <c:v>47166.560000000056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3378432"/>
        <c:axId val="1503384960"/>
      </c:lineChart>
      <c:catAx>
        <c:axId val="1503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84960"/>
        <c:crosses val="autoZero"/>
        <c:auto val="1"/>
        <c:lblAlgn val="ctr"/>
        <c:lblOffset val="100"/>
        <c:noMultiLvlLbl val="0"/>
      </c:catAx>
      <c:valAx>
        <c:axId val="1503384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78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'A-Z Report'!$F$4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'A-Z Report'!$B$5:$B$12</c:f>
              <c:strCache>
                <c:ptCount val="8"/>
                <c:pt idx="0">
                  <c:v>June 1st Half</c:v>
                </c:pt>
                <c:pt idx="1">
                  <c:v>June 2nd Half</c:v>
                </c:pt>
                <c:pt idx="2">
                  <c:v>July 1st half</c:v>
                </c:pt>
                <c:pt idx="3">
                  <c:v>July 2nd half</c:v>
                </c:pt>
                <c:pt idx="4">
                  <c:v>August 1st half</c:v>
                </c:pt>
                <c:pt idx="5">
                  <c:v>August 2nd half</c:v>
                </c:pt>
                <c:pt idx="6">
                  <c:v>September 1st Half</c:v>
                </c:pt>
                <c:pt idx="7">
                  <c:v>September 2nd Half</c:v>
                </c:pt>
              </c:strCache>
            </c:strRef>
          </c:cat>
          <c:val>
            <c:numRef>
              <c:f>'A-Z Report'!$F$5:$F$12</c:f>
              <c:numCache>
                <c:formatCode>0.00</c:formatCode>
                <c:ptCount val="8"/>
                <c:pt idx="0">
                  <c:v>6.89</c:v>
                </c:pt>
                <c:pt idx="1">
                  <c:v>55.350000000000009</c:v>
                </c:pt>
                <c:pt idx="2">
                  <c:v>249.32000000000002</c:v>
                </c:pt>
                <c:pt idx="3">
                  <c:v>208.7</c:v>
                </c:pt>
                <c:pt idx="4">
                  <c:v>370.09000000000003</c:v>
                </c:pt>
                <c:pt idx="5">
                  <c:v>326.14999999999998</c:v>
                </c:pt>
                <c:pt idx="6">
                  <c:v>540.66</c:v>
                </c:pt>
                <c:pt idx="7">
                  <c:v>308.47000000000003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3381152"/>
        <c:axId val="1503387680"/>
      </c:barChart>
      <c:catAx>
        <c:axId val="15033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87680"/>
        <c:crosses val="autoZero"/>
        <c:auto val="1"/>
        <c:lblAlgn val="ctr"/>
        <c:lblOffset val="100"/>
        <c:noMultiLvlLbl val="0"/>
      </c:catAx>
      <c:valAx>
        <c:axId val="15033876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033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13</xdr:row>
      <xdr:rowOff>42862</xdr:rowOff>
    </xdr:from>
    <xdr:to>
      <xdr:col>3</xdr:col>
      <xdr:colOff>1333500</xdr:colOff>
      <xdr:row>31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1371599</xdr:colOff>
      <xdr:row>13</xdr:row>
      <xdr:rowOff>14287</xdr:rowOff>
    </xdr:from>
    <xdr:to>
      <xdr:col>7</xdr:col>
      <xdr:colOff>47625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X12" totalsRowCount="1" headerRowDxfId="58" dataDxfId="57">
  <autoFilter ref="B4:X11"/>
  <tableColumns count="23">
    <tableColumn id="1" name="Interval" dataDxfId="56" totalsRowDxfId="55"/>
    <tableColumn id="2" name="Duration(mins)" dataDxfId="54" totalsRowDxfId="53"/>
    <tableColumn id="3" name="in ASR(%)" dataDxfId="52" totalsRowDxfId="51"/>
    <tableColumn id="4" name="out ASR(%)" dataDxfId="50" totalsRowDxfId="49"/>
    <tableColumn id="5" name="ACD(min)" dataDxfId="48" totalsRowDxfId="47"/>
    <tableColumn id="6" name="Attempts" dataDxfId="46" totalsRowDxfId="45"/>
    <tableColumn id="7" name="in Charge" dataDxfId="44" totalsRowDxfId="43"/>
    <tableColumn id="8" name="out Charge" dataDxfId="42" totalsRowDxfId="41"/>
    <tableColumn id="9" name="Profit($)" totalsRowFunction="custom" dataDxfId="40" totalsRowDxfId="39">
      <totalsRowFormula>SUM(J5:J11)</totalsRowFormula>
    </tableColumn>
    <tableColumn id="10" name="Margin(%)" dataDxfId="38" totalsRowDxfId="37"/>
    <tableColumn id="11" name="Markup(%)" dataDxfId="36" totalsRowDxfId="35"/>
    <tableColumn id="12" name="Duration(mins)2" dataDxfId="34" totalsRowDxfId="33"/>
    <tableColumn id="13" name="ASR(%)" dataDxfId="32" totalsRowDxfId="31"/>
    <tableColumn id="14" name="ACD" dataDxfId="30" totalsRowDxfId="29"/>
    <tableColumn id="15" name="Charge($)" dataDxfId="28" totalsRowDxfId="27"/>
    <tableColumn id="16" name="Reverse price" dataDxfId="26" totalsRowDxfId="25"/>
    <tableColumn id="17" name="Outcost" dataDxfId="24" totalsRowDxfId="23"/>
    <tableColumn id="18" name="Margin" dataDxfId="22" totalsRowDxfId="21"/>
    <tableColumn id="19" name="Profit(%)" dataDxfId="20" totalsRowDxfId="19"/>
    <tableColumn id="20" name="Duration(mins)3" dataDxfId="18" totalsRowDxfId="17">
      <calculatedColumnFormula>Table1[[#This Row],[Duration(mins)]]-Table1[[#This Row],[Duration(mins)2]]</calculatedColumnFormula>
    </tableColumn>
    <tableColumn id="21" name="in Charge4" dataDxfId="16" totalsRowDxfId="15">
      <calculatedColumnFormula>Table1[[#This Row],[in Charge]]-Table1[[#This Row],[Charge($)]]</calculatedColumnFormula>
    </tableColumn>
    <tableColumn id="22" name="out Charge5" dataDxfId="14" totalsRowDxfId="13">
      <calculatedColumnFormula>Table1[[#This Row],[out Charge]]-Table1[[#This Row],[Outcost]]</calculatedColumnFormula>
    </tableColumn>
    <tableColumn id="23" name="Profit($)6" totalsRowFunction="custom" dataDxfId="12" totalsRowDxfId="11">
      <calculatedColumnFormula>Table1[[#This Row],[Profit($)]]-Table1[[#This Row],[Margin]]</calculatedColumnFormula>
      <totalsRowFormula>SUM(X5:X11)</totalsRow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G13" totalsRowShown="0" headerRowDxfId="10" dataDxfId="9">
  <autoFilter ref="B4:G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Interval" dataDxfId="8"/>
    <tableColumn id="2" name="Duration(mins)" dataDxfId="7"/>
    <tableColumn id="3" name="Revenue" dataDxfId="6"/>
    <tableColumn id="4" name="Cost" dataDxfId="5"/>
    <tableColumn id="5" name="Profit" dataDxfId="4"/>
    <tableColumn id="6" name="Margin" dataDxfId="3">
      <calculatedColumnFormula>F5/E5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G8" totalsRowShown="0" headerRowDxfId="2">
  <autoFilter ref="B2:G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Column1" dataDxfId="1"/>
    <tableColumn id="2" name="Traffic Volume"/>
    <tableColumn id="3" name="Average Rate"/>
    <tableColumn id="4" name="Revenue">
      <calculatedColumnFormula>C3*D3</calculatedColumnFormula>
    </tableColumn>
    <tableColumn id="5" name="Margin" dataDxfId="0"/>
    <tableColumn id="6" name="Profit">
      <calculatedColumnFormula>E3*F3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2"/>
  <sheetViews>
    <sheetView topLeftCell="G1" workbookViewId="0">
      <selection activeCell="X12" sqref="U4:X12"/>
    </sheetView>
  </sheetViews>
  <sheetFormatPr defaultRowHeight="12" x14ac:dyDescent="0.2"/>
  <cols>
    <col min="1" max="1" width="4.140625" style="1" customWidth="1"/>
    <col min="2" max="2" width="18.85546875" style="1" customWidth="1"/>
    <col min="3" max="3" width="15.140625" style="1" customWidth="1"/>
    <col min="4" max="4" width="10.85546875" style="1" hidden="1" customWidth="1"/>
    <col min="5" max="5" width="12" style="1" hidden="1" customWidth="1"/>
    <col min="6" max="6" width="10.7109375" style="1" hidden="1" customWidth="1"/>
    <col min="7" max="7" width="10.7109375" style="1" customWidth="1"/>
    <col min="8" max="8" width="10.85546875" style="1" customWidth="1"/>
    <col min="9" max="9" width="12" style="1" customWidth="1"/>
    <col min="10" max="10" width="9.7109375" style="1" customWidth="1"/>
    <col min="11" max="11" width="11.140625" style="1" customWidth="1"/>
    <col min="12" max="12" width="11.7109375" style="1" customWidth="1"/>
    <col min="13" max="13" width="16.140625" style="1" customWidth="1"/>
    <col min="14" max="15" width="9.140625" style="1" customWidth="1"/>
    <col min="16" max="16" width="11.140625" style="1" customWidth="1"/>
    <col min="17" max="17" width="14.42578125" style="1" hidden="1" customWidth="1"/>
    <col min="18" max="18" width="9.5703125" style="1" customWidth="1"/>
    <col min="19" max="19" width="9.140625" style="1"/>
    <col min="20" max="20" width="10" style="1" customWidth="1"/>
    <col min="21" max="16384" width="9.140625" style="1"/>
  </cols>
  <sheetData>
    <row r="4" spans="2:24" x14ac:dyDescent="0.2">
      <c r="B4" s="1" t="s">
        <v>24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25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26</v>
      </c>
      <c r="V4" s="1" t="s">
        <v>27</v>
      </c>
      <c r="W4" s="1" t="s">
        <v>28</v>
      </c>
      <c r="X4" s="1" t="s">
        <v>29</v>
      </c>
    </row>
    <row r="5" spans="2:24" x14ac:dyDescent="0.2">
      <c r="B5" s="1" t="s">
        <v>10</v>
      </c>
      <c r="C5" s="1">
        <v>2438.4699999999998</v>
      </c>
      <c r="D5" s="1">
        <v>36</v>
      </c>
      <c r="E5" s="1">
        <v>38</v>
      </c>
      <c r="F5" s="1">
        <v>5.38</v>
      </c>
      <c r="G5" s="1">
        <v>1261</v>
      </c>
      <c r="H5" s="1">
        <v>33.75</v>
      </c>
      <c r="I5" s="1">
        <v>26.85</v>
      </c>
      <c r="J5" s="1">
        <v>6.89</v>
      </c>
      <c r="K5" s="1">
        <v>0.20430000000000001</v>
      </c>
      <c r="L5" s="1">
        <v>0.25669999999999998</v>
      </c>
      <c r="U5" s="1">
        <f>Table1[[#This Row],[Duration(mins)]]-Table1[[#This Row],[Duration(mins)2]]</f>
        <v>2438.4699999999998</v>
      </c>
      <c r="V5" s="1">
        <f>Table1[[#This Row],[in Charge]]-Table1[[#This Row],[Charge($)]]</f>
        <v>33.75</v>
      </c>
      <c r="W5" s="1">
        <f>Table1[[#This Row],[out Charge]]-Table1[[#This Row],[Outcost]]</f>
        <v>26.85</v>
      </c>
      <c r="X5" s="1">
        <f>Table1[[#This Row],[Profit($)]]-Table1[[#This Row],[Margin]]</f>
        <v>6.89</v>
      </c>
    </row>
    <row r="6" spans="2:24" x14ac:dyDescent="0.2">
      <c r="B6" s="1" t="s">
        <v>11</v>
      </c>
      <c r="C6" s="1">
        <v>367833.86</v>
      </c>
      <c r="D6" s="1">
        <v>23</v>
      </c>
      <c r="E6" s="1">
        <v>22</v>
      </c>
      <c r="F6" s="1">
        <v>5.8</v>
      </c>
      <c r="G6" s="1">
        <v>281224</v>
      </c>
      <c r="H6" s="1">
        <v>6004.35</v>
      </c>
      <c r="I6" s="1">
        <v>5913.2</v>
      </c>
      <c r="J6" s="1">
        <v>91.15</v>
      </c>
      <c r="K6" s="1">
        <v>1.52E-2</v>
      </c>
      <c r="L6" s="1">
        <v>1.54E-2</v>
      </c>
      <c r="M6" s="1">
        <v>357835.98</v>
      </c>
      <c r="N6" s="1">
        <v>25</v>
      </c>
      <c r="O6" s="1">
        <v>6.45</v>
      </c>
      <c r="P6" s="1">
        <v>5331.76</v>
      </c>
      <c r="Q6" s="1">
        <v>1.4999999999999999E-2</v>
      </c>
      <c r="R6" s="1">
        <v>5367.56</v>
      </c>
      <c r="S6" s="1">
        <v>35.799999999999997</v>
      </c>
      <c r="T6" s="1">
        <v>0.67</v>
      </c>
      <c r="U6" s="1">
        <f>Table1[[#This Row],[Duration(mins)]]-Table1[[#This Row],[Duration(mins)2]]</f>
        <v>9997.8800000000047</v>
      </c>
      <c r="V6" s="1">
        <f>Table1[[#This Row],[in Charge]]-Table1[[#This Row],[Charge($)]]</f>
        <v>672.59000000000015</v>
      </c>
      <c r="W6" s="1">
        <f>Table1[[#This Row],[out Charge]]-Table1[[#This Row],[Outcost]]</f>
        <v>545.63999999999942</v>
      </c>
      <c r="X6" s="1">
        <f>Table1[[#This Row],[Profit($)]]-Table1[[#This Row],[Margin]]</f>
        <v>55.350000000000009</v>
      </c>
    </row>
    <row r="7" spans="2:24" x14ac:dyDescent="0.2">
      <c r="B7" s="1" t="s">
        <v>12</v>
      </c>
      <c r="C7" s="1">
        <v>1114030.22</v>
      </c>
      <c r="D7" s="1">
        <v>27</v>
      </c>
      <c r="E7" s="1">
        <v>24</v>
      </c>
      <c r="F7" s="1">
        <v>2.95</v>
      </c>
      <c r="G7" s="1">
        <v>1376988</v>
      </c>
      <c r="H7" s="1">
        <v>19222.060000000001</v>
      </c>
      <c r="I7" s="1">
        <v>18793.57</v>
      </c>
      <c r="J7" s="1">
        <v>428.49</v>
      </c>
      <c r="K7" s="1">
        <v>2.23E-2</v>
      </c>
      <c r="L7" s="1">
        <v>2.2800000000000001E-2</v>
      </c>
      <c r="M7" s="1">
        <v>929650.97</v>
      </c>
      <c r="N7" s="1">
        <v>32</v>
      </c>
      <c r="O7" s="1">
        <v>6.73</v>
      </c>
      <c r="P7" s="1">
        <v>13937.96</v>
      </c>
      <c r="Q7" s="1">
        <v>0</v>
      </c>
      <c r="R7" s="1">
        <v>14117.13</v>
      </c>
      <c r="S7" s="1">
        <v>179.17</v>
      </c>
      <c r="T7" s="1">
        <v>1.27</v>
      </c>
      <c r="U7" s="1">
        <f>Table1[[#This Row],[Duration(mins)]]-Table1[[#This Row],[Duration(mins)2]]</f>
        <v>184379.25</v>
      </c>
      <c r="V7" s="1">
        <f>Table1[[#This Row],[in Charge]]-Table1[[#This Row],[Charge($)]]</f>
        <v>5284.1000000000022</v>
      </c>
      <c r="W7" s="1">
        <f>Table1[[#This Row],[out Charge]]-Table1[[#This Row],[Outcost]]</f>
        <v>4676.4400000000005</v>
      </c>
      <c r="X7" s="1">
        <f>Table1[[#This Row],[Profit($)]]-Table1[[#This Row],[Margin]]</f>
        <v>249.32000000000002</v>
      </c>
    </row>
    <row r="8" spans="2:24" x14ac:dyDescent="0.2">
      <c r="B8" s="1" t="s">
        <v>13</v>
      </c>
      <c r="C8" s="1">
        <v>1553239.43</v>
      </c>
      <c r="D8" s="1">
        <v>19</v>
      </c>
      <c r="E8" s="1">
        <v>20</v>
      </c>
      <c r="F8" s="1">
        <v>4.6100099999999999</v>
      </c>
      <c r="G8" s="1">
        <v>1754877</v>
      </c>
      <c r="H8" s="1">
        <v>26189.02</v>
      </c>
      <c r="I8" s="1">
        <v>25690.85</v>
      </c>
      <c r="J8" s="1">
        <v>498.17</v>
      </c>
      <c r="K8" s="1">
        <v>1.9E-2</v>
      </c>
      <c r="L8" s="1">
        <v>1.9400000000000001E-2</v>
      </c>
      <c r="M8" s="1">
        <v>1446944.82</v>
      </c>
      <c r="N8" s="1">
        <v>29</v>
      </c>
      <c r="O8" s="1">
        <v>6.52</v>
      </c>
      <c r="P8" s="1">
        <v>21704.17</v>
      </c>
      <c r="Q8" s="1">
        <v>0</v>
      </c>
      <c r="R8" s="1">
        <v>21993.64</v>
      </c>
      <c r="S8" s="1">
        <v>289.47000000000003</v>
      </c>
      <c r="T8" s="1">
        <v>1.32</v>
      </c>
      <c r="U8" s="1">
        <f>Table1[[#This Row],[Duration(mins)]]-Table1[[#This Row],[Duration(mins)2]]</f>
        <v>106294.60999999987</v>
      </c>
      <c r="V8" s="1">
        <f>Table1[[#This Row],[in Charge]]-Table1[[#This Row],[Charge($)]]</f>
        <v>4484.8500000000022</v>
      </c>
      <c r="W8" s="1">
        <f>Table1[[#This Row],[out Charge]]-Table1[[#This Row],[Outcost]]</f>
        <v>3697.2099999999991</v>
      </c>
      <c r="X8" s="1">
        <f>Table1[[#This Row],[Profit($)]]-Table1[[#This Row],[Margin]]</f>
        <v>208.7</v>
      </c>
    </row>
    <row r="9" spans="2:24" x14ac:dyDescent="0.2">
      <c r="B9" s="1" t="s">
        <v>14</v>
      </c>
      <c r="C9" s="1">
        <v>1414234.95</v>
      </c>
      <c r="D9" s="1">
        <v>19</v>
      </c>
      <c r="E9" s="1">
        <v>13</v>
      </c>
      <c r="F9" s="1">
        <v>3.54</v>
      </c>
      <c r="G9" s="1">
        <v>2076675</v>
      </c>
      <c r="H9" s="1">
        <v>26784.73</v>
      </c>
      <c r="I9" s="1">
        <v>26157.9</v>
      </c>
      <c r="J9" s="1">
        <v>626.83000000000004</v>
      </c>
      <c r="K9" s="1">
        <v>2.3400000000000001E-2</v>
      </c>
      <c r="L9" s="1">
        <v>2.4E-2</v>
      </c>
      <c r="M9" s="1">
        <v>1307112.8</v>
      </c>
      <c r="N9" s="1">
        <v>33</v>
      </c>
      <c r="O9" s="1">
        <v>6.56</v>
      </c>
      <c r="P9" s="1">
        <v>19522.650000000001</v>
      </c>
      <c r="Q9" s="1">
        <v>0</v>
      </c>
      <c r="R9" s="1">
        <v>19779.39</v>
      </c>
      <c r="S9" s="1">
        <v>256.74</v>
      </c>
      <c r="T9" s="1">
        <v>1.3</v>
      </c>
      <c r="U9" s="1">
        <f>Table1[[#This Row],[Duration(mins)]]-Table1[[#This Row],[Duration(mins)2]]</f>
        <v>107122.14999999991</v>
      </c>
      <c r="V9" s="1">
        <f>Table1[[#This Row],[in Charge]]-Table1[[#This Row],[Charge($)]]</f>
        <v>7262.0799999999981</v>
      </c>
      <c r="W9" s="1">
        <f>Table1[[#This Row],[out Charge]]-Table1[[#This Row],[Outcost]]</f>
        <v>6378.510000000002</v>
      </c>
      <c r="X9" s="1">
        <f>Table1[[#This Row],[Profit($)]]-Table1[[#This Row],[Margin]]</f>
        <v>370.09000000000003</v>
      </c>
    </row>
    <row r="10" spans="2:24" x14ac:dyDescent="0.2">
      <c r="B10" s="1" t="s">
        <v>15</v>
      </c>
      <c r="C10" s="1">
        <v>1431028.53</v>
      </c>
      <c r="D10" s="1">
        <v>19</v>
      </c>
      <c r="E10" s="1">
        <v>17</v>
      </c>
      <c r="F10" s="1">
        <v>3.4</v>
      </c>
      <c r="G10" s="1">
        <v>2224164</v>
      </c>
      <c r="H10" s="1">
        <v>29764.62</v>
      </c>
      <c r="I10" s="1">
        <v>29237.119999999999</v>
      </c>
      <c r="J10" s="1">
        <v>527.5</v>
      </c>
      <c r="K10" s="1">
        <v>1.77E-2</v>
      </c>
      <c r="L10" s="1">
        <v>1.7999999999999999E-2</v>
      </c>
      <c r="M10" s="1">
        <v>1335985.8500000001</v>
      </c>
      <c r="N10" s="1">
        <v>30</v>
      </c>
      <c r="O10" s="1">
        <v>5.46</v>
      </c>
      <c r="P10" s="1">
        <v>22917.360000000001</v>
      </c>
      <c r="Q10" s="1">
        <v>0</v>
      </c>
      <c r="R10" s="1">
        <v>23118.7</v>
      </c>
      <c r="S10" s="1">
        <v>201.35</v>
      </c>
      <c r="T10" s="1">
        <v>0.87</v>
      </c>
      <c r="U10" s="1">
        <f>Table1[[#This Row],[Duration(mins)]]-Table1[[#This Row],[Duration(mins)2]]</f>
        <v>95042.679999999935</v>
      </c>
      <c r="V10" s="1">
        <f>Table1[[#This Row],[in Charge]]-Table1[[#This Row],[Charge($)]]</f>
        <v>6847.2599999999984</v>
      </c>
      <c r="W10" s="1">
        <f>Table1[[#This Row],[out Charge]]-Table1[[#This Row],[Outcost]]</f>
        <v>6118.4199999999983</v>
      </c>
      <c r="X10" s="1">
        <f>Table1[[#This Row],[Profit($)]]-Table1[[#This Row],[Margin]]</f>
        <v>326.14999999999998</v>
      </c>
    </row>
    <row r="11" spans="2:24" x14ac:dyDescent="0.2">
      <c r="B11" s="1" t="s">
        <v>16</v>
      </c>
      <c r="C11" s="1">
        <v>524240.37</v>
      </c>
      <c r="D11" s="1">
        <v>19</v>
      </c>
      <c r="E11" s="1">
        <v>18</v>
      </c>
      <c r="F11" s="1">
        <v>2.41</v>
      </c>
      <c r="G11" s="1">
        <v>1171064</v>
      </c>
      <c r="H11" s="1">
        <v>13322.82</v>
      </c>
      <c r="I11" s="1">
        <v>12684.01</v>
      </c>
      <c r="J11" s="1">
        <v>638.80999999999995</v>
      </c>
      <c r="K11" s="1">
        <v>4.7899999999999998E-2</v>
      </c>
      <c r="L11" s="1">
        <v>5.04E-2</v>
      </c>
      <c r="M11" s="1">
        <v>412131.07</v>
      </c>
      <c r="N11" s="1">
        <v>25</v>
      </c>
      <c r="O11" s="1">
        <v>5.73</v>
      </c>
      <c r="P11" s="1">
        <v>8018.68</v>
      </c>
      <c r="Q11" s="1">
        <v>0</v>
      </c>
      <c r="R11" s="1">
        <v>8116.84</v>
      </c>
      <c r="S11" s="1">
        <v>98.15</v>
      </c>
      <c r="T11" s="1">
        <v>99</v>
      </c>
      <c r="U11" s="1">
        <f>Table1[[#This Row],[Duration(mins)]]-Table1[[#This Row],[Duration(mins)2]]</f>
        <v>112109.29999999999</v>
      </c>
      <c r="V11" s="1">
        <f>Table1[[#This Row],[in Charge]]-Table1[[#This Row],[Charge($)]]</f>
        <v>5304.1399999999994</v>
      </c>
      <c r="W11" s="1">
        <f>Table1[[#This Row],[out Charge]]-Table1[[#This Row],[Outcost]]</f>
        <v>4567.17</v>
      </c>
      <c r="X11" s="1">
        <f>Table1[[#This Row],[Profit($)]]-Table1[[#This Row],[Margin]]</f>
        <v>540.66</v>
      </c>
    </row>
    <row r="12" spans="2:24" x14ac:dyDescent="0.2">
      <c r="J12" s="1">
        <f>SUM(J5:J11)</f>
        <v>2817.84</v>
      </c>
      <c r="U12" s="2"/>
      <c r="V12" s="2"/>
      <c r="W12" s="2"/>
      <c r="X12" s="2">
        <f>SUM(X5:X11)</f>
        <v>1757.1599999999999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abSelected="1" workbookViewId="0">
      <selection activeCell="L14" sqref="L14"/>
    </sheetView>
  </sheetViews>
  <sheetFormatPr defaultRowHeight="12" x14ac:dyDescent="0.2"/>
  <cols>
    <col min="1" max="1" width="2.85546875" style="1" customWidth="1"/>
    <col min="2" max="2" width="21" style="1" customWidth="1"/>
    <col min="3" max="3" width="16.7109375" style="3" customWidth="1"/>
    <col min="4" max="4" width="21.28515625" style="3" customWidth="1"/>
    <col min="5" max="5" width="18.5703125" style="3" customWidth="1"/>
    <col min="6" max="6" width="20.85546875" style="3" customWidth="1"/>
    <col min="7" max="7" width="18.85546875" style="4" customWidth="1"/>
    <col min="8" max="8" width="1.28515625" style="1" customWidth="1"/>
    <col min="9" max="9" width="26.5703125" style="1" bestFit="1" customWidth="1"/>
    <col min="10" max="10" width="12.28515625" style="1" customWidth="1"/>
    <col min="11" max="11" width="12.7109375" style="1" customWidth="1"/>
    <col min="12" max="16384" width="9.140625" style="1"/>
  </cols>
  <sheetData>
    <row r="1" spans="2:11" x14ac:dyDescent="0.2">
      <c r="B1" s="26" t="s">
        <v>97</v>
      </c>
      <c r="C1" s="26"/>
      <c r="D1" s="26"/>
      <c r="E1" s="26"/>
      <c r="F1" s="26"/>
      <c r="G1" s="26"/>
      <c r="I1" s="24" t="s">
        <v>68</v>
      </c>
      <c r="J1" s="24"/>
      <c r="K1" s="24"/>
    </row>
    <row r="2" spans="2:11" x14ac:dyDescent="0.2">
      <c r="B2" s="26"/>
      <c r="C2" s="26"/>
      <c r="D2" s="26"/>
      <c r="E2" s="26"/>
      <c r="F2" s="26"/>
      <c r="G2" s="26"/>
      <c r="I2" s="24"/>
      <c r="J2" s="24"/>
      <c r="K2" s="24"/>
    </row>
    <row r="3" spans="2:11" x14ac:dyDescent="0.2">
      <c r="B3" s="26"/>
      <c r="C3" s="26"/>
      <c r="D3" s="26"/>
      <c r="E3" s="26"/>
      <c r="F3" s="26"/>
      <c r="G3" s="26"/>
      <c r="I3" s="8" t="s">
        <v>41</v>
      </c>
      <c r="J3" s="8" t="s">
        <v>42</v>
      </c>
      <c r="K3" s="8" t="s">
        <v>39</v>
      </c>
    </row>
    <row r="4" spans="2:11" x14ac:dyDescent="0.2">
      <c r="B4" s="1" t="s">
        <v>24</v>
      </c>
      <c r="C4" s="3" t="s">
        <v>0</v>
      </c>
      <c r="D4" s="3" t="s">
        <v>37</v>
      </c>
      <c r="E4" s="3" t="s">
        <v>38</v>
      </c>
      <c r="F4" s="3" t="s">
        <v>39</v>
      </c>
      <c r="G4" s="4" t="s">
        <v>22</v>
      </c>
      <c r="I4" s="8" t="s">
        <v>43</v>
      </c>
      <c r="J4" s="8">
        <v>34265.230000000003</v>
      </c>
      <c r="K4" s="8">
        <v>19.03</v>
      </c>
    </row>
    <row r="5" spans="2:11" x14ac:dyDescent="0.2">
      <c r="B5" s="1" t="s">
        <v>30</v>
      </c>
      <c r="C5" s="3">
        <v>2438.4699999999998</v>
      </c>
      <c r="D5" s="3">
        <v>33.75</v>
      </c>
      <c r="E5" s="3">
        <v>26.85</v>
      </c>
      <c r="F5" s="3">
        <v>6.89</v>
      </c>
      <c r="G5" s="4">
        <f>F5/E5</f>
        <v>0.25661080074487891</v>
      </c>
      <c r="I5" s="8" t="s">
        <v>44</v>
      </c>
      <c r="J5" s="8">
        <v>12495.67</v>
      </c>
      <c r="K5" s="8">
        <v>17.440000000000001</v>
      </c>
    </row>
    <row r="6" spans="2:11" x14ac:dyDescent="0.2">
      <c r="B6" s="1" t="s">
        <v>31</v>
      </c>
      <c r="C6" s="3">
        <v>9997.8800000000047</v>
      </c>
      <c r="D6" s="3">
        <v>672.59000000000015</v>
      </c>
      <c r="E6" s="3">
        <v>545.63999999999942</v>
      </c>
      <c r="F6" s="3">
        <v>55.350000000000009</v>
      </c>
      <c r="G6" s="4">
        <f t="shared" ref="G6:G11" si="0">F6/E6</f>
        <v>0.1014405102265231</v>
      </c>
      <c r="I6" s="8" t="s">
        <v>44</v>
      </c>
      <c r="J6" s="8">
        <v>10187.52</v>
      </c>
      <c r="K6" s="8">
        <v>19.63</v>
      </c>
    </row>
    <row r="7" spans="2:11" x14ac:dyDescent="0.2">
      <c r="B7" s="1" t="s">
        <v>32</v>
      </c>
      <c r="C7" s="3">
        <v>184379.25</v>
      </c>
      <c r="D7" s="3">
        <v>5284.1000000000022</v>
      </c>
      <c r="E7" s="3">
        <v>4676.4400000000005</v>
      </c>
      <c r="F7" s="3">
        <v>249.32000000000002</v>
      </c>
      <c r="G7" s="4">
        <f t="shared" si="0"/>
        <v>5.3314059412715657E-2</v>
      </c>
      <c r="I7" s="8" t="s">
        <v>45</v>
      </c>
      <c r="J7" s="8">
        <v>8941.83</v>
      </c>
      <c r="K7" s="8">
        <v>0.36</v>
      </c>
    </row>
    <row r="8" spans="2:11" x14ac:dyDescent="0.2">
      <c r="B8" s="1" t="s">
        <v>33</v>
      </c>
      <c r="C8" s="3">
        <v>106294.60999999987</v>
      </c>
      <c r="D8" s="3">
        <v>4484.8500000000022</v>
      </c>
      <c r="E8" s="3">
        <v>3697.2099999999991</v>
      </c>
      <c r="F8" s="3">
        <v>208.7</v>
      </c>
      <c r="G8" s="4">
        <f t="shared" si="0"/>
        <v>5.6447970226197602E-2</v>
      </c>
      <c r="I8" s="8" t="s">
        <v>46</v>
      </c>
      <c r="J8" s="8">
        <v>7652.85</v>
      </c>
      <c r="K8" s="8">
        <v>0.48</v>
      </c>
    </row>
    <row r="9" spans="2:11" x14ac:dyDescent="0.2">
      <c r="B9" s="1" t="s">
        <v>34</v>
      </c>
      <c r="C9" s="3">
        <v>107122.14999999991</v>
      </c>
      <c r="D9" s="3">
        <v>7262.0799999999981</v>
      </c>
      <c r="E9" s="3">
        <v>6378.510000000002</v>
      </c>
      <c r="F9" s="3">
        <v>370.09000000000003</v>
      </c>
      <c r="G9" s="4">
        <f t="shared" si="0"/>
        <v>5.8021387440013408E-2</v>
      </c>
      <c r="I9" s="8" t="s">
        <v>47</v>
      </c>
      <c r="J9" s="8">
        <v>5269.42</v>
      </c>
      <c r="K9" s="8">
        <v>15.97</v>
      </c>
    </row>
    <row r="10" spans="2:11" x14ac:dyDescent="0.2">
      <c r="B10" s="1" t="s">
        <v>35</v>
      </c>
      <c r="C10" s="3">
        <v>95042.679999999935</v>
      </c>
      <c r="D10" s="3">
        <v>6847.2599999999984</v>
      </c>
      <c r="E10" s="3">
        <v>6118.4199999999983</v>
      </c>
      <c r="F10" s="3">
        <v>326.14999999999998</v>
      </c>
      <c r="G10" s="4">
        <f t="shared" si="0"/>
        <v>5.3306245730106804E-2</v>
      </c>
      <c r="I10" s="8" t="s">
        <v>48</v>
      </c>
      <c r="J10" s="8">
        <v>5090.67</v>
      </c>
      <c r="K10" s="8">
        <v>4.26</v>
      </c>
    </row>
    <row r="11" spans="2:11" x14ac:dyDescent="0.2">
      <c r="B11" s="1" t="s">
        <v>36</v>
      </c>
      <c r="C11" s="3">
        <v>112109.29999999999</v>
      </c>
      <c r="D11" s="3">
        <v>5304.1399999999994</v>
      </c>
      <c r="E11" s="3">
        <v>4567.17</v>
      </c>
      <c r="F11" s="3">
        <v>540.66</v>
      </c>
      <c r="G11" s="4">
        <f t="shared" si="0"/>
        <v>0.11837965304554023</v>
      </c>
      <c r="I11" s="8" t="s">
        <v>49</v>
      </c>
      <c r="J11" s="8">
        <v>3549.13</v>
      </c>
      <c r="K11" s="8">
        <v>4.8</v>
      </c>
    </row>
    <row r="12" spans="2:11" x14ac:dyDescent="0.2">
      <c r="B12" s="1" t="s">
        <v>87</v>
      </c>
      <c r="C12" s="3">
        <v>47166.560000000056</v>
      </c>
      <c r="D12" s="3">
        <v>3712.9100000000035</v>
      </c>
      <c r="E12" s="3">
        <v>3098.9199999999983</v>
      </c>
      <c r="F12" s="3">
        <v>308.47000000000003</v>
      </c>
      <c r="G12" s="4">
        <f>F12/E12</f>
        <v>9.9541130458353291E-2</v>
      </c>
      <c r="I12" s="8"/>
      <c r="J12" s="8"/>
      <c r="K12" s="8"/>
    </row>
    <row r="13" spans="2:11" x14ac:dyDescent="0.2">
      <c r="B13" s="5" t="s">
        <v>40</v>
      </c>
      <c r="C13" s="6">
        <f>SUM(C5:C11)</f>
        <v>617384.33999999962</v>
      </c>
      <c r="D13" s="6">
        <f>SUM(D5:D11)</f>
        <v>29888.77</v>
      </c>
      <c r="E13" s="6">
        <f>SUM(E5:E11)</f>
        <v>26010.239999999998</v>
      </c>
      <c r="F13" s="6">
        <f>SUM(F5:F11)</f>
        <v>1757.1599999999999</v>
      </c>
      <c r="G13" s="7">
        <f>F13/E13</f>
        <v>6.7556470067173538E-2</v>
      </c>
      <c r="I13" s="8" t="s">
        <v>44</v>
      </c>
      <c r="J13" s="8">
        <v>2473.3200000000002</v>
      </c>
      <c r="K13" s="8">
        <v>12.17</v>
      </c>
    </row>
    <row r="14" spans="2:11" x14ac:dyDescent="0.2">
      <c r="I14" s="8" t="s">
        <v>50</v>
      </c>
      <c r="J14" s="8">
        <v>2402.77</v>
      </c>
      <c r="K14" s="8">
        <v>7.41</v>
      </c>
    </row>
    <row r="15" spans="2:11" x14ac:dyDescent="0.2">
      <c r="I15" s="8" t="s">
        <v>51</v>
      </c>
      <c r="J15" s="8">
        <v>1872.33</v>
      </c>
      <c r="K15" s="8">
        <v>3.41</v>
      </c>
    </row>
    <row r="16" spans="2:11" x14ac:dyDescent="0.2">
      <c r="I16" s="8" t="s">
        <v>52</v>
      </c>
      <c r="J16" s="8">
        <v>1820.58</v>
      </c>
      <c r="K16" s="8">
        <v>6.56</v>
      </c>
    </row>
    <row r="17" spans="9:11" x14ac:dyDescent="0.2">
      <c r="I17" s="8" t="s">
        <v>43</v>
      </c>
      <c r="J17" s="8">
        <v>1062.58</v>
      </c>
      <c r="K17" s="8">
        <v>3.38</v>
      </c>
    </row>
    <row r="18" spans="9:11" x14ac:dyDescent="0.2">
      <c r="I18" s="8" t="s">
        <v>53</v>
      </c>
      <c r="J18" s="8">
        <v>935.63</v>
      </c>
      <c r="K18" s="8">
        <v>6.56</v>
      </c>
    </row>
    <row r="19" spans="9:11" x14ac:dyDescent="0.2">
      <c r="I19" s="8" t="s">
        <v>54</v>
      </c>
      <c r="J19" s="8">
        <v>857.48</v>
      </c>
      <c r="K19" s="8">
        <v>20.51</v>
      </c>
    </row>
    <row r="20" spans="9:11" x14ac:dyDescent="0.2">
      <c r="I20" s="8" t="s">
        <v>55</v>
      </c>
      <c r="J20" s="8">
        <v>842.55</v>
      </c>
      <c r="K20" s="8">
        <v>1.39</v>
      </c>
    </row>
    <row r="21" spans="9:11" x14ac:dyDescent="0.2">
      <c r="I21" s="8" t="s">
        <v>56</v>
      </c>
      <c r="J21" s="8">
        <v>837.67</v>
      </c>
      <c r="K21" s="8">
        <v>4.76</v>
      </c>
    </row>
    <row r="22" spans="9:11" x14ac:dyDescent="0.2">
      <c r="I22" s="8" t="s">
        <v>54</v>
      </c>
      <c r="J22" s="8">
        <v>799.27</v>
      </c>
      <c r="K22" s="8">
        <v>17.88</v>
      </c>
    </row>
    <row r="23" spans="9:11" x14ac:dyDescent="0.2">
      <c r="I23" s="8" t="s">
        <v>57</v>
      </c>
      <c r="J23" s="8">
        <v>714</v>
      </c>
      <c r="K23" s="8">
        <v>3.16</v>
      </c>
    </row>
    <row r="24" spans="9:11" x14ac:dyDescent="0.2">
      <c r="I24" s="8" t="s">
        <v>58</v>
      </c>
      <c r="J24" s="8">
        <v>568.4</v>
      </c>
      <c r="K24" s="8">
        <v>1.51</v>
      </c>
    </row>
    <row r="25" spans="9:11" x14ac:dyDescent="0.2">
      <c r="I25" s="8" t="s">
        <v>59</v>
      </c>
      <c r="J25" s="8">
        <v>567.28</v>
      </c>
      <c r="K25" s="8">
        <v>8.9700000000000006</v>
      </c>
    </row>
    <row r="26" spans="9:11" x14ac:dyDescent="0.2">
      <c r="I26" s="8" t="s">
        <v>60</v>
      </c>
      <c r="J26" s="8">
        <v>502.87</v>
      </c>
      <c r="K26" s="8">
        <v>23.56</v>
      </c>
    </row>
    <row r="27" spans="9:11" x14ac:dyDescent="0.2">
      <c r="I27" s="25" t="s">
        <v>69</v>
      </c>
      <c r="J27" s="25"/>
      <c r="K27" s="25"/>
    </row>
    <row r="28" spans="9:11" x14ac:dyDescent="0.2">
      <c r="I28" s="25"/>
      <c r="J28" s="25"/>
      <c r="K28" s="25"/>
    </row>
    <row r="29" spans="9:11" x14ac:dyDescent="0.2">
      <c r="I29" s="9" t="s">
        <v>41</v>
      </c>
      <c r="J29" s="9" t="s">
        <v>42</v>
      </c>
      <c r="K29" s="9" t="s">
        <v>39</v>
      </c>
    </row>
    <row r="30" spans="9:11" x14ac:dyDescent="0.2">
      <c r="I30" s="9" t="s">
        <v>60</v>
      </c>
      <c r="J30" s="9">
        <v>502.87</v>
      </c>
      <c r="K30" s="9">
        <v>23.56</v>
      </c>
    </row>
    <row r="31" spans="9:11" x14ac:dyDescent="0.2">
      <c r="I31" s="9" t="s">
        <v>54</v>
      </c>
      <c r="J31" s="9">
        <v>857.48</v>
      </c>
      <c r="K31" s="9">
        <v>20.51</v>
      </c>
    </row>
    <row r="32" spans="9:11" x14ac:dyDescent="0.2">
      <c r="I32" s="9" t="s">
        <v>60</v>
      </c>
      <c r="J32" s="9">
        <v>375.17</v>
      </c>
      <c r="K32" s="9">
        <v>19.8</v>
      </c>
    </row>
    <row r="33" spans="9:11" x14ac:dyDescent="0.2">
      <c r="I33" s="9" t="s">
        <v>44</v>
      </c>
      <c r="J33" s="9">
        <v>10187.52</v>
      </c>
      <c r="K33" s="9">
        <v>19.63</v>
      </c>
    </row>
    <row r="34" spans="9:11" x14ac:dyDescent="0.2">
      <c r="I34" s="9" t="s">
        <v>43</v>
      </c>
      <c r="J34" s="9">
        <v>34265.230000000003</v>
      </c>
      <c r="K34" s="9">
        <v>19.03</v>
      </c>
    </row>
    <row r="35" spans="9:11" x14ac:dyDescent="0.2">
      <c r="I35" s="9" t="s">
        <v>61</v>
      </c>
      <c r="J35" s="9">
        <v>314.63</v>
      </c>
      <c r="K35" s="9">
        <v>17.899999999999999</v>
      </c>
    </row>
    <row r="36" spans="9:11" x14ac:dyDescent="0.2">
      <c r="I36" s="9" t="s">
        <v>54</v>
      </c>
      <c r="J36" s="9">
        <v>799.27</v>
      </c>
      <c r="K36" s="9">
        <v>17.88</v>
      </c>
    </row>
    <row r="37" spans="9:11" x14ac:dyDescent="0.2">
      <c r="I37" s="9" t="s">
        <v>44</v>
      </c>
      <c r="J37" s="9">
        <v>12495.67</v>
      </c>
      <c r="K37" s="9">
        <v>17.440000000000001</v>
      </c>
    </row>
    <row r="38" spans="9:11" x14ac:dyDescent="0.2">
      <c r="I38" s="9" t="s">
        <v>47</v>
      </c>
      <c r="J38" s="9">
        <v>5269.42</v>
      </c>
      <c r="K38" s="9">
        <v>15.97</v>
      </c>
    </row>
    <row r="39" spans="9:11" x14ac:dyDescent="0.2">
      <c r="I39" s="9" t="s">
        <v>62</v>
      </c>
      <c r="J39" s="9">
        <v>336.87</v>
      </c>
      <c r="K39" s="9">
        <v>15.88</v>
      </c>
    </row>
    <row r="40" spans="9:11" x14ac:dyDescent="0.2">
      <c r="I40" s="9" t="s">
        <v>63</v>
      </c>
      <c r="J40" s="9">
        <v>127.52</v>
      </c>
      <c r="K40" s="9">
        <v>14.03</v>
      </c>
    </row>
    <row r="41" spans="9:11" x14ac:dyDescent="0.2">
      <c r="I41" s="9" t="s">
        <v>60</v>
      </c>
      <c r="J41" s="9">
        <v>161.33000000000001</v>
      </c>
      <c r="K41" s="9">
        <v>12.79</v>
      </c>
    </row>
    <row r="42" spans="9:11" x14ac:dyDescent="0.2">
      <c r="I42" s="9" t="s">
        <v>64</v>
      </c>
      <c r="J42" s="9">
        <v>245.27</v>
      </c>
      <c r="K42" s="9">
        <v>12.47</v>
      </c>
    </row>
    <row r="43" spans="9:11" x14ac:dyDescent="0.2">
      <c r="I43" s="9" t="s">
        <v>65</v>
      </c>
      <c r="J43" s="9">
        <v>142.65</v>
      </c>
      <c r="K43" s="9">
        <v>12.33</v>
      </c>
    </row>
    <row r="44" spans="9:11" x14ac:dyDescent="0.2">
      <c r="I44" s="9" t="s">
        <v>44</v>
      </c>
      <c r="J44" s="9">
        <v>2473.3200000000002</v>
      </c>
      <c r="K44" s="9">
        <v>12.17</v>
      </c>
    </row>
    <row r="45" spans="9:11" x14ac:dyDescent="0.2">
      <c r="I45" s="9" t="s">
        <v>44</v>
      </c>
      <c r="J45" s="9">
        <v>151.97999999999999</v>
      </c>
      <c r="K45" s="9">
        <v>12.17</v>
      </c>
    </row>
    <row r="46" spans="9:11" x14ac:dyDescent="0.2">
      <c r="I46" s="9" t="s">
        <v>66</v>
      </c>
      <c r="J46" s="9">
        <v>156.35</v>
      </c>
      <c r="K46" s="9">
        <v>11.31</v>
      </c>
    </row>
    <row r="47" spans="9:11" x14ac:dyDescent="0.2">
      <c r="I47" s="9" t="s">
        <v>67</v>
      </c>
      <c r="J47" s="9">
        <v>135.08000000000001</v>
      </c>
      <c r="K47" s="9">
        <v>11.15</v>
      </c>
    </row>
  </sheetData>
  <mergeCells count="3">
    <mergeCell ref="I1:K2"/>
    <mergeCell ref="I27:K28"/>
    <mergeCell ref="B1:G3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F6" sqref="F6"/>
    </sheetView>
  </sheetViews>
  <sheetFormatPr defaultRowHeight="15" x14ac:dyDescent="0.25"/>
  <cols>
    <col min="2" max="2" width="7.85546875" bestFit="1" customWidth="1"/>
    <col min="3" max="4" width="17.5703125" customWidth="1"/>
    <col min="5" max="5" width="17.5703125" style="12" customWidth="1"/>
    <col min="6" max="6" width="17.5703125" customWidth="1"/>
    <col min="7" max="9" width="18.140625" customWidth="1"/>
    <col min="10" max="10" width="16.7109375" customWidth="1"/>
    <col min="11" max="11" width="19.140625" customWidth="1"/>
    <col min="12" max="12" width="18.140625" customWidth="1"/>
  </cols>
  <sheetData>
    <row r="1" spans="2:12" x14ac:dyDescent="0.25">
      <c r="B1" t="s">
        <v>24</v>
      </c>
      <c r="C1" t="s">
        <v>0</v>
      </c>
      <c r="D1" t="s">
        <v>70</v>
      </c>
      <c r="G1" t="s">
        <v>37</v>
      </c>
      <c r="J1" t="s">
        <v>38</v>
      </c>
      <c r="K1" t="s">
        <v>39</v>
      </c>
      <c r="L1" t="s">
        <v>22</v>
      </c>
    </row>
    <row r="2" spans="2:12" x14ac:dyDescent="0.25">
      <c r="B2" s="10" t="s">
        <v>40</v>
      </c>
      <c r="C2" s="10">
        <v>200000</v>
      </c>
      <c r="D2" s="11">
        <v>0.2</v>
      </c>
      <c r="E2" s="13">
        <f>C2*D2</f>
        <v>40000</v>
      </c>
      <c r="F2" s="13">
        <f>C2+E2</f>
        <v>240000</v>
      </c>
      <c r="G2" s="10">
        <v>11000</v>
      </c>
      <c r="H2" s="10">
        <v>5.5E-2</v>
      </c>
      <c r="I2" s="10">
        <f>F2*H2</f>
        <v>13200</v>
      </c>
      <c r="J2" s="10">
        <v>26010.239999999998</v>
      </c>
      <c r="K2" s="10">
        <v>800</v>
      </c>
      <c r="L2" s="10">
        <v>6.7556470067173538E-2</v>
      </c>
    </row>
    <row r="3" spans="2:12" x14ac:dyDescent="0.25">
      <c r="C3" s="13">
        <f>F2</f>
        <v>240000</v>
      </c>
      <c r="D3" s="11">
        <v>0.2</v>
      </c>
      <c r="E3" s="13">
        <f t="shared" ref="E3:E6" si="0">C3*D3</f>
        <v>48000</v>
      </c>
      <c r="F3" s="13">
        <f t="shared" ref="F3:F5" si="1">C3+E3</f>
        <v>288000</v>
      </c>
      <c r="H3">
        <v>5.5E-2</v>
      </c>
      <c r="I3" s="10">
        <f t="shared" ref="I3:I6" si="2">F3*H3</f>
        <v>15840</v>
      </c>
    </row>
    <row r="4" spans="2:12" x14ac:dyDescent="0.25">
      <c r="C4" s="13">
        <f>F3</f>
        <v>288000</v>
      </c>
      <c r="D4" s="11">
        <v>0.2</v>
      </c>
      <c r="E4" s="13">
        <f t="shared" si="0"/>
        <v>57600</v>
      </c>
      <c r="F4" s="13">
        <f t="shared" si="1"/>
        <v>345600</v>
      </c>
      <c r="H4">
        <v>5.5E-2</v>
      </c>
      <c r="I4" s="10">
        <f t="shared" si="2"/>
        <v>19008</v>
      </c>
    </row>
    <row r="5" spans="2:12" x14ac:dyDescent="0.25">
      <c r="C5" s="13">
        <f>F4</f>
        <v>345600</v>
      </c>
      <c r="D5" s="11">
        <v>0.2</v>
      </c>
      <c r="E5" s="13">
        <f t="shared" si="0"/>
        <v>69120</v>
      </c>
      <c r="F5" s="13">
        <f t="shared" si="1"/>
        <v>414720</v>
      </c>
      <c r="H5">
        <v>5.5E-2</v>
      </c>
      <c r="I5" s="10">
        <f t="shared" si="2"/>
        <v>22809.599999999999</v>
      </c>
    </row>
    <row r="6" spans="2:12" x14ac:dyDescent="0.25">
      <c r="C6" s="13">
        <f>F5</f>
        <v>414720</v>
      </c>
      <c r="D6" s="11">
        <v>0.2</v>
      </c>
      <c r="E6" s="13">
        <f t="shared" si="0"/>
        <v>82944</v>
      </c>
      <c r="F6" s="13">
        <f>C6+E6</f>
        <v>497664</v>
      </c>
      <c r="H6">
        <v>5.5E-2</v>
      </c>
      <c r="I6" s="10">
        <f t="shared" si="2"/>
        <v>27371.52</v>
      </c>
    </row>
    <row r="10" spans="2:12" x14ac:dyDescent="0.25">
      <c r="G10">
        <f>200000/30</f>
        <v>6666.666666666667</v>
      </c>
    </row>
    <row r="14" spans="2:12" x14ac:dyDescent="0.25">
      <c r="C14">
        <v>1000000</v>
      </c>
      <c r="D14">
        <f>C2</f>
        <v>200000</v>
      </c>
      <c r="E14" s="12">
        <f>(C14-D14)/100</f>
        <v>8000</v>
      </c>
    </row>
    <row r="17" spans="4:6" x14ac:dyDescent="0.25">
      <c r="D17">
        <f>C14/15</f>
        <v>66666.666666666672</v>
      </c>
      <c r="E17" s="12">
        <f>(D17/C14)*100</f>
        <v>6.666666666666667</v>
      </c>
      <c r="F17">
        <f>E17*3</f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8"/>
  <sheetViews>
    <sheetView topLeftCell="B6" workbookViewId="0">
      <selection activeCell="S25" sqref="S25"/>
    </sheetView>
  </sheetViews>
  <sheetFormatPr defaultRowHeight="15" x14ac:dyDescent="0.25"/>
  <cols>
    <col min="3" max="3" width="16.28515625" customWidth="1"/>
    <col min="4" max="4" width="8.7109375" customWidth="1"/>
    <col min="5" max="5" width="6.5703125" customWidth="1"/>
    <col min="6" max="6" width="5.5703125" customWidth="1"/>
    <col min="7" max="7" width="7" customWidth="1"/>
    <col min="8" max="8" width="9.28515625" bestFit="1" customWidth="1"/>
    <col min="9" max="9" width="13.5703125" style="12" customWidth="1"/>
    <col min="10" max="10" width="9.140625" customWidth="1"/>
    <col min="12" max="13" width="0" hidden="1" customWidth="1"/>
    <col min="14" max="14" width="1.7109375" style="16" customWidth="1"/>
    <col min="15" max="15" width="0" hidden="1" customWidth="1"/>
    <col min="17" max="21" width="9.140625" customWidth="1"/>
  </cols>
  <sheetData>
    <row r="3" spans="2:28" x14ac:dyDescent="0.25">
      <c r="B3" s="15"/>
    </row>
    <row r="5" spans="2:28" x14ac:dyDescent="0.25">
      <c r="D5" s="27" t="s">
        <v>82</v>
      </c>
      <c r="E5" s="27"/>
      <c r="F5" s="27"/>
      <c r="G5" s="27"/>
      <c r="H5" s="27"/>
      <c r="I5" s="27"/>
      <c r="J5" s="27"/>
      <c r="K5" s="27"/>
      <c r="P5" s="27" t="s">
        <v>83</v>
      </c>
      <c r="Q5" s="27"/>
      <c r="R5" s="27"/>
      <c r="S5" s="27"/>
      <c r="T5" s="27"/>
      <c r="U5" s="27"/>
      <c r="V5" s="27"/>
      <c r="W5" s="27"/>
      <c r="X5" s="27"/>
    </row>
    <row r="6" spans="2:28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s="19" t="s">
        <v>5</v>
      </c>
      <c r="J6" s="21" t="s">
        <v>6</v>
      </c>
      <c r="K6" s="23" t="s">
        <v>7</v>
      </c>
      <c r="L6" t="s">
        <v>8</v>
      </c>
      <c r="M6" t="s">
        <v>80</v>
      </c>
      <c r="O6" t="s">
        <v>4</v>
      </c>
      <c r="Q6" t="s">
        <v>0</v>
      </c>
      <c r="R6" t="s">
        <v>17</v>
      </c>
      <c r="S6" t="s">
        <v>18</v>
      </c>
      <c r="T6" s="20" t="s">
        <v>19</v>
      </c>
      <c r="U6" t="s">
        <v>20</v>
      </c>
      <c r="V6" s="21" t="s">
        <v>21</v>
      </c>
      <c r="W6" s="23" t="s">
        <v>22</v>
      </c>
      <c r="X6" t="s">
        <v>23</v>
      </c>
      <c r="Y6" s="23"/>
      <c r="Z6" s="20" t="s">
        <v>81</v>
      </c>
      <c r="AA6" s="21" t="s">
        <v>38</v>
      </c>
    </row>
    <row r="7" spans="2:28" x14ac:dyDescent="0.25">
      <c r="C7" s="18">
        <v>42263</v>
      </c>
      <c r="D7">
        <v>34854</v>
      </c>
      <c r="E7">
        <v>70240.63</v>
      </c>
      <c r="F7">
        <v>36</v>
      </c>
      <c r="G7">
        <v>5.61</v>
      </c>
      <c r="H7">
        <v>1441.07</v>
      </c>
      <c r="I7" s="19">
        <v>0</v>
      </c>
      <c r="J7" s="21">
        <v>1427.54</v>
      </c>
      <c r="K7" s="23">
        <v>13.53</v>
      </c>
      <c r="L7" s="16">
        <v>9.4000000000000004E-3</v>
      </c>
      <c r="M7" s="16">
        <v>9.4999999999999998E-3</v>
      </c>
      <c r="P7">
        <v>24390</v>
      </c>
      <c r="Q7">
        <v>68733.78</v>
      </c>
      <c r="R7">
        <v>42</v>
      </c>
      <c r="S7">
        <v>6.74</v>
      </c>
      <c r="T7" s="20">
        <v>1347.2</v>
      </c>
      <c r="U7">
        <v>0</v>
      </c>
      <c r="V7" s="21">
        <v>1354.08</v>
      </c>
      <c r="W7" s="23">
        <v>6.88</v>
      </c>
      <c r="X7">
        <v>0.51</v>
      </c>
      <c r="Y7" s="23">
        <f>K7-W7</f>
        <v>6.6499999999999995</v>
      </c>
      <c r="Z7" s="19">
        <f>I7-T7</f>
        <v>-1347.2</v>
      </c>
      <c r="AA7" s="22">
        <f>J7-V7</f>
        <v>73.460000000000036</v>
      </c>
      <c r="AB7" s="12">
        <f>Z7-AA7</f>
        <v>-1420.66</v>
      </c>
    </row>
    <row r="8" spans="2:28" x14ac:dyDescent="0.25">
      <c r="C8" s="18">
        <v>42264</v>
      </c>
      <c r="D8">
        <v>41980</v>
      </c>
      <c r="E8">
        <v>60331.33</v>
      </c>
      <c r="F8">
        <v>26</v>
      </c>
      <c r="G8">
        <v>5.52</v>
      </c>
      <c r="H8">
        <v>1244.82</v>
      </c>
      <c r="I8" s="19">
        <v>0</v>
      </c>
      <c r="J8" s="21">
        <v>1234.47</v>
      </c>
      <c r="K8" s="23">
        <v>10.35</v>
      </c>
      <c r="L8" s="16">
        <v>8.3000000000000001E-3</v>
      </c>
      <c r="M8" s="16">
        <v>8.3999999999999995E-3</v>
      </c>
      <c r="P8">
        <v>1854</v>
      </c>
      <c r="Q8">
        <v>59342.8</v>
      </c>
      <c r="R8">
        <v>31</v>
      </c>
      <c r="S8">
        <v>5.92</v>
      </c>
      <c r="T8" s="20">
        <v>1163.1199999999999</v>
      </c>
      <c r="U8">
        <v>0</v>
      </c>
      <c r="V8" s="21">
        <v>1169.06</v>
      </c>
      <c r="W8" s="23">
        <v>5.94</v>
      </c>
      <c r="X8">
        <v>0.51</v>
      </c>
      <c r="Y8" s="23">
        <f t="shared" ref="Y8:Y21" si="0">K8-W8</f>
        <v>4.4099999999999993</v>
      </c>
      <c r="Z8" s="19">
        <f t="shared" ref="Z8:Z21" si="1">I8-T8</f>
        <v>-1163.1199999999999</v>
      </c>
      <c r="AA8" s="22">
        <f t="shared" ref="AA8:AA21" si="2">J8-V8</f>
        <v>65.410000000000082</v>
      </c>
      <c r="AB8" s="12">
        <f t="shared" ref="AB8:AB21" si="3">Z8-AA8</f>
        <v>-1228.53</v>
      </c>
    </row>
    <row r="9" spans="2:28" x14ac:dyDescent="0.25">
      <c r="C9" s="18">
        <v>42265</v>
      </c>
      <c r="I9" s="19"/>
      <c r="J9" s="21"/>
      <c r="K9" s="23"/>
      <c r="L9" s="16">
        <v>1.3599999999999999E-2</v>
      </c>
      <c r="M9" s="16">
        <v>1.38E-2</v>
      </c>
      <c r="P9">
        <v>31634</v>
      </c>
      <c r="Q9">
        <v>80161.55</v>
      </c>
      <c r="R9">
        <v>37</v>
      </c>
      <c r="S9">
        <v>6.88</v>
      </c>
      <c r="T9" s="20">
        <v>1571.26</v>
      </c>
      <c r="U9">
        <v>0</v>
      </c>
      <c r="V9" s="21">
        <v>1579.28</v>
      </c>
      <c r="W9" s="23">
        <v>8.02</v>
      </c>
      <c r="X9">
        <v>0.51</v>
      </c>
      <c r="Y9" s="23">
        <f t="shared" si="0"/>
        <v>-8.02</v>
      </c>
      <c r="Z9" s="19">
        <f t="shared" si="1"/>
        <v>-1571.26</v>
      </c>
      <c r="AA9" s="22">
        <f t="shared" si="2"/>
        <v>-1579.28</v>
      </c>
      <c r="AB9" s="12">
        <f t="shared" si="3"/>
        <v>8.0199999999999818</v>
      </c>
    </row>
    <row r="10" spans="2:28" x14ac:dyDescent="0.25">
      <c r="C10" s="18">
        <v>42266</v>
      </c>
      <c r="I10" s="19"/>
      <c r="J10" s="21"/>
      <c r="K10" s="23"/>
      <c r="L10" s="16">
        <v>9.4999999999999998E-3</v>
      </c>
      <c r="M10" s="16">
        <v>9.5999999999999992E-3</v>
      </c>
      <c r="P10">
        <v>31865</v>
      </c>
      <c r="Q10">
        <v>86135.05</v>
      </c>
      <c r="R10">
        <v>37</v>
      </c>
      <c r="S10">
        <v>7.36</v>
      </c>
      <c r="T10" s="20">
        <v>1688.27</v>
      </c>
      <c r="U10">
        <v>0</v>
      </c>
      <c r="V10" s="21">
        <v>1696.88</v>
      </c>
      <c r="W10" s="23">
        <v>8.6199999999999992</v>
      </c>
      <c r="X10">
        <v>0.51</v>
      </c>
      <c r="Y10" s="23">
        <f t="shared" si="0"/>
        <v>-8.6199999999999992</v>
      </c>
      <c r="Z10" s="19">
        <f t="shared" si="1"/>
        <v>-1688.27</v>
      </c>
      <c r="AA10" s="22">
        <f t="shared" si="2"/>
        <v>-1696.88</v>
      </c>
      <c r="AB10" s="12">
        <f t="shared" si="3"/>
        <v>8.6100000000001273</v>
      </c>
    </row>
    <row r="11" spans="2:28" x14ac:dyDescent="0.25">
      <c r="C11" s="18">
        <v>42267</v>
      </c>
      <c r="I11" s="19"/>
      <c r="J11" s="21"/>
      <c r="K11" s="23"/>
      <c r="L11" s="16">
        <v>1.0500000000000001E-2</v>
      </c>
      <c r="M11" s="16">
        <v>1.06E-2</v>
      </c>
      <c r="P11">
        <v>37575</v>
      </c>
      <c r="Q11">
        <v>105595.67</v>
      </c>
      <c r="R11">
        <v>42</v>
      </c>
      <c r="S11">
        <v>6.75</v>
      </c>
      <c r="T11" s="20">
        <v>2069.69</v>
      </c>
      <c r="U11">
        <v>0</v>
      </c>
      <c r="V11" s="21">
        <v>2080.2600000000002</v>
      </c>
      <c r="W11" s="23">
        <v>10.56</v>
      </c>
      <c r="X11">
        <v>0.51</v>
      </c>
      <c r="Y11" s="23">
        <f t="shared" si="0"/>
        <v>-10.56</v>
      </c>
      <c r="Z11" s="19">
        <f t="shared" si="1"/>
        <v>-2069.69</v>
      </c>
      <c r="AA11" s="22">
        <f t="shared" si="2"/>
        <v>-2080.2600000000002</v>
      </c>
      <c r="AB11" s="12">
        <f t="shared" si="3"/>
        <v>10.570000000000164</v>
      </c>
    </row>
    <row r="12" spans="2:28" x14ac:dyDescent="0.25">
      <c r="C12" s="18">
        <v>42268</v>
      </c>
      <c r="I12" s="19"/>
      <c r="J12" s="21"/>
      <c r="K12" s="23"/>
      <c r="L12" s="16">
        <v>6.3E-3</v>
      </c>
      <c r="M12" s="16">
        <v>6.4000000000000003E-3</v>
      </c>
      <c r="P12">
        <v>42575</v>
      </c>
      <c r="Q12">
        <v>103948.92</v>
      </c>
      <c r="R12">
        <v>37</v>
      </c>
      <c r="S12">
        <v>6.66</v>
      </c>
      <c r="T12" s="20">
        <v>2037.41</v>
      </c>
      <c r="U12">
        <v>0</v>
      </c>
      <c r="V12" s="21">
        <v>2047.81</v>
      </c>
      <c r="W12" s="23">
        <v>10.4</v>
      </c>
      <c r="X12">
        <v>0.51</v>
      </c>
      <c r="Y12" s="23">
        <f t="shared" si="0"/>
        <v>-10.4</v>
      </c>
      <c r="Z12" s="19">
        <f t="shared" si="1"/>
        <v>-2037.41</v>
      </c>
      <c r="AA12" s="22">
        <f t="shared" si="2"/>
        <v>-2047.81</v>
      </c>
      <c r="AB12" s="12">
        <f t="shared" si="3"/>
        <v>10.399999999999864</v>
      </c>
    </row>
    <row r="13" spans="2:28" x14ac:dyDescent="0.25">
      <c r="C13" s="18">
        <v>42269</v>
      </c>
      <c r="I13" s="19"/>
      <c r="J13" s="21"/>
      <c r="K13" s="23"/>
      <c r="L13" s="16">
        <v>8.2000000000000007E-3</v>
      </c>
      <c r="M13" s="16">
        <v>8.3000000000000001E-3</v>
      </c>
      <c r="P13">
        <v>16238</v>
      </c>
      <c r="Q13">
        <v>34621.919999999998</v>
      </c>
      <c r="R13">
        <v>35</v>
      </c>
      <c r="S13">
        <v>6.11</v>
      </c>
      <c r="T13" s="20">
        <v>671.64</v>
      </c>
      <c r="U13">
        <v>0</v>
      </c>
      <c r="V13" s="21">
        <v>675.1</v>
      </c>
      <c r="W13" s="23">
        <v>3.45</v>
      </c>
      <c r="X13">
        <v>0.51</v>
      </c>
      <c r="Y13" s="23">
        <f t="shared" si="0"/>
        <v>-3.45</v>
      </c>
      <c r="Z13" s="19">
        <f t="shared" si="1"/>
        <v>-671.64</v>
      </c>
      <c r="AA13" s="22">
        <f t="shared" si="2"/>
        <v>-675.1</v>
      </c>
      <c r="AB13" s="12">
        <f t="shared" si="3"/>
        <v>3.4600000000000364</v>
      </c>
    </row>
    <row r="14" spans="2:28" x14ac:dyDescent="0.25">
      <c r="C14" s="18">
        <v>42270</v>
      </c>
      <c r="I14" s="19"/>
      <c r="J14" s="21"/>
      <c r="K14" s="23"/>
      <c r="L14" s="16">
        <v>8.2000000000000007E-3</v>
      </c>
      <c r="M14" s="16">
        <v>8.3000000000000001E-3</v>
      </c>
      <c r="P14">
        <v>44208</v>
      </c>
      <c r="Q14">
        <v>100529.28</v>
      </c>
      <c r="R14">
        <v>37</v>
      </c>
      <c r="S14">
        <v>6.14</v>
      </c>
      <c r="T14" s="20">
        <v>1930.22</v>
      </c>
      <c r="U14">
        <v>0</v>
      </c>
      <c r="V14" s="21">
        <v>1940.22</v>
      </c>
      <c r="W14" s="23">
        <v>10</v>
      </c>
      <c r="X14">
        <v>0.52</v>
      </c>
      <c r="Y14" s="23">
        <f t="shared" si="0"/>
        <v>-10</v>
      </c>
      <c r="Z14" s="19">
        <f t="shared" si="1"/>
        <v>-1930.22</v>
      </c>
      <c r="AA14" s="22">
        <f t="shared" si="2"/>
        <v>-1940.22</v>
      </c>
      <c r="AB14" s="12">
        <f t="shared" si="3"/>
        <v>10</v>
      </c>
    </row>
    <row r="15" spans="2:28" x14ac:dyDescent="0.25">
      <c r="C15" s="18">
        <v>42271</v>
      </c>
      <c r="I15" s="19"/>
      <c r="J15" s="21"/>
      <c r="K15" s="23"/>
      <c r="L15" s="16">
        <v>1.95E-2</v>
      </c>
      <c r="M15" s="16">
        <v>1.9900000000000001E-2</v>
      </c>
      <c r="P15">
        <v>119634</v>
      </c>
      <c r="Q15">
        <v>217884.78</v>
      </c>
      <c r="R15">
        <v>30</v>
      </c>
      <c r="S15">
        <v>6.03</v>
      </c>
      <c r="T15" s="20">
        <v>4183.41</v>
      </c>
      <c r="U15">
        <v>0</v>
      </c>
      <c r="V15" s="21">
        <v>4205.1899999999996</v>
      </c>
      <c r="W15" s="23">
        <v>21.79</v>
      </c>
      <c r="X15">
        <v>0.52</v>
      </c>
      <c r="Y15" s="23">
        <f t="shared" si="0"/>
        <v>-21.79</v>
      </c>
      <c r="Z15" s="19">
        <f t="shared" si="1"/>
        <v>-4183.41</v>
      </c>
      <c r="AA15" s="22">
        <f t="shared" si="2"/>
        <v>-4205.1899999999996</v>
      </c>
      <c r="AB15" s="12">
        <f t="shared" si="3"/>
        <v>21.779999999999745</v>
      </c>
    </row>
    <row r="16" spans="2:28" x14ac:dyDescent="0.25">
      <c r="C16" s="18">
        <v>42272</v>
      </c>
      <c r="I16" s="19"/>
      <c r="J16" s="21"/>
      <c r="K16" s="23"/>
      <c r="L16" s="16">
        <v>1.9400000000000001E-2</v>
      </c>
      <c r="M16" s="16">
        <v>1.9699999999999999E-2</v>
      </c>
      <c r="P16">
        <v>326529</v>
      </c>
      <c r="Q16">
        <v>31884.02</v>
      </c>
      <c r="R16">
        <v>2</v>
      </c>
      <c r="S16">
        <v>5.37</v>
      </c>
      <c r="T16" s="20">
        <v>612.16999999999996</v>
      </c>
      <c r="U16">
        <v>0</v>
      </c>
      <c r="V16" s="21">
        <v>615.36</v>
      </c>
      <c r="W16" s="23">
        <v>3.19</v>
      </c>
      <c r="X16">
        <v>0.52</v>
      </c>
      <c r="Y16" s="23">
        <f t="shared" si="0"/>
        <v>-3.19</v>
      </c>
      <c r="Z16" s="19">
        <f t="shared" si="1"/>
        <v>-612.16999999999996</v>
      </c>
      <c r="AA16" s="22">
        <f t="shared" si="2"/>
        <v>-615.36</v>
      </c>
      <c r="AB16" s="12">
        <f t="shared" si="3"/>
        <v>3.1900000000000546</v>
      </c>
    </row>
    <row r="17" spans="3:28" x14ac:dyDescent="0.25">
      <c r="C17" s="18">
        <v>42273</v>
      </c>
      <c r="I17" s="19"/>
      <c r="J17" s="21"/>
      <c r="K17" s="23"/>
      <c r="L17" s="16">
        <v>2.93E-2</v>
      </c>
      <c r="M17" s="16">
        <v>3.0099999999999998E-2</v>
      </c>
      <c r="P17">
        <v>81991</v>
      </c>
      <c r="Q17">
        <v>134985.47</v>
      </c>
      <c r="R17">
        <v>28</v>
      </c>
      <c r="S17">
        <v>5.78</v>
      </c>
      <c r="T17" s="20">
        <v>2591.7199999999998</v>
      </c>
      <c r="U17">
        <v>0</v>
      </c>
      <c r="V17" s="21">
        <v>2605.23</v>
      </c>
      <c r="W17" s="23">
        <v>13.51</v>
      </c>
      <c r="X17">
        <v>0.52</v>
      </c>
      <c r="Y17" s="23">
        <f t="shared" si="0"/>
        <v>-13.51</v>
      </c>
      <c r="Z17" s="19">
        <f t="shared" si="1"/>
        <v>-2591.7199999999998</v>
      </c>
      <c r="AA17" s="22">
        <f t="shared" si="2"/>
        <v>-2605.23</v>
      </c>
      <c r="AB17" s="12">
        <f t="shared" si="3"/>
        <v>13.510000000000218</v>
      </c>
    </row>
    <row r="18" spans="3:28" x14ac:dyDescent="0.25">
      <c r="C18" s="18">
        <v>42274</v>
      </c>
      <c r="I18" s="19"/>
      <c r="J18" s="21"/>
      <c r="K18" s="23"/>
      <c r="L18" s="16">
        <v>7.0000000000000001E-3</v>
      </c>
      <c r="M18" s="16">
        <v>7.0000000000000001E-3</v>
      </c>
      <c r="P18">
        <v>80221</v>
      </c>
      <c r="Q18">
        <v>140254.64000000001</v>
      </c>
      <c r="R18">
        <v>31</v>
      </c>
      <c r="S18">
        <v>5.65</v>
      </c>
      <c r="T18" s="20">
        <v>2692.89</v>
      </c>
      <c r="U18">
        <v>0</v>
      </c>
      <c r="V18" s="21">
        <v>2706.93</v>
      </c>
      <c r="W18" s="23">
        <v>14.04</v>
      </c>
      <c r="X18">
        <v>0.52</v>
      </c>
      <c r="Y18" s="23">
        <f t="shared" si="0"/>
        <v>-14.04</v>
      </c>
      <c r="Z18" s="19">
        <f t="shared" si="1"/>
        <v>-2692.89</v>
      </c>
      <c r="AA18" s="22">
        <f t="shared" si="2"/>
        <v>-2706.93</v>
      </c>
      <c r="AB18" s="12">
        <f t="shared" si="3"/>
        <v>14.039999999999964</v>
      </c>
    </row>
    <row r="19" spans="3:28" x14ac:dyDescent="0.25">
      <c r="C19" s="18">
        <v>42275</v>
      </c>
      <c r="I19" s="19"/>
      <c r="J19" s="21"/>
      <c r="K19" s="23"/>
      <c r="L19" s="16">
        <v>9.4000000000000004E-3</v>
      </c>
      <c r="M19" s="16">
        <v>9.4999999999999998E-3</v>
      </c>
      <c r="P19">
        <v>78330</v>
      </c>
      <c r="Q19">
        <v>135920.37</v>
      </c>
      <c r="R19">
        <v>32</v>
      </c>
      <c r="S19">
        <v>5.45</v>
      </c>
      <c r="T19" s="20">
        <v>2609.67</v>
      </c>
      <c r="U19">
        <v>0</v>
      </c>
      <c r="V19" s="21">
        <v>2623.27</v>
      </c>
      <c r="W19" s="23">
        <v>13.6</v>
      </c>
      <c r="X19">
        <v>0.52</v>
      </c>
      <c r="Y19" s="23">
        <f t="shared" si="0"/>
        <v>-13.6</v>
      </c>
      <c r="Z19" s="19">
        <f t="shared" si="1"/>
        <v>-2609.67</v>
      </c>
      <c r="AA19" s="22">
        <f t="shared" si="2"/>
        <v>-2623.27</v>
      </c>
      <c r="AB19" s="12">
        <f t="shared" si="3"/>
        <v>13.599999999999909</v>
      </c>
    </row>
    <row r="20" spans="3:28" x14ac:dyDescent="0.25">
      <c r="C20" s="18">
        <v>42276</v>
      </c>
      <c r="I20" s="19"/>
      <c r="J20" s="21"/>
      <c r="K20" s="23"/>
      <c r="L20" s="16">
        <v>1.38E-2</v>
      </c>
      <c r="M20" s="16">
        <v>1.4E-2</v>
      </c>
      <c r="P20">
        <v>58898</v>
      </c>
      <c r="Q20">
        <v>119024.85</v>
      </c>
      <c r="R20">
        <v>37</v>
      </c>
      <c r="S20">
        <v>5.49</v>
      </c>
      <c r="T20" s="20">
        <v>2285.2800000000002</v>
      </c>
      <c r="U20">
        <v>0</v>
      </c>
      <c r="V20" s="21">
        <v>2297.19</v>
      </c>
      <c r="W20" s="23">
        <v>11.91</v>
      </c>
      <c r="X20">
        <v>0.52</v>
      </c>
      <c r="Y20" s="23">
        <f t="shared" si="0"/>
        <v>-11.91</v>
      </c>
      <c r="Z20" s="19">
        <f t="shared" si="1"/>
        <v>-2285.2800000000002</v>
      </c>
      <c r="AA20" s="22">
        <f t="shared" si="2"/>
        <v>-2297.19</v>
      </c>
      <c r="AB20" s="12">
        <f t="shared" si="3"/>
        <v>11.909999999999854</v>
      </c>
    </row>
    <row r="21" spans="3:28" x14ac:dyDescent="0.25">
      <c r="C21" s="18">
        <v>42277</v>
      </c>
      <c r="I21" s="19"/>
      <c r="J21" s="21"/>
      <c r="K21" s="23"/>
      <c r="L21" s="16">
        <v>1.9E-2</v>
      </c>
      <c r="M21" s="16">
        <v>1.9400000000000001E-2</v>
      </c>
      <c r="P21">
        <v>45227</v>
      </c>
      <c r="Q21">
        <v>108419.15</v>
      </c>
      <c r="R21">
        <v>38</v>
      </c>
      <c r="S21">
        <v>6.34</v>
      </c>
      <c r="T21" s="20">
        <v>2081.65</v>
      </c>
      <c r="U21">
        <v>0</v>
      </c>
      <c r="V21" s="21">
        <v>2092.5</v>
      </c>
      <c r="W21" s="23">
        <v>10.85</v>
      </c>
      <c r="X21">
        <v>0.52</v>
      </c>
      <c r="Y21" s="23">
        <f t="shared" si="0"/>
        <v>-10.85</v>
      </c>
      <c r="Z21" s="19">
        <f t="shared" si="1"/>
        <v>-2081.65</v>
      </c>
      <c r="AA21" s="22">
        <f t="shared" si="2"/>
        <v>-2092.5</v>
      </c>
      <c r="AB21" s="12">
        <f t="shared" si="3"/>
        <v>10.849999999999909</v>
      </c>
    </row>
    <row r="22" spans="3:28" x14ac:dyDescent="0.25">
      <c r="C22" s="18"/>
      <c r="I22" s="19"/>
      <c r="J22" s="21"/>
      <c r="K22" s="23"/>
      <c r="L22" s="16"/>
      <c r="M22" s="16"/>
      <c r="T22" s="20"/>
      <c r="V22" s="21"/>
      <c r="W22" s="23"/>
      <c r="Y22" s="23"/>
      <c r="Z22" s="19"/>
      <c r="AA22" s="22"/>
      <c r="AB22" s="12"/>
    </row>
    <row r="23" spans="3:28" x14ac:dyDescent="0.25">
      <c r="C23" s="18"/>
      <c r="D23">
        <v>1574608.82</v>
      </c>
      <c r="E23">
        <v>20</v>
      </c>
      <c r="F23">
        <v>17</v>
      </c>
      <c r="G23">
        <v>4.96</v>
      </c>
      <c r="H23">
        <v>1555877</v>
      </c>
      <c r="I23" s="19">
        <v>33248.51</v>
      </c>
      <c r="J23" s="21">
        <v>32787.279999999999</v>
      </c>
      <c r="K23" s="23">
        <v>461.23</v>
      </c>
      <c r="L23" s="16">
        <v>1.3899999999999999E-2</v>
      </c>
      <c r="M23" s="16">
        <v>1.41E-2</v>
      </c>
      <c r="P23">
        <v>1051169</v>
      </c>
      <c r="Q23">
        <v>1527442.26</v>
      </c>
      <c r="R23">
        <v>24</v>
      </c>
      <c r="S23">
        <v>6.09</v>
      </c>
      <c r="T23" s="20">
        <v>29535.599999999999</v>
      </c>
      <c r="U23">
        <v>0</v>
      </c>
      <c r="V23" s="21">
        <v>29688.36</v>
      </c>
      <c r="W23" s="23">
        <v>152.76</v>
      </c>
      <c r="X23">
        <v>0.51</v>
      </c>
      <c r="Y23" s="23"/>
      <c r="Z23" s="19"/>
      <c r="AA23" s="22"/>
      <c r="AB23" s="12"/>
    </row>
    <row r="25" spans="3:28" x14ac:dyDescent="0.25">
      <c r="J25">
        <f>D23-Q23</f>
        <v>47166.560000000056</v>
      </c>
      <c r="R25" t="s">
        <v>84</v>
      </c>
      <c r="S25" s="12">
        <f>I23-T23</f>
        <v>3712.9100000000035</v>
      </c>
      <c r="U25">
        <f>K23-W23</f>
        <v>308.47000000000003</v>
      </c>
    </row>
    <row r="26" spans="3:28" x14ac:dyDescent="0.25">
      <c r="I26" s="12">
        <f>D23-Q23</f>
        <v>47166.560000000056</v>
      </c>
      <c r="R26" t="s">
        <v>85</v>
      </c>
      <c r="S26">
        <f>J23-V23</f>
        <v>3098.9199999999983</v>
      </c>
    </row>
    <row r="27" spans="3:28" x14ac:dyDescent="0.25">
      <c r="I27" s="12">
        <v>112109.29999999999</v>
      </c>
      <c r="R27" t="s">
        <v>86</v>
      </c>
      <c r="S27" s="12">
        <f>S25-S26</f>
        <v>613.99000000000524</v>
      </c>
    </row>
    <row r="28" spans="3:28" x14ac:dyDescent="0.25">
      <c r="I28" s="12">
        <f>SUM(I26:I27)</f>
        <v>159275.86000000004</v>
      </c>
    </row>
  </sheetData>
  <mergeCells count="2">
    <mergeCell ref="D5:K5"/>
    <mergeCell ref="P5:X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C13" sqref="C13"/>
    </sheetView>
  </sheetViews>
  <sheetFormatPr defaultRowHeight="15" x14ac:dyDescent="0.25"/>
  <cols>
    <col min="3" max="3" width="14.5703125" bestFit="1" customWidth="1"/>
    <col min="4" max="4" width="10.5703125" bestFit="1" customWidth="1"/>
    <col min="7" max="7" width="16.28515625" bestFit="1" customWidth="1"/>
    <col min="8" max="8" width="10.85546875" bestFit="1" customWidth="1"/>
  </cols>
  <sheetData>
    <row r="3" spans="2:8" x14ac:dyDescent="0.25">
      <c r="B3" t="s">
        <v>88</v>
      </c>
      <c r="G3" t="s">
        <v>89</v>
      </c>
    </row>
    <row r="4" spans="2:8" x14ac:dyDescent="0.25">
      <c r="B4" t="s">
        <v>90</v>
      </c>
      <c r="C4" t="s">
        <v>0</v>
      </c>
      <c r="D4" t="s">
        <v>5</v>
      </c>
      <c r="F4" t="s">
        <v>40</v>
      </c>
      <c r="G4" t="s">
        <v>41</v>
      </c>
      <c r="H4" t="s">
        <v>91</v>
      </c>
    </row>
    <row r="5" spans="2:8" x14ac:dyDescent="0.25">
      <c r="C5">
        <v>2098849.1800000002</v>
      </c>
      <c r="D5">
        <v>46571.3</v>
      </c>
      <c r="G5">
        <v>1939573.35</v>
      </c>
      <c r="H5">
        <v>37805.07</v>
      </c>
    </row>
    <row r="7" spans="2:8" x14ac:dyDescent="0.25">
      <c r="B7" t="s">
        <v>92</v>
      </c>
      <c r="G7" t="s">
        <v>93</v>
      </c>
    </row>
    <row r="8" spans="2:8" x14ac:dyDescent="0.25">
      <c r="B8" t="s">
        <v>90</v>
      </c>
      <c r="C8" t="s">
        <v>0</v>
      </c>
      <c r="D8" t="s">
        <v>6</v>
      </c>
      <c r="F8" t="s">
        <v>40</v>
      </c>
      <c r="G8" t="s">
        <v>41</v>
      </c>
      <c r="H8" t="s">
        <v>94</v>
      </c>
    </row>
    <row r="9" spans="2:8" x14ac:dyDescent="0.25">
      <c r="C9">
        <v>2098849.38</v>
      </c>
      <c r="D9">
        <v>45471.3</v>
      </c>
      <c r="G9">
        <v>1939573.34</v>
      </c>
      <c r="H9">
        <v>37554.29</v>
      </c>
    </row>
    <row r="12" spans="2:8" x14ac:dyDescent="0.25">
      <c r="C12" t="s">
        <v>41</v>
      </c>
      <c r="D12" t="s">
        <v>42</v>
      </c>
    </row>
    <row r="13" spans="2:8" x14ac:dyDescent="0.25">
      <c r="B13" t="s">
        <v>95</v>
      </c>
      <c r="C13">
        <f>C5-G5</f>
        <v>159275.83000000007</v>
      </c>
      <c r="D13">
        <f>D5-H5</f>
        <v>8766.2300000000032</v>
      </c>
    </row>
    <row r="14" spans="2:8" x14ac:dyDescent="0.25">
      <c r="B14" t="s">
        <v>96</v>
      </c>
      <c r="C14">
        <f>C9-G9</f>
        <v>159276.0399999998</v>
      </c>
      <c r="D14">
        <f>D9-H9</f>
        <v>7917.010000000002</v>
      </c>
    </row>
    <row r="15" spans="2:8" x14ac:dyDescent="0.25">
      <c r="D15">
        <f>D13-D14</f>
        <v>849.22000000000116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I7" sqref="I7"/>
    </sheetView>
  </sheetViews>
  <sheetFormatPr defaultRowHeight="15" x14ac:dyDescent="0.25"/>
  <cols>
    <col min="2" max="2" width="24.85546875" bestFit="1" customWidth="1"/>
    <col min="3" max="3" width="16.140625" customWidth="1"/>
    <col min="4" max="4" width="14.85546875" customWidth="1"/>
    <col min="5" max="5" width="15.42578125" customWidth="1"/>
    <col min="6" max="6" width="14.140625" customWidth="1"/>
    <col min="7" max="7" width="14.7109375" customWidth="1"/>
  </cols>
  <sheetData>
    <row r="2" spans="2:7" x14ac:dyDescent="0.25">
      <c r="B2" t="s">
        <v>79</v>
      </c>
      <c r="C2" s="17" t="s">
        <v>76</v>
      </c>
      <c r="D2" s="17" t="s">
        <v>77</v>
      </c>
      <c r="E2" s="17" t="s">
        <v>37</v>
      </c>
      <c r="F2" s="17" t="s">
        <v>22</v>
      </c>
      <c r="G2" s="17" t="s">
        <v>39</v>
      </c>
    </row>
    <row r="3" spans="2:7" x14ac:dyDescent="0.25">
      <c r="B3" s="15" t="s">
        <v>78</v>
      </c>
      <c r="C3">
        <v>600000</v>
      </c>
      <c r="D3">
        <v>0.05</v>
      </c>
      <c r="E3">
        <f>C3*D3</f>
        <v>30000</v>
      </c>
      <c r="F3" s="14">
        <v>0.06</v>
      </c>
      <c r="G3">
        <f>E3*F3</f>
        <v>1800</v>
      </c>
    </row>
    <row r="4" spans="2:7" x14ac:dyDescent="0.25">
      <c r="B4" s="15" t="s">
        <v>71</v>
      </c>
      <c r="C4">
        <v>1080000</v>
      </c>
      <c r="D4">
        <v>0.05</v>
      </c>
      <c r="E4">
        <f t="shared" ref="E4:E8" si="0">C4*D4</f>
        <v>54000</v>
      </c>
      <c r="F4" s="14">
        <v>0.06</v>
      </c>
      <c r="G4">
        <f t="shared" ref="G4:G8" si="1">E4*F4</f>
        <v>3240</v>
      </c>
    </row>
    <row r="5" spans="2:7" x14ac:dyDescent="0.25">
      <c r="B5" s="15" t="s">
        <v>72</v>
      </c>
      <c r="C5">
        <v>1980000</v>
      </c>
      <c r="D5">
        <v>0.05</v>
      </c>
      <c r="E5">
        <f t="shared" si="0"/>
        <v>99000</v>
      </c>
      <c r="F5" s="14">
        <v>0.06</v>
      </c>
      <c r="G5">
        <f t="shared" si="1"/>
        <v>5940</v>
      </c>
    </row>
    <row r="6" spans="2:7" x14ac:dyDescent="0.25">
      <c r="B6" s="15" t="s">
        <v>73</v>
      </c>
      <c r="C6">
        <v>3330000</v>
      </c>
      <c r="D6">
        <v>0.05</v>
      </c>
      <c r="E6">
        <f t="shared" si="0"/>
        <v>166500</v>
      </c>
      <c r="F6" s="14">
        <v>0.06</v>
      </c>
      <c r="G6">
        <f t="shared" si="1"/>
        <v>9990</v>
      </c>
    </row>
    <row r="7" spans="2:7" x14ac:dyDescent="0.25">
      <c r="B7" s="15" t="s">
        <v>74</v>
      </c>
      <c r="C7">
        <v>4950000</v>
      </c>
      <c r="D7">
        <v>0.05</v>
      </c>
      <c r="E7">
        <f t="shared" si="0"/>
        <v>247500</v>
      </c>
      <c r="F7" s="14">
        <v>0.06</v>
      </c>
      <c r="G7">
        <f t="shared" si="1"/>
        <v>14850</v>
      </c>
    </row>
    <row r="8" spans="2:7" x14ac:dyDescent="0.25">
      <c r="B8" s="15" t="s">
        <v>75</v>
      </c>
      <c r="C8">
        <v>7560000</v>
      </c>
      <c r="D8">
        <v>0.05</v>
      </c>
      <c r="E8">
        <f t="shared" si="0"/>
        <v>378000</v>
      </c>
      <c r="F8" s="14">
        <v>0.06</v>
      </c>
      <c r="G8">
        <f t="shared" si="1"/>
        <v>22680</v>
      </c>
    </row>
    <row r="16" spans="2:7" x14ac:dyDescent="0.25">
      <c r="D16" s="28">
        <v>540.66</v>
      </c>
    </row>
    <row r="17" spans="4:4" x14ac:dyDescent="0.25">
      <c r="D17">
        <v>308.47000000000003</v>
      </c>
    </row>
    <row r="18" spans="4:4" x14ac:dyDescent="0.25">
      <c r="D18" s="12">
        <f>SUM(D16:D17)</f>
        <v>849.13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A-Z Report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 Zahid</dc:creator>
  <cp:lastModifiedBy>Muhammad A Zahid</cp:lastModifiedBy>
  <cp:lastPrinted>2015-10-07T12:09:56Z</cp:lastPrinted>
  <dcterms:created xsi:type="dcterms:W3CDTF">2015-09-16T08:31:04Z</dcterms:created>
  <dcterms:modified xsi:type="dcterms:W3CDTF">2015-10-07T13:38:26Z</dcterms:modified>
</cp:coreProperties>
</file>