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e Finance" sheetId="1" r:id="rId4"/>
    <sheet state="visible" name="FORM M" sheetId="2" r:id="rId5"/>
    <sheet state="visible" name="INVISIBLES" sheetId="3" r:id="rId6"/>
    <sheet state="visible" name="Revenue" sheetId="4" r:id="rId7"/>
    <sheet state="visible" name="NXP" sheetId="5" r:id="rId8"/>
    <sheet state="visible" name="Import Finance" sheetId="6" r:id="rId9"/>
    <sheet state="visible" name="NESS" sheetId="7" r:id="rId10"/>
    <sheet state="visible" name="BILLS" sheetId="8" r:id="rId11"/>
    <sheet state="visible" name="LC" sheetId="9" r:id="rId12"/>
    <sheet state="visible" name="STF" sheetId="10" r:id="rId13"/>
    <sheet state="visible" name="Export Proceed" sheetId="11" r:id="rId14"/>
    <sheet state="hidden" name="E-bills PAy" sheetId="12" r:id="rId15"/>
    <sheet state="hidden" name="ST for Strategy" sheetId="13" r:id="rId16"/>
  </sheets>
  <definedNames/>
  <calcPr/>
  <extLst>
    <ext uri="GoogleSheetsCustomDataVersion2">
      <go:sheetsCustomData xmlns:go="http://customooxmlschemas.google.com/" r:id="rId17" roundtripDataChecksum="9OK2JdR0SQWFe2LI5QcETaQ6xurshdIZ0zoju4UKAWM="/>
    </ext>
  </extLst>
</workbook>
</file>

<file path=xl/sharedStrings.xml><?xml version="1.0" encoding="utf-8"?>
<sst xmlns="http://schemas.openxmlformats.org/spreadsheetml/2006/main" count="466" uniqueCount="243">
  <si>
    <t>Product Name</t>
  </si>
  <si>
    <t>Parameters</t>
  </si>
  <si>
    <t>2023 Budget (NGN)</t>
  </si>
  <si>
    <t>2023 Budget (USD)</t>
  </si>
  <si>
    <t>FY Achieved</t>
  </si>
  <si>
    <t>Feb '23 vs Jan '23</t>
  </si>
  <si>
    <t>Mar '23</t>
  </si>
  <si>
    <t>Apr '23</t>
  </si>
  <si>
    <t>May '23</t>
  </si>
  <si>
    <t>Jun '23</t>
  </si>
  <si>
    <t>Jul '23</t>
  </si>
  <si>
    <t>Aug '23</t>
  </si>
  <si>
    <t>Sept '23</t>
  </si>
  <si>
    <t>Oct '23</t>
  </si>
  <si>
    <t>Nov '23</t>
  </si>
  <si>
    <t>Dec '23</t>
  </si>
  <si>
    <t>STRUCTURED TRADE FINANCE</t>
  </si>
  <si>
    <t>=N=M</t>
  </si>
  <si>
    <t>STF</t>
  </si>
  <si>
    <t>Funding ($'m)</t>
  </si>
  <si>
    <t>EXPORT TRADE FINANCE</t>
  </si>
  <si>
    <t>Value</t>
  </si>
  <si>
    <t>EXPORT PROCEEDs REPATRIATION ($'m)</t>
  </si>
  <si>
    <t>NESS (N'm)</t>
  </si>
  <si>
    <t>NXP Value ($'m)</t>
  </si>
  <si>
    <t>Count</t>
  </si>
  <si>
    <t xml:space="preserve">EXPORT PROCEEDS REPATRIATION </t>
  </si>
  <si>
    <t xml:space="preserve">NXP </t>
  </si>
  <si>
    <t xml:space="preserve">NESS </t>
  </si>
  <si>
    <t>Export Finance Facility (Credit)</t>
  </si>
  <si>
    <t>Total Amount (N'm)</t>
  </si>
  <si>
    <t xml:space="preserve">Number of Facitlity Funded </t>
  </si>
  <si>
    <t>IMPORT  TRADE FINANCE</t>
  </si>
  <si>
    <t>Letters of Credit (Value)</t>
  </si>
  <si>
    <t>Cash Backed LC</t>
  </si>
  <si>
    <t>Confrimation Line LC</t>
  </si>
  <si>
    <t xml:space="preserve"> LC Unconfirmed LC</t>
  </si>
  <si>
    <t>SBLC/Guarantees</t>
  </si>
  <si>
    <t>Total LC Volume ($'m)</t>
  </si>
  <si>
    <t>Letters of Credit (Count)</t>
  </si>
  <si>
    <t>Total LC Count</t>
  </si>
  <si>
    <t>Bills for Collections (Value)</t>
  </si>
  <si>
    <t>Bills for Collection transactions</t>
  </si>
  <si>
    <t>Bills on Confirmation Lines</t>
  </si>
  <si>
    <t>Total BCs  Volume</t>
  </si>
  <si>
    <t>Bills for Collections (Count)</t>
  </si>
  <si>
    <t>Total BCs  Count</t>
  </si>
  <si>
    <t xml:space="preserve">Invicibles </t>
  </si>
  <si>
    <t>Value ($'m)</t>
  </si>
  <si>
    <t>FORM M</t>
  </si>
  <si>
    <t xml:space="preserve">Valid </t>
  </si>
  <si>
    <t>Non Valid</t>
  </si>
  <si>
    <t>Total Form M Value ($'m)</t>
  </si>
  <si>
    <t>Total Form M Count</t>
  </si>
  <si>
    <t>OTHER TRADE PARAMETERS</t>
  </si>
  <si>
    <t>Funds Transfer</t>
  </si>
  <si>
    <t xml:space="preserve">Cash Collateral </t>
  </si>
  <si>
    <t>CL Cash Depost (N'm)</t>
  </si>
  <si>
    <t>Vostro Balance</t>
  </si>
  <si>
    <t>Vostro Balance (N'm)</t>
  </si>
  <si>
    <t>REVENUE</t>
  </si>
  <si>
    <t>Import Finance</t>
  </si>
  <si>
    <t>LC Commission</t>
  </si>
  <si>
    <t>Bills for Collection Fees</t>
  </si>
  <si>
    <t xml:space="preserve">INVISIBLES </t>
  </si>
  <si>
    <t>Form M and NXP</t>
  </si>
  <si>
    <t>LC Utilization</t>
  </si>
  <si>
    <t>PAAR Commission</t>
  </si>
  <si>
    <t>Total Import Finance Revenue (N'm)</t>
  </si>
  <si>
    <t>Export Finance</t>
  </si>
  <si>
    <t>NESS Commission</t>
  </si>
  <si>
    <t/>
  </si>
  <si>
    <t>Form M and NXP Commission</t>
  </si>
  <si>
    <t>Export Proceed repatriation sale @N1 spread</t>
  </si>
  <si>
    <t>PROCESSING FEE @N3000 EACH</t>
  </si>
  <si>
    <t>Total Export Finance Revenue (N'm)</t>
  </si>
  <si>
    <t xml:space="preserve">Others </t>
  </si>
  <si>
    <t>Funds Transfers</t>
  </si>
  <si>
    <t>Total Trade Fee Income</t>
  </si>
  <si>
    <t>Trade Fee Income (N'm)</t>
  </si>
  <si>
    <t xml:space="preserve"> </t>
  </si>
  <si>
    <t>MONTH</t>
  </si>
  <si>
    <t>VALUE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</si>
  <si>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</si>
  <si>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</si>
  <si>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</si>
  <si>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</si>
  <si>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</si>
  <si>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</si>
  <si>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</si>
  <si>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</si>
  <si>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</si>
  <si>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</si>
  <si>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</si>
  <si>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</si>
  <si>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</si>
  <si>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BUDGET</t>
  </si>
  <si>
    <t>INVISIBLES</t>
  </si>
  <si>
    <t xml:space="preserve">  </t>
  </si>
  <si>
    <t>PL</t>
  </si>
  <si>
    <t>2023 Budget</t>
  </si>
  <si>
    <t>Jan Bud</t>
  </si>
  <si>
    <t>% Bud Achd</t>
  </si>
  <si>
    <t xml:space="preserve">Feb Bud </t>
  </si>
  <si>
    <t>Mar '23 vs Feb '23</t>
  </si>
  <si>
    <t xml:space="preserve">Mar Bud </t>
  </si>
  <si>
    <t>Apr '23 vs Mar '23</t>
  </si>
  <si>
    <t xml:space="preserve">Apr Bud </t>
  </si>
  <si>
    <t>May '22 vs Apr '22</t>
  </si>
  <si>
    <t xml:space="preserve">May Bud </t>
  </si>
  <si>
    <t>Jun '22 vs May '22</t>
  </si>
  <si>
    <t xml:space="preserve">Jun Bud </t>
  </si>
  <si>
    <t>Jul '22 vs Jun '22</t>
  </si>
  <si>
    <t xml:space="preserve">Jul Bud </t>
  </si>
  <si>
    <t>Aug '22 vs Jul '22</t>
  </si>
  <si>
    <t xml:space="preserve">Aug Bud </t>
  </si>
  <si>
    <t>Sept '22 vs Aug '22</t>
  </si>
  <si>
    <t xml:space="preserve">Sept Bud </t>
  </si>
  <si>
    <t>Oct '22 vs Sept '22</t>
  </si>
  <si>
    <t xml:space="preserve">Oct Bud </t>
  </si>
  <si>
    <t>Nov '22 vs Oct '22</t>
  </si>
  <si>
    <t xml:space="preserve">Nov Bud </t>
  </si>
  <si>
    <t>Dec '22 vs Nov '22</t>
  </si>
  <si>
    <t xml:space="preserve">Dec Bud </t>
  </si>
  <si>
    <t>YTD Actual</t>
  </si>
  <si>
    <t>YTD Bud</t>
  </si>
  <si>
    <t xml:space="preserve">% YTD </t>
  </si>
  <si>
    <t xml:space="preserve">% FY </t>
  </si>
  <si>
    <t>=N'm</t>
  </si>
  <si>
    <t>%</t>
  </si>
  <si>
    <t>%-/+</t>
  </si>
  <si>
    <t>Achvd</t>
  </si>
  <si>
    <t>NIBSS</t>
  </si>
  <si>
    <t>TRADE FINANCE</t>
  </si>
  <si>
    <t>Form M</t>
  </si>
  <si>
    <t>XPRESS PAYMENTS</t>
  </si>
  <si>
    <t>Form NXP Commission</t>
  </si>
  <si>
    <t>E-TRANSACT</t>
  </si>
  <si>
    <t>Trade Fee Income</t>
  </si>
  <si>
    <t>SYSTEM SPECS</t>
  </si>
  <si>
    <t>STF Float Income</t>
  </si>
  <si>
    <t>PAYSTACK</t>
  </si>
  <si>
    <t>INTERSWITCH</t>
  </si>
  <si>
    <t>ALPHA BETA</t>
  </si>
  <si>
    <t>STERLING COLLECTIONS</t>
  </si>
  <si>
    <t>CTT</t>
  </si>
  <si>
    <t xml:space="preserve">   NXP OPENED BY VALUE AND COUNT 2023</t>
  </si>
  <si>
    <t xml:space="preserve">              IMPORT FINANCE 2023</t>
  </si>
  <si>
    <t xml:space="preserve">                   NESS 2023</t>
  </si>
  <si>
    <t xml:space="preserve">      BILLS FOR COLLECTION 2023</t>
  </si>
  <si>
    <t xml:space="preserve">                      LC 2023</t>
  </si>
  <si>
    <t xml:space="preserve">                          STF 2023</t>
  </si>
  <si>
    <t xml:space="preserve">         EXPORT PROCEED 2023</t>
  </si>
  <si>
    <t>BILLER NAME</t>
  </si>
  <si>
    <t>INDUSTRY</t>
  </si>
  <si>
    <t>STERLING BANK</t>
  </si>
  <si>
    <t>SHARE</t>
  </si>
  <si>
    <t>VOLUME</t>
  </si>
  <si>
    <t>SH KOKI GENERAL MERCHANDISE</t>
  </si>
  <si>
    <t>AMATULLAH AGRO ALLIED CO. NIG</t>
  </si>
  <si>
    <t>RANA AGRO ALLIED FERTILIZER GENERAL ENTERPRISES</t>
  </si>
  <si>
    <t>LAZIMIJEGA AGRO FEED AND FERTILIZER</t>
  </si>
  <si>
    <t>Flourmills</t>
  </si>
  <si>
    <t>Aspire Energy Limited</t>
  </si>
  <si>
    <t>Nigeria Bottling Company</t>
  </si>
  <si>
    <t>Bank Rendition (Stamp Duty)</t>
  </si>
  <si>
    <t>ACE FROZEN FOOD VENTURES LIMITED</t>
  </si>
  <si>
    <t>SHOPTOPUP</t>
  </si>
  <si>
    <t>INTERCONTINENTAL DISTILLERS LIMITED</t>
  </si>
  <si>
    <t>MUSTAPHA ADO MUHAMMAD</t>
  </si>
  <si>
    <t>JOY PEE DIVINE LINK</t>
  </si>
  <si>
    <t>OVH ENERGY MARKETING PLC</t>
  </si>
  <si>
    <t>PETROCAM TRADING NIG LTD</t>
  </si>
  <si>
    <t xml:space="preserve">GOD'S TIME FISHING COMPANY LIMITED </t>
  </si>
  <si>
    <t>DIVINE CHIJISON INVESTMENT NIG LTD</t>
  </si>
  <si>
    <t>CHIBEST JOE CHUKWU VENTURE</t>
  </si>
  <si>
    <t>A.Y.M SHAFA LTD</t>
  </si>
  <si>
    <t>HOLLANTEX LIMITED</t>
  </si>
  <si>
    <t>Promasidor</t>
  </si>
  <si>
    <t>TOMIESHA PRO RESOURCES LTD</t>
  </si>
  <si>
    <t>RASSA  GENERAL ENTERPRISES</t>
  </si>
  <si>
    <t>DELUXE GENERAL MERCHANDISE</t>
  </si>
  <si>
    <t>PEACE MASS TRANSIT LIMITED</t>
  </si>
  <si>
    <t>Faith Academy</t>
  </si>
  <si>
    <t>SUDHA NIGERIA LTD</t>
  </si>
  <si>
    <t>UCHECHUKWU TRUST TRADING CO. LTD</t>
  </si>
  <si>
    <t>B.EMENIKE DYNAMIC COY</t>
  </si>
  <si>
    <t>Kingdom Heritage Model School</t>
  </si>
  <si>
    <t xml:space="preserve">World Wide Commercial Ventures Ltd </t>
  </si>
  <si>
    <t>A A RANO</t>
  </si>
  <si>
    <t>T M I GENERAL ENTERPRISES</t>
  </si>
  <si>
    <t>PZ Nigeria</t>
  </si>
  <si>
    <t>UC MOORE STEEL VENTURES LTD</t>
  </si>
  <si>
    <t>Plateau State IGR</t>
  </si>
  <si>
    <t>Dangote Non Cement</t>
  </si>
  <si>
    <t>BAKERY SOLUTIONS NIGERIA LIMITED</t>
  </si>
  <si>
    <t>GRAND OAK LIMITED</t>
  </si>
  <si>
    <t>Niger Collections (Central Billing System)</t>
  </si>
  <si>
    <t>AC OGUNFOWOKE ENTERPRISES</t>
  </si>
  <si>
    <t>AL SAHEED VENTURES</t>
  </si>
  <si>
    <t>GOLDEN RULE COMMUNICATIONS LIMITED</t>
  </si>
  <si>
    <t>T-TIME PETROLEUM SERVICES</t>
  </si>
  <si>
    <t>RETPLANG RESOURCES</t>
  </si>
  <si>
    <t>Nigerian Breweries</t>
  </si>
  <si>
    <t>Nigeria Navy Secondary School</t>
  </si>
  <si>
    <t>BOLABAMI ENTERPRISES</t>
  </si>
  <si>
    <t>INNOVATE1PAY</t>
  </si>
  <si>
    <t>COMMAND SECONDARY SCHOOL, IPAJA</t>
  </si>
  <si>
    <t>Grimaldi</t>
  </si>
  <si>
    <t>BENUE IRS</t>
  </si>
  <si>
    <t>BORNO STATE INTERNAL REVENUE SERVICE</t>
  </si>
  <si>
    <t>KEBBI STATE GOVERNMENT</t>
  </si>
  <si>
    <t>MAERSK NIGERIA LIMITED</t>
  </si>
  <si>
    <t>KADICK INTEGRATED LIMITED</t>
  </si>
  <si>
    <t>RITE FOODS LIMITED</t>
  </si>
  <si>
    <t>AIR FORCE SECONDARY SCHOOL IKEJA</t>
  </si>
  <si>
    <t>Nigeria Navy Primary School</t>
  </si>
  <si>
    <t xml:space="preserve">AIR FORCE PRIMARY SCHOOL, SHASHA </t>
  </si>
  <si>
    <t>Waste Management Billing System (WMBS)</t>
  </si>
  <si>
    <t>ALKANAWI GLOBAL VENTURES</t>
  </si>
  <si>
    <t>Lagos State Health Scheme (LSHS)</t>
  </si>
  <si>
    <t>Airforce Secondary School Shasha</t>
  </si>
  <si>
    <t>UMAR BUBA GENERAL ENTERPRISES</t>
  </si>
  <si>
    <t>SterlingPro</t>
  </si>
  <si>
    <t>Jan</t>
  </si>
  <si>
    <t>Feb</t>
  </si>
  <si>
    <t>Mar</t>
  </si>
  <si>
    <t>Apr</t>
  </si>
  <si>
    <t>May</t>
  </si>
  <si>
    <t>June</t>
  </si>
  <si>
    <t>July</t>
  </si>
  <si>
    <t>August </t>
  </si>
  <si>
    <t>September</t>
  </si>
  <si>
    <t>October</t>
  </si>
  <si>
    <t>November</t>
  </si>
  <si>
    <t>SterlingPro Onboarding</t>
  </si>
  <si>
    <t>Cumulative Onboarded Customers</t>
  </si>
  <si>
    <t>Transaction Count</t>
  </si>
  <si>
    <t>Transaction Value (Billion N)</t>
  </si>
  <si>
    <t>Revenue from Fee Income (N)</t>
  </si>
  <si>
    <t>Active Users (Login) Per Month</t>
  </si>
  <si>
    <t>Active Users (Transact) Per Month</t>
  </si>
  <si>
    <t>Platform Reliability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</si>
</sst>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.0_);_(* \(#,##0.0\);_(* &quot;-&quot;?_);_(@_)"/>
    <numFmt numFmtId="165" formatCode="_(* #,##0.0,,_);_(* \(#,##0.0,,\);_(* &quot;-&quot;??_);_(@_)"/>
    <numFmt numFmtId="166" formatCode="_(* #,##0.00_);_(* \(#,##0.00\);_(* &quot;-&quot;??_);_(@_)"/>
    <numFmt numFmtId="167" formatCode="_(* #,##0.0_);_(* \(#,##0.0\);_(* &quot;-&quot;??_);_(@_)"/>
    <numFmt numFmtId="168" formatCode="_(* #,##0_);_(* \(#,##0\);_(* &quot;-&quot;??_);_(@_)"/>
    <numFmt numFmtId="169" formatCode="_(* #,##0,,_);_(* \(#,##0,,\);_(* &quot;-&quot;??_);_(@_)"/>
    <numFmt numFmtId="170" formatCode="#,##0.0_);[Red]\(#,##0.0\)"/>
    <numFmt numFmtId="171" formatCode="_-* #,##0_-;;_-* &quot;-&quot;?_-;_-@"/>
    <numFmt numFmtId="172" formatCode="&quot;$&quot;#,##0.00"/>
  </numFmts>
  <fonts count="16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1.0"/>
      <color rgb="FFFF0000"/>
      <name val="Calibri"/>
    </font>
    <font>
      <b/>
      <color theme="1"/>
      <name val="Calibri"/>
      <scheme val="minor"/>
    </font>
    <font>
      <b/>
      <sz val="9.0"/>
      <color rgb="FFFFFFFF"/>
      <name val="Arial"/>
    </font>
    <font>
      <sz val="9.0"/>
      <color rgb="FF333333"/>
      <name val="Arial"/>
    </font>
    <font>
      <b/>
      <sz val="11.0"/>
      <color rgb="FF201F1E"/>
      <name val="Calibri"/>
    </font>
    <font>
      <sz val="11.0"/>
      <color rgb="FF201F1E"/>
      <name val="Calibri"/>
    </font>
  </fonts>
  <fills count="2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C00000"/>
        <bgColor rgb="FFC00000"/>
      </patternFill>
    </fill>
    <fill>
      <patternFill patternType="solid">
        <fgColor rgb="FF319663"/>
        <bgColor rgb="FF319663"/>
      </patternFill>
    </fill>
    <fill>
      <patternFill patternType="solid">
        <fgColor rgb="FFF8FBFC"/>
        <bgColor rgb="FFF8FBFC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</border>
    <border>
      <left style="thin">
        <color rgb="FF3877A6"/>
      </left>
      <top style="thin">
        <color rgb="FF3877A6"/>
      </top>
      <bottom style="thin">
        <color rgb="FFA5A5B1"/>
      </bottom>
    </border>
    <border>
      <right style="thin">
        <color rgb="FF3877A6"/>
      </right>
      <top style="thin">
        <color rgb="FF3877A6"/>
      </top>
      <bottom style="thin">
        <color rgb="FFA5A5B1"/>
      </bottom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3" fillId="2" fontId="1" numFmtId="17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left"/>
    </xf>
    <xf borderId="6" fillId="0" fontId="3" numFmtId="0" xfId="0" applyBorder="1" applyFont="1"/>
    <xf borderId="3" fillId="2" fontId="1" numFmtId="0" xfId="0" applyAlignment="1" applyBorder="1" applyFont="1">
      <alignment horizontal="center"/>
    </xf>
    <xf quotePrefix="1" borderId="3" fillId="2" fontId="1" numFmtId="0" xfId="0" applyAlignment="1" applyBorder="1" applyFont="1">
      <alignment horizontal="center"/>
    </xf>
    <xf borderId="7" fillId="0" fontId="4" numFmtId="0" xfId="0" applyAlignment="1" applyBorder="1" applyFont="1">
      <alignment horizontal="left" vertical="center"/>
    </xf>
    <xf borderId="3" fillId="0" fontId="5" numFmtId="0" xfId="0" applyBorder="1" applyFont="1"/>
    <xf borderId="3" fillId="3" fontId="5" numFmtId="164" xfId="0" applyBorder="1" applyFill="1" applyFont="1" applyNumberFormat="1"/>
    <xf borderId="3" fillId="0" fontId="5" numFmtId="165" xfId="0" applyAlignment="1" applyBorder="1" applyFont="1" applyNumberFormat="1">
      <alignment horizontal="right"/>
    </xf>
    <xf borderId="3" fillId="4" fontId="5" numFmtId="166" xfId="0" applyAlignment="1" applyBorder="1" applyFill="1" applyFont="1" applyNumberFormat="1">
      <alignment horizontal="right"/>
    </xf>
    <xf borderId="3" fillId="5" fontId="5" numFmtId="0" xfId="0" applyBorder="1" applyFill="1" applyFont="1"/>
    <xf borderId="3" fillId="5" fontId="6" numFmtId="0" xfId="0" applyAlignment="1" applyBorder="1" applyFont="1">
      <alignment vertical="center"/>
    </xf>
    <xf borderId="2" fillId="5" fontId="6" numFmtId="0" xfId="0" applyAlignment="1" applyBorder="1" applyFont="1">
      <alignment vertical="center"/>
    </xf>
    <xf borderId="8" fillId="5" fontId="4" numFmtId="37" xfId="0" applyAlignment="1" applyBorder="1" applyFont="1" applyNumberFormat="1">
      <alignment horizontal="right"/>
    </xf>
    <xf borderId="8" fillId="5" fontId="5" numFmtId="9" xfId="0" applyAlignment="1" applyBorder="1" applyFont="1" applyNumberFormat="1">
      <alignment horizontal="center"/>
    </xf>
    <xf borderId="8" fillId="5" fontId="4" numFmtId="0" xfId="0" applyAlignment="1" applyBorder="1" applyFont="1">
      <alignment horizontal="right"/>
    </xf>
    <xf borderId="8" fillId="5" fontId="4" numFmtId="167" xfId="0" applyAlignment="1" applyBorder="1" applyFont="1" applyNumberFormat="1">
      <alignment horizontal="right"/>
    </xf>
    <xf borderId="9" fillId="2" fontId="1" numFmtId="0" xfId="0" applyAlignment="1" applyBorder="1" applyFont="1">
      <alignment horizontal="left" vertical="center"/>
    </xf>
    <xf borderId="10" fillId="0" fontId="3" numFmtId="0" xfId="0" applyBorder="1" applyFont="1"/>
    <xf borderId="3" fillId="2" fontId="5" numFmtId="37" xfId="0" applyAlignment="1" applyBorder="1" applyFont="1" applyNumberFormat="1">
      <alignment horizontal="right"/>
    </xf>
    <xf borderId="3" fillId="2" fontId="5" numFmtId="168" xfId="0" applyAlignment="1" applyBorder="1" applyFont="1" applyNumberFormat="1">
      <alignment horizontal="center"/>
    </xf>
    <xf borderId="3" fillId="2" fontId="5" numFmtId="0" xfId="0" applyAlignment="1" applyBorder="1" applyFont="1">
      <alignment horizontal="right"/>
    </xf>
    <xf borderId="3" fillId="2" fontId="5" numFmtId="167" xfId="0" applyAlignment="1" applyBorder="1" applyFont="1" applyNumberFormat="1">
      <alignment horizontal="right"/>
    </xf>
    <xf borderId="11" fillId="0" fontId="5" numFmtId="0" xfId="0" applyAlignment="1" applyBorder="1" applyFont="1">
      <alignment shrinkToFit="0" vertical="center" wrapText="1"/>
    </xf>
    <xf borderId="12" fillId="3" fontId="5" numFmtId="164" xfId="0" applyAlignment="1" applyBorder="1" applyFont="1" applyNumberFormat="1">
      <alignment shrinkToFit="0" vertical="center" wrapText="1"/>
    </xf>
    <xf borderId="0" fillId="0" fontId="6" numFmtId="165" xfId="0" applyFont="1" applyNumberFormat="1"/>
    <xf borderId="13" fillId="0" fontId="3" numFmtId="0" xfId="0" applyBorder="1" applyFont="1"/>
    <xf borderId="11" fillId="0" fontId="5" numFmtId="0" xfId="0" applyAlignment="1" applyBorder="1" applyFont="1">
      <alignment vertical="center"/>
    </xf>
    <xf borderId="3" fillId="0" fontId="5" numFmtId="169" xfId="0" applyAlignment="1" applyBorder="1" applyFont="1" applyNumberFormat="1">
      <alignment horizontal="right"/>
    </xf>
    <xf borderId="14" fillId="0" fontId="3" numFmtId="0" xfId="0" applyBorder="1" applyFont="1"/>
    <xf borderId="10" fillId="0" fontId="5" numFmtId="0" xfId="0" applyBorder="1" applyFont="1"/>
    <xf borderId="15" fillId="3" fontId="5" numFmtId="166" xfId="0" applyBorder="1" applyFont="1" applyNumberFormat="1"/>
    <xf borderId="3" fillId="0" fontId="5" numFmtId="166" xfId="0" applyAlignment="1" applyBorder="1" applyFont="1" applyNumberFormat="1">
      <alignment horizontal="right"/>
    </xf>
    <xf borderId="3" fillId="5" fontId="4" numFmtId="0" xfId="0" applyBorder="1" applyFont="1"/>
    <xf borderId="3" fillId="5" fontId="5" numFmtId="37" xfId="0" applyAlignment="1" applyBorder="1" applyFont="1" applyNumberFormat="1">
      <alignment horizontal="center"/>
    </xf>
    <xf borderId="16" fillId="5" fontId="5" numFmtId="38" xfId="0" applyBorder="1" applyFont="1" applyNumberFormat="1"/>
    <xf borderId="16" fillId="5" fontId="5" numFmtId="166" xfId="0" applyBorder="1" applyFont="1" applyNumberFormat="1"/>
    <xf borderId="16" fillId="5" fontId="5" numFmtId="167" xfId="0" applyBorder="1" applyFont="1" applyNumberFormat="1"/>
    <xf borderId="16" fillId="5" fontId="5" numFmtId="170" xfId="0" applyBorder="1" applyFont="1" applyNumberFormat="1"/>
    <xf borderId="11" fillId="0" fontId="5" numFmtId="0" xfId="0" applyBorder="1" applyFont="1"/>
    <xf borderId="3" fillId="0" fontId="4" numFmtId="37" xfId="0" applyAlignment="1" applyBorder="1" applyFont="1" applyNumberFormat="1">
      <alignment horizontal="right"/>
    </xf>
    <xf borderId="3" fillId="0" fontId="5" numFmtId="168" xfId="0" applyAlignment="1" applyBorder="1" applyFont="1" applyNumberFormat="1">
      <alignment horizontal="center"/>
    </xf>
    <xf borderId="3" fillId="0" fontId="5" numFmtId="171" xfId="0" applyAlignment="1" applyBorder="1" applyFont="1" applyNumberFormat="1">
      <alignment horizontal="right"/>
    </xf>
    <xf borderId="3" fillId="6" fontId="4" numFmtId="168" xfId="0" applyAlignment="1" applyBorder="1" applyFill="1" applyFont="1" applyNumberFormat="1">
      <alignment horizontal="right"/>
    </xf>
    <xf borderId="3" fillId="6" fontId="4" numFmtId="37" xfId="0" applyAlignment="1" applyBorder="1" applyFont="1" applyNumberFormat="1">
      <alignment horizontal="right"/>
    </xf>
    <xf borderId="7" fillId="0" fontId="4" numFmtId="0" xfId="0" applyAlignment="1" applyBorder="1" applyFont="1">
      <alignment horizontal="left" shrinkToFit="0" vertical="center" wrapText="1"/>
    </xf>
    <xf borderId="0" fillId="0" fontId="5" numFmtId="166" xfId="0" applyFont="1" applyNumberFormat="1"/>
    <xf borderId="3" fillId="0" fontId="5" numFmtId="37" xfId="0" applyAlignment="1" applyBorder="1" applyFont="1" applyNumberFormat="1">
      <alignment horizontal="right"/>
    </xf>
    <xf borderId="3" fillId="0" fontId="5" numFmtId="167" xfId="0" applyAlignment="1" applyBorder="1" applyFont="1" applyNumberFormat="1">
      <alignment horizontal="right"/>
    </xf>
    <xf borderId="9" fillId="0" fontId="5" numFmtId="0" xfId="0" applyBorder="1" applyFont="1"/>
    <xf borderId="3" fillId="0" fontId="5" numFmtId="0" xfId="0" applyAlignment="1" applyBorder="1" applyFont="1">
      <alignment horizontal="right"/>
    </xf>
    <xf borderId="3" fillId="7" fontId="4" numFmtId="0" xfId="0" applyAlignment="1" applyBorder="1" applyFill="1" applyFont="1">
      <alignment horizontal="left"/>
    </xf>
    <xf borderId="3" fillId="3" fontId="4" numFmtId="166" xfId="0" applyAlignment="1" applyBorder="1" applyFont="1" applyNumberFormat="1">
      <alignment horizontal="left"/>
    </xf>
    <xf borderId="3" fillId="7" fontId="4" numFmtId="165" xfId="0" applyAlignment="1" applyBorder="1" applyFont="1" applyNumberFormat="1">
      <alignment horizontal="right"/>
    </xf>
    <xf borderId="3" fillId="7" fontId="5" numFmtId="165" xfId="0" applyAlignment="1" applyBorder="1" applyFont="1" applyNumberFormat="1">
      <alignment horizontal="right"/>
    </xf>
    <xf borderId="3" fillId="7" fontId="4" numFmtId="37" xfId="0" applyAlignment="1" applyBorder="1" applyFont="1" applyNumberFormat="1">
      <alignment horizontal="right"/>
    </xf>
    <xf borderId="3" fillId="7" fontId="4" numFmtId="168" xfId="0" applyAlignment="1" applyBorder="1" applyFont="1" applyNumberFormat="1">
      <alignment horizontal="center"/>
    </xf>
    <xf borderId="3" fillId="7" fontId="4" numFmtId="0" xfId="0" applyAlignment="1" applyBorder="1" applyFont="1">
      <alignment horizontal="right"/>
    </xf>
    <xf borderId="3" fillId="7" fontId="4" numFmtId="167" xfId="0" applyAlignment="1" applyBorder="1" applyFont="1" applyNumberFormat="1">
      <alignment horizontal="right"/>
    </xf>
    <xf borderId="17" fillId="0" fontId="4" numFmtId="0" xfId="0" applyAlignment="1" applyBorder="1" applyFont="1">
      <alignment horizontal="left" shrinkToFit="0" vertical="center" wrapText="1"/>
    </xf>
    <xf borderId="9" fillId="0" fontId="5" numFmtId="164" xfId="0" applyBorder="1" applyFont="1" applyNumberFormat="1"/>
    <xf borderId="18" fillId="0" fontId="3" numFmtId="0" xfId="0" applyBorder="1" applyFont="1"/>
    <xf borderId="3" fillId="3" fontId="4" numFmtId="164" xfId="0" applyAlignment="1" applyBorder="1" applyFont="1" applyNumberFormat="1">
      <alignment horizontal="left"/>
    </xf>
    <xf borderId="17" fillId="0" fontId="4" numFmtId="0" xfId="0" applyAlignment="1" applyBorder="1" applyFont="1">
      <alignment horizontal="left" vertical="center"/>
    </xf>
    <xf borderId="3" fillId="0" fontId="6" numFmtId="165" xfId="0" applyBorder="1" applyFont="1" applyNumberFormat="1"/>
    <xf borderId="0" fillId="0" fontId="7" numFmtId="165" xfId="0" applyFont="1" applyNumberFormat="1"/>
    <xf borderId="3" fillId="7" fontId="6" numFmtId="165" xfId="0" applyBorder="1" applyFont="1" applyNumberFormat="1"/>
    <xf borderId="17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Font="1"/>
    <xf borderId="3" fillId="3" fontId="4" numFmtId="164" xfId="0" applyBorder="1" applyFont="1" applyNumberFormat="1"/>
    <xf borderId="3" fillId="4" fontId="5" numFmtId="166" xfId="0" applyAlignment="1" applyBorder="1" applyFont="1" applyNumberFormat="1">
      <alignment horizontal="center"/>
    </xf>
    <xf borderId="7" fillId="0" fontId="4" numFmtId="0" xfId="0" applyAlignment="1" applyBorder="1" applyFont="1">
      <alignment vertical="center"/>
    </xf>
    <xf borderId="1" fillId="5" fontId="5" numFmtId="0" xfId="0" applyBorder="1" applyFont="1"/>
    <xf borderId="1" fillId="5" fontId="4" numFmtId="0" xfId="0" applyBorder="1" applyFont="1"/>
    <xf borderId="1" fillId="5" fontId="5" numFmtId="9" xfId="0" applyAlignment="1" applyBorder="1" applyFont="1" applyNumberFormat="1">
      <alignment horizontal="center"/>
    </xf>
    <xf borderId="1" fillId="5" fontId="5" numFmtId="37" xfId="0" applyAlignment="1" applyBorder="1" applyFont="1" applyNumberFormat="1">
      <alignment horizontal="center"/>
    </xf>
    <xf borderId="1" fillId="5" fontId="5" numFmtId="38" xfId="0" applyBorder="1" applyFont="1" applyNumberFormat="1"/>
    <xf borderId="1" fillId="8" fontId="5" numFmtId="37" xfId="0" applyAlignment="1" applyBorder="1" applyFill="1" applyFont="1" applyNumberFormat="1">
      <alignment horizontal="right"/>
    </xf>
    <xf borderId="1" fillId="9" fontId="5" numFmtId="37" xfId="0" applyAlignment="1" applyBorder="1" applyFill="1" applyFont="1" applyNumberFormat="1">
      <alignment horizontal="right"/>
    </xf>
    <xf borderId="0" fillId="0" fontId="5" numFmtId="0" xfId="0" applyFont="1"/>
    <xf borderId="3" fillId="2" fontId="5" numFmtId="37" xfId="0" applyAlignment="1" applyBorder="1" applyFont="1" applyNumberFormat="1">
      <alignment horizontal="left"/>
    </xf>
    <xf borderId="3" fillId="2" fontId="5" numFmtId="168" xfId="0" applyAlignment="1" applyBorder="1" applyFont="1" applyNumberFormat="1">
      <alignment horizontal="left"/>
    </xf>
    <xf borderId="2" fillId="2" fontId="5" numFmtId="37" xfId="0" applyAlignment="1" applyBorder="1" applyFont="1" applyNumberFormat="1">
      <alignment horizontal="left"/>
    </xf>
    <xf borderId="3" fillId="0" fontId="5" numFmtId="165" xfId="0" applyBorder="1" applyFont="1" applyNumberFormat="1"/>
    <xf borderId="7" fillId="0" fontId="5" numFmtId="168" xfId="0" applyAlignment="1" applyBorder="1" applyFont="1" applyNumberFormat="1">
      <alignment horizontal="center"/>
    </xf>
    <xf borderId="3" fillId="10" fontId="6" numFmtId="166" xfId="0" applyAlignment="1" applyBorder="1" applyFill="1" applyFont="1" applyNumberFormat="1">
      <alignment horizontal="center" vertical="center"/>
    </xf>
    <xf borderId="14" fillId="0" fontId="5" numFmtId="165" xfId="0" applyAlignment="1" applyBorder="1" applyFont="1" applyNumberFormat="1">
      <alignment horizontal="right"/>
    </xf>
    <xf borderId="0" fillId="0" fontId="5" numFmtId="165" xfId="0" applyFont="1" applyNumberFormat="1"/>
    <xf borderId="3" fillId="7" fontId="7" numFmtId="0" xfId="0" applyAlignment="1" applyBorder="1" applyFont="1">
      <alignment vertical="center"/>
    </xf>
    <xf borderId="3" fillId="0" fontId="4" numFmtId="0" xfId="0" applyBorder="1" applyFont="1"/>
    <xf borderId="19" fillId="0" fontId="6" numFmtId="165" xfId="0" applyBorder="1" applyFont="1" applyNumberFormat="1"/>
    <xf borderId="16" fillId="5" fontId="5" numFmtId="165" xfId="0" applyBorder="1" applyFont="1" applyNumberFormat="1"/>
    <xf borderId="3" fillId="11" fontId="4" numFmtId="0" xfId="0" applyAlignment="1" applyBorder="1" applyFill="1" applyFont="1">
      <alignment horizontal="center" shrinkToFit="0" vertical="center" wrapText="1"/>
    </xf>
    <xf borderId="3" fillId="11" fontId="7" numFmtId="0" xfId="0" applyAlignment="1" applyBorder="1" applyFont="1">
      <alignment horizontal="left" readingOrder="1"/>
    </xf>
    <xf borderId="3" fillId="3" fontId="4" numFmtId="166" xfId="0" applyAlignment="1" applyBorder="1" applyFont="1" applyNumberFormat="1">
      <alignment horizontal="right"/>
    </xf>
    <xf borderId="3" fillId="11" fontId="4" numFmtId="165" xfId="0" applyAlignment="1" applyBorder="1" applyFont="1" applyNumberFormat="1">
      <alignment horizontal="right"/>
    </xf>
    <xf borderId="3" fillId="4" fontId="4" numFmtId="166" xfId="0" applyAlignment="1" applyBorder="1" applyFont="1" applyNumberFormat="1">
      <alignment horizontal="right"/>
    </xf>
    <xf borderId="3" fillId="11" fontId="5" numFmtId="165" xfId="0" applyAlignment="1" applyBorder="1" applyFont="1" applyNumberFormat="1">
      <alignment horizontal="right"/>
    </xf>
    <xf borderId="0" fillId="0" fontId="5" numFmtId="37" xfId="0" applyFont="1" applyNumberFormat="1"/>
    <xf borderId="3" fillId="12" fontId="8" numFmtId="0" xfId="0" applyAlignment="1" applyBorder="1" applyFill="1" applyFont="1">
      <alignment readingOrder="0"/>
    </xf>
    <xf borderId="3" fillId="12" fontId="8" numFmtId="0" xfId="0" applyBorder="1" applyFont="1"/>
    <xf borderId="3" fillId="13" fontId="9" numFmtId="0" xfId="0" applyAlignment="1" applyBorder="1" applyFill="1" applyFont="1">
      <alignment readingOrder="0"/>
    </xf>
    <xf borderId="0" fillId="0" fontId="9" numFmtId="0" xfId="0" applyAlignment="1" applyFont="1">
      <alignment readingOrder="0"/>
    </xf>
    <xf borderId="0" fillId="0" fontId="9" numFmtId="172" xfId="0" applyAlignment="1" applyFont="1" applyNumberFormat="1">
      <alignment readingOrder="0"/>
    </xf>
    <xf borderId="0" fillId="0" fontId="9" numFmtId="172" xfId="0" applyFont="1" applyNumberFormat="1"/>
    <xf borderId="0" fillId="0" fontId="9" numFmtId="0" xfId="0" applyFont="1"/>
    <xf borderId="1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shrinkToFit="0" vertical="center" wrapText="1"/>
    </xf>
    <xf borderId="3" fillId="2" fontId="2" numFmtId="17" xfId="0" applyAlignment="1" applyBorder="1" applyFont="1" applyNumberFormat="1">
      <alignment horizontal="center" shrinkToFit="0" vertical="center" wrapText="1"/>
    </xf>
    <xf borderId="4" fillId="2" fontId="1" numFmtId="17" xfId="0" applyAlignment="1" applyBorder="1" applyFont="1" applyNumberForma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12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quotePrefix="1" borderId="3" fillId="2" fontId="1" numFmtId="168" xfId="0" applyAlignment="1" applyBorder="1" applyFont="1" applyNumberFormat="1">
      <alignment horizontal="center"/>
    </xf>
    <xf borderId="21" fillId="0" fontId="4" numFmtId="0" xfId="0" applyAlignment="1" applyBorder="1" applyFont="1">
      <alignment horizontal="center" vertical="center"/>
    </xf>
    <xf borderId="16" fillId="5" fontId="5" numFmtId="37" xfId="0" applyAlignment="1" applyBorder="1" applyFont="1" applyNumberFormat="1">
      <alignment horizontal="center"/>
    </xf>
    <xf borderId="16" fillId="5" fontId="5" numFmtId="168" xfId="0" applyBorder="1" applyFont="1" applyNumberFormat="1"/>
    <xf borderId="16" fillId="5" fontId="5" numFmtId="9" xfId="0" applyBorder="1" applyFont="1" applyNumberFormat="1"/>
    <xf borderId="21" fillId="0" fontId="3" numFmtId="0" xfId="0" applyBorder="1" applyFont="1"/>
    <xf borderId="11" fillId="0" fontId="3" numFmtId="0" xfId="0" applyBorder="1" applyFont="1"/>
    <xf borderId="3" fillId="2" fontId="5" numFmtId="9" xfId="0" applyAlignment="1" applyBorder="1" applyFont="1" applyNumberFormat="1">
      <alignment horizontal="left"/>
    </xf>
    <xf borderId="3" fillId="2" fontId="5" numFmtId="1" xfId="0" applyAlignment="1" applyBorder="1" applyFont="1" applyNumberFormat="1">
      <alignment horizontal="left"/>
    </xf>
    <xf borderId="3" fillId="0" fontId="5" numFmtId="9" xfId="0" applyAlignment="1" applyBorder="1" applyFont="1" applyNumberFormat="1">
      <alignment horizontal="right"/>
    </xf>
    <xf borderId="3" fillId="5" fontId="5" numFmtId="9" xfId="0" applyAlignment="1" applyBorder="1" applyFont="1" applyNumberFormat="1">
      <alignment horizontal="center"/>
    </xf>
    <xf borderId="3" fillId="0" fontId="5" numFmtId="9" xfId="0" applyAlignment="1" applyBorder="1" applyFont="1" applyNumberFormat="1">
      <alignment horizontal="center"/>
    </xf>
    <xf borderId="3" fillId="0" fontId="5" numFmtId="167" xfId="0" applyAlignment="1" applyBorder="1" applyFont="1" applyNumberFormat="1">
      <alignment horizontal="center"/>
    </xf>
    <xf borderId="3" fillId="0" fontId="5" numFmtId="1" xfId="0" applyAlignment="1" applyBorder="1" applyFont="1" applyNumberFormat="1">
      <alignment horizontal="center"/>
    </xf>
    <xf borderId="3" fillId="0" fontId="5" numFmtId="168" xfId="0" applyAlignment="1" applyBorder="1" applyFont="1" applyNumberFormat="1">
      <alignment horizontal="right"/>
    </xf>
    <xf borderId="3" fillId="0" fontId="5" numFmtId="9" xfId="0" applyBorder="1" applyFont="1" applyNumberFormat="1"/>
    <xf borderId="16" fillId="5" fontId="5" numFmtId="9" xfId="0" applyAlignment="1" applyBorder="1" applyFont="1" applyNumberFormat="1">
      <alignment horizontal="center"/>
    </xf>
    <xf borderId="14" fillId="0" fontId="5" numFmtId="37" xfId="0" applyAlignment="1" applyBorder="1" applyFont="1" applyNumberFormat="1">
      <alignment horizontal="right"/>
    </xf>
    <xf borderId="14" fillId="0" fontId="5" numFmtId="168" xfId="0" applyAlignment="1" applyBorder="1" applyFont="1" applyNumberFormat="1">
      <alignment horizontal="center"/>
    </xf>
    <xf borderId="14" fillId="0" fontId="5" numFmtId="167" xfId="0" applyAlignment="1" applyBorder="1" applyFont="1" applyNumberFormat="1">
      <alignment horizontal="center"/>
    </xf>
    <xf borderId="14" fillId="0" fontId="5" numFmtId="1" xfId="0" applyAlignment="1" applyBorder="1" applyFont="1" applyNumberFormat="1">
      <alignment horizontal="center"/>
    </xf>
    <xf borderId="2" fillId="5" fontId="5" numFmtId="9" xfId="0" applyAlignment="1" applyBorder="1" applyFont="1" applyNumberFormat="1">
      <alignment horizontal="center"/>
    </xf>
    <xf borderId="7" fillId="0" fontId="5" numFmtId="9" xfId="0" applyBorder="1" applyFont="1" applyNumberFormat="1"/>
    <xf borderId="0" fillId="0" fontId="5" numFmtId="168" xfId="0" applyFont="1" applyNumberFormat="1"/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vertical="center"/>
    </xf>
    <xf borderId="3" fillId="7" fontId="4" numFmtId="9" xfId="0" applyAlignment="1" applyBorder="1" applyFont="1" applyNumberFormat="1">
      <alignment horizontal="right"/>
    </xf>
    <xf borderId="3" fillId="7" fontId="4" numFmtId="37" xfId="0" applyAlignment="1" applyBorder="1" applyFont="1" applyNumberFormat="1">
      <alignment horizontal="center"/>
    </xf>
    <xf borderId="3" fillId="7" fontId="4" numFmtId="9" xfId="0" applyAlignment="1" applyBorder="1" applyFont="1" applyNumberFormat="1">
      <alignment horizontal="center"/>
    </xf>
    <xf borderId="3" fillId="14" fontId="4" numFmtId="37" xfId="0" applyAlignment="1" applyBorder="1" applyFill="1" applyFont="1" applyNumberFormat="1">
      <alignment horizontal="right"/>
    </xf>
    <xf borderId="3" fillId="14" fontId="4" numFmtId="9" xfId="0" applyAlignment="1" applyBorder="1" applyFont="1" applyNumberFormat="1">
      <alignment horizontal="center"/>
    </xf>
    <xf borderId="3" fillId="7" fontId="4" numFmtId="167" xfId="0" applyAlignment="1" applyBorder="1" applyFont="1" applyNumberFormat="1">
      <alignment horizontal="center"/>
    </xf>
    <xf borderId="3" fillId="7" fontId="4" numFmtId="1" xfId="0" applyAlignment="1" applyBorder="1" applyFont="1" applyNumberFormat="1">
      <alignment horizontal="center"/>
    </xf>
    <xf borderId="3" fillId="14" fontId="4" numFmtId="168" xfId="0" applyAlignment="1" applyBorder="1" applyFont="1" applyNumberFormat="1">
      <alignment horizontal="center"/>
    </xf>
    <xf borderId="3" fillId="7" fontId="4" numFmtId="9" xfId="0" applyBorder="1" applyFont="1" applyNumberFormat="1"/>
    <xf borderId="3" fillId="5" fontId="4" numFmtId="165" xfId="0" applyBorder="1" applyFont="1" applyNumberFormat="1"/>
    <xf borderId="3" fillId="5" fontId="5" numFmtId="165" xfId="0" applyAlignment="1" applyBorder="1" applyFont="1" applyNumberFormat="1">
      <alignment horizontal="center"/>
    </xf>
    <xf borderId="3" fillId="0" fontId="5" numFmtId="168" xfId="0" applyBorder="1" applyFont="1" applyNumberFormat="1"/>
    <xf borderId="9" fillId="11" fontId="4" numFmtId="0" xfId="0" applyAlignment="1" applyBorder="1" applyFont="1">
      <alignment horizontal="center" shrinkToFit="0" vertical="center" wrapText="1"/>
    </xf>
    <xf borderId="3" fillId="11" fontId="4" numFmtId="9" xfId="0" applyAlignment="1" applyBorder="1" applyFont="1" applyNumberFormat="1">
      <alignment horizontal="right"/>
    </xf>
    <xf borderId="3" fillId="11" fontId="4" numFmtId="37" xfId="0" applyAlignment="1" applyBorder="1" applyFont="1" applyNumberFormat="1">
      <alignment horizontal="center"/>
    </xf>
    <xf borderId="3" fillId="11" fontId="4" numFmtId="9" xfId="0" applyAlignment="1" applyBorder="1" applyFont="1" applyNumberFormat="1">
      <alignment horizontal="center"/>
    </xf>
    <xf borderId="3" fillId="15" fontId="4" numFmtId="37" xfId="0" applyAlignment="1" applyBorder="1" applyFill="1" applyFont="1" applyNumberFormat="1">
      <alignment horizontal="right"/>
    </xf>
    <xf borderId="3" fillId="11" fontId="4" numFmtId="37" xfId="0" applyAlignment="1" applyBorder="1" applyFont="1" applyNumberFormat="1">
      <alignment horizontal="right"/>
    </xf>
    <xf borderId="3" fillId="11" fontId="5" numFmtId="168" xfId="0" applyAlignment="1" applyBorder="1" applyFont="1" applyNumberFormat="1">
      <alignment horizontal="center"/>
    </xf>
    <xf borderId="3" fillId="16" fontId="5" numFmtId="9" xfId="0" applyAlignment="1" applyBorder="1" applyFill="1" applyFont="1" applyNumberFormat="1">
      <alignment horizontal="center"/>
    </xf>
    <xf borderId="3" fillId="11" fontId="4" numFmtId="168" xfId="0" applyAlignment="1" applyBorder="1" applyFont="1" applyNumberFormat="1">
      <alignment horizontal="center"/>
    </xf>
    <xf borderId="3" fillId="11" fontId="5" numFmtId="167" xfId="0" applyAlignment="1" applyBorder="1" applyFont="1" applyNumberFormat="1">
      <alignment horizontal="center"/>
    </xf>
    <xf borderId="3" fillId="11" fontId="5" numFmtId="1" xfId="0" applyAlignment="1" applyBorder="1" applyFont="1" applyNumberFormat="1">
      <alignment horizontal="center"/>
    </xf>
    <xf borderId="3" fillId="11" fontId="4" numFmtId="9" xfId="0" applyBorder="1" applyFont="1" applyNumberFormat="1"/>
    <xf borderId="3" fillId="0" fontId="4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3" fillId="0" fontId="10" numFmtId="37" xfId="0" applyAlignment="1" applyBorder="1" applyFont="1" applyNumberFormat="1">
      <alignment horizontal="right"/>
    </xf>
    <xf borderId="3" fillId="2" fontId="5" numFmtId="167" xfId="0" applyAlignment="1" applyBorder="1" applyFont="1" applyNumberForma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3" fillId="0" fontId="9" numFmtId="0" xfId="0" applyAlignment="1" applyBorder="1" applyFont="1">
      <alignment readingOrder="0"/>
    </xf>
    <xf borderId="3" fillId="0" fontId="9" numFmtId="172" xfId="0" applyAlignment="1" applyBorder="1" applyFont="1" applyNumberFormat="1">
      <alignment readingOrder="0"/>
    </xf>
    <xf borderId="0" fillId="17" fontId="9" numFmtId="0" xfId="0" applyAlignment="1" applyFill="1" applyFont="1">
      <alignment readingOrder="0"/>
    </xf>
    <xf borderId="0" fillId="17" fontId="9" numFmtId="0" xfId="0" applyFont="1"/>
    <xf borderId="0" fillId="18" fontId="9" numFmtId="0" xfId="0" applyAlignment="1" applyFill="1" applyFont="1">
      <alignment readingOrder="0"/>
    </xf>
    <xf borderId="0" fillId="19" fontId="9" numFmtId="0" xfId="0" applyAlignment="1" applyFill="1" applyFont="1">
      <alignment readingOrder="0"/>
    </xf>
    <xf borderId="0" fillId="19" fontId="9" numFmtId="0" xfId="0" applyFont="1"/>
    <xf borderId="0" fillId="20" fontId="9" numFmtId="0" xfId="0" applyAlignment="1" applyFill="1" applyFont="1">
      <alignment readingOrder="0"/>
    </xf>
    <xf borderId="0" fillId="20" fontId="9" numFmtId="0" xfId="0" applyFont="1"/>
    <xf borderId="0" fillId="13" fontId="9" numFmtId="0" xfId="0" applyAlignment="1" applyFont="1">
      <alignment readingOrder="0"/>
    </xf>
    <xf borderId="0" fillId="20" fontId="11" numFmtId="0" xfId="0" applyAlignment="1" applyFont="1">
      <alignment readingOrder="0"/>
    </xf>
    <xf borderId="0" fillId="18" fontId="11" numFmtId="0" xfId="0" applyAlignment="1" applyFont="1">
      <alignment readingOrder="0"/>
    </xf>
    <xf borderId="0" fillId="21" fontId="11" numFmtId="0" xfId="0" applyAlignment="1" applyFill="1" applyFont="1">
      <alignment readingOrder="0"/>
    </xf>
    <xf borderId="0" fillId="21" fontId="9" numFmtId="0" xfId="0" applyFont="1"/>
    <xf borderId="0" fillId="22" fontId="9" numFmtId="0" xfId="0" applyAlignment="1" applyFill="1" applyFont="1">
      <alignment readingOrder="0"/>
    </xf>
    <xf borderId="0" fillId="22" fontId="9" numFmtId="0" xfId="0" applyFont="1"/>
    <xf borderId="0" fillId="23" fontId="9" numFmtId="0" xfId="0" applyAlignment="1" applyFill="1" applyFont="1">
      <alignment readingOrder="0"/>
    </xf>
    <xf borderId="22" fillId="24" fontId="12" numFmtId="49" xfId="0" applyAlignment="1" applyBorder="1" applyFill="1" applyFont="1" applyNumberFormat="1">
      <alignment vertical="center"/>
    </xf>
    <xf borderId="23" fillId="24" fontId="12" numFmtId="49" xfId="0" applyAlignment="1" applyBorder="1" applyFont="1" applyNumberFormat="1">
      <alignment horizontal="center" vertical="center"/>
    </xf>
    <xf borderId="24" fillId="0" fontId="3" numFmtId="0" xfId="0" applyBorder="1" applyFont="1"/>
    <xf borderId="22" fillId="24" fontId="12" numFmtId="49" xfId="0" applyAlignment="1" applyBorder="1" applyFont="1" applyNumberFormat="1">
      <alignment horizontal="center" vertical="center"/>
    </xf>
    <xf borderId="25" fillId="10" fontId="13" numFmtId="49" xfId="0" applyAlignment="1" applyBorder="1" applyFont="1" applyNumberFormat="1">
      <alignment horizontal="left"/>
    </xf>
    <xf borderId="0" fillId="0" fontId="5" numFmtId="9" xfId="0" applyFont="1" applyNumberFormat="1"/>
    <xf borderId="0" fillId="0" fontId="5" numFmtId="2" xfId="0" applyFont="1" applyNumberFormat="1"/>
    <xf borderId="25" fillId="25" fontId="13" numFmtId="49" xfId="0" applyAlignment="1" applyBorder="1" applyFill="1" applyFont="1" applyNumberFormat="1">
      <alignment horizontal="left"/>
    </xf>
    <xf borderId="3" fillId="10" fontId="14" numFmtId="0" xfId="0" applyAlignment="1" applyBorder="1" applyFont="1">
      <alignment horizontal="center" vertical="center"/>
    </xf>
    <xf borderId="15" fillId="10" fontId="14" numFmtId="0" xfId="0" applyAlignment="1" applyBorder="1" applyFont="1">
      <alignment horizontal="center" vertical="center"/>
    </xf>
    <xf borderId="16" fillId="10" fontId="15" numFmtId="0" xfId="0" applyAlignment="1" applyBorder="1" applyFont="1">
      <alignment vertical="center"/>
    </xf>
    <xf borderId="26" fillId="10" fontId="15" numFmtId="3" xfId="0" applyAlignment="1" applyBorder="1" applyFont="1" applyNumberFormat="1">
      <alignment horizontal="right" vertical="center"/>
    </xf>
    <xf borderId="26" fillId="10" fontId="15" numFmtId="0" xfId="0" applyAlignment="1" applyBorder="1" applyFont="1">
      <alignment horizontal="right" vertical="center"/>
    </xf>
    <xf borderId="26" fillId="10" fontId="6" numFmtId="0" xfId="0" applyBorder="1" applyFont="1"/>
    <xf borderId="26" fillId="10" fontId="6" numFmtId="3" xfId="0" applyBorder="1" applyFont="1" applyNumberFormat="1"/>
    <xf borderId="26" fillId="10" fontId="15" numFmtId="4" xfId="0" applyAlignment="1" applyBorder="1" applyFont="1" applyNumberFormat="1">
      <alignment horizontal="right" vertical="center"/>
    </xf>
    <xf borderId="16" fillId="10" fontId="5" numFmtId="0" xfId="0" applyAlignment="1" applyBorder="1" applyFont="1">
      <alignment vertical="center"/>
    </xf>
    <xf borderId="26" fillId="10" fontId="15" numFmtId="3" xfId="0" applyAlignment="1" applyBorder="1" applyFont="1" applyNumberFormat="1">
      <alignment vertical="center"/>
    </xf>
    <xf borderId="26" fillId="10" fontId="6" numFmtId="3" xfId="0" applyAlignment="1" applyBorder="1" applyFont="1" applyNumberFormat="1">
      <alignment horizontal="right"/>
    </xf>
    <xf borderId="3" fillId="10" fontId="15" numFmtId="3" xfId="0" applyAlignment="1" applyBorder="1" applyFont="1" applyNumberFormat="1">
      <alignment horizontal="right" vertical="center"/>
    </xf>
    <xf borderId="26" fillId="10" fontId="15" numFmtId="10" xfId="0" applyAlignment="1" applyBorder="1" applyFont="1" applyNumberFormat="1">
      <alignment horizontal="right" vertical="center"/>
    </xf>
    <xf borderId="26" fillId="10" fontId="6" numFmtId="10" xfId="0" applyAlignment="1" applyBorder="1" applyFont="1" applyNumberFormat="1">
      <alignment horizontal="right"/>
    </xf>
    <xf borderId="3" fillId="0" fontId="5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VALUE vs.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'FORM M'!$B$2</c:f>
            </c:strRef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cat>
            <c:strRef>
              <c:f>'FORM M'!$A$3:$A$14</c:f>
            </c:strRef>
          </c:cat>
          <c:val>
            <c:numRef>
              <c:f>'FORM M'!$B$3:$B$14</c:f>
              <c:numCache/>
            </c:numRef>
          </c:val>
        </c:ser>
        <c:axId val="1330244292"/>
        <c:axId val="366123946"/>
      </c:bar3DChart>
      <c:catAx>
        <c:axId val="1330244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366123946"/>
      </c:catAx>
      <c:valAx>
        <c:axId val="366123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33024429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NESS 2023.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NESS!$B$2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explosion val="25"/>
            <c:spPr>
              <a:solidFill>
                <a:srgbClr val="FF00FF"/>
              </a:solidFill>
            </c:spPr>
          </c:dPt>
          <c:dPt>
            <c:idx val="6"/>
            <c:spPr>
              <a:solidFill>
                <a:srgbClr val="00FF00"/>
              </a:solidFill>
            </c:spPr>
          </c:dPt>
          <c:dPt>
            <c:idx val="7"/>
            <c:spPr>
              <a:solidFill>
                <a:srgbClr val="A61C00"/>
              </a:solidFill>
            </c:spPr>
          </c:dPt>
          <c:dPt>
            <c:idx val="8"/>
            <c:spPr>
              <a:solidFill>
                <a:srgbClr val="00FFFF"/>
              </a:solidFill>
            </c:spPr>
          </c:dPt>
          <c:dPt>
            <c:idx val="9"/>
            <c:spPr>
              <a:solidFill>
                <a:schemeClr val="dk1"/>
              </a:solidFill>
            </c:spPr>
          </c:dPt>
          <c:dPt>
            <c:idx val="10"/>
            <c:spPr>
              <a:solidFill>
                <a:srgbClr val="980000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NESS!$A$3:$A$15</c:f>
            </c:strRef>
          </c:cat>
          <c:val>
            <c:numRef>
              <c:f>NESS!$B$3:$B$15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BILLS FOR COLLECTION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BILLS!$B$2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BILLS!$A$3:$A$15</c:f>
            </c:strRef>
          </c:cat>
          <c:val>
            <c:numRef>
              <c:f>BILLS!$B$3:$B$15</c:f>
              <c:numCache/>
            </c:numRef>
          </c:val>
        </c:ser>
        <c:axId val="312880088"/>
        <c:axId val="2024928"/>
      </c:bar3DChart>
      <c:catAx>
        <c:axId val="31288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2024928"/>
      </c:catAx>
      <c:valAx>
        <c:axId val="202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312880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CBILLS FOR COLLECTION 2023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BILLS!$B$2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rgbClr val="4A86E8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434343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00FFFF"/>
              </a:solidFill>
            </c:spPr>
          </c:dPt>
          <c:dPt>
            <c:idx val="7"/>
            <c:spPr>
              <a:solidFill>
                <a:srgbClr val="FF00FF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BILLS!$A$3:$A$15</c:f>
            </c:strRef>
          </c:cat>
          <c:val>
            <c:numRef>
              <c:f>BILLS!$B$3:$B$15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LC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LC!$B$2</c:f>
            </c:strRef>
          </c:tx>
          <c:spPr>
            <a:solidFill>
              <a:srgbClr val="351C75"/>
            </a:solidFill>
            <a:ln cmpd="sng" w="19050">
              <a:solidFill>
                <a:srgbClr val="000000"/>
              </a:solidFill>
            </a:ln>
          </c:spPr>
          <c:cat>
            <c:strRef>
              <c:f>LC!$A$3:$A$15</c:f>
            </c:strRef>
          </c:cat>
          <c:val>
            <c:numRef>
              <c:f>LC!$B$3:$B$15</c:f>
              <c:numCache/>
            </c:numRef>
          </c:val>
        </c:ser>
        <c:axId val="1186794639"/>
        <c:axId val="281841383"/>
      </c:bar3DChart>
      <c:catAx>
        <c:axId val="11867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281841383"/>
      </c:catAx>
      <c:valAx>
        <c:axId val="28184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186794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 2023.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LC!$B$2</c:f>
            </c:strRef>
          </c:tx>
          <c:dPt>
            <c:idx val="0"/>
            <c:spPr>
              <a:solidFill>
                <a:srgbClr val="98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4A86E8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00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1155CC"/>
              </a:solidFill>
            </c:spPr>
          </c:dPt>
          <c:dPt>
            <c:idx val="8"/>
            <c:spPr>
              <a:solidFill>
                <a:schemeClr val="accent6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LC!$A$3:$A$15</c:f>
            </c:strRef>
          </c:cat>
          <c:val>
            <c:numRef>
              <c:f>LC!$B$3:$B$15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STF 2023.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STF!$B$2</c:f>
            </c:strRef>
          </c:tx>
          <c:dPt>
            <c:idx val="0"/>
            <c:explosion val="25"/>
            <c:spPr>
              <a:solidFill>
                <a:srgbClr val="4472C4"/>
              </a:solidFill>
            </c:spPr>
          </c:dPt>
          <c:dPt>
            <c:idx val="1"/>
            <c:explosion val="25"/>
            <c:spPr>
              <a:solidFill>
                <a:srgbClr val="ED7D31"/>
              </a:solidFill>
            </c:spPr>
          </c:dPt>
          <c:dPt>
            <c:idx val="2"/>
            <c:explosion val="25"/>
            <c:spPr>
              <a:solidFill>
                <a:srgbClr val="0C343D"/>
              </a:solidFill>
            </c:spPr>
          </c:dPt>
          <c:dPt>
            <c:idx val="3"/>
            <c:explosion val="25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Pt>
            <c:idx val="6"/>
            <c:spPr>
              <a:solidFill>
                <a:srgbClr val="0000FF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00FF00"/>
              </a:solidFill>
            </c:spPr>
          </c:dPt>
          <c:dPt>
            <c:idx val="11"/>
            <c:spPr>
              <a:solidFill>
                <a:srgbClr val="A64D79"/>
              </a:solidFill>
            </c:spPr>
          </c:dPt>
          <c:dPt>
            <c:idx val="12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STF!$A$3:$A$15</c:f>
            </c:strRef>
          </c:cat>
          <c:val>
            <c:numRef>
              <c:f>STF!$B$3:$B$15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STF 2023..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STF!$B$2</c:f>
            </c:strRef>
          </c:tx>
          <c:spPr>
            <a:solidFill>
              <a:srgbClr val="980000"/>
            </a:solidFill>
            <a:ln cmpd="sng" w="19050">
              <a:solidFill>
                <a:srgbClr val="000000"/>
              </a:solidFill>
            </a:ln>
          </c:spPr>
          <c:cat>
            <c:strRef>
              <c:f>STF!$A$3:$A$15</c:f>
            </c:strRef>
          </c:cat>
          <c:val>
            <c:numRef>
              <c:f>STF!$B$3:$B$15</c:f>
              <c:numCache/>
            </c:numRef>
          </c:val>
        </c:ser>
        <c:axId val="1515441564"/>
        <c:axId val="1869884898"/>
      </c:bar3DChart>
      <c:catAx>
        <c:axId val="151544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69884898"/>
      </c:catAx>
      <c:valAx>
        <c:axId val="1869884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15441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EXPORT PROCEED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cat>
            <c:strRef>
              <c:f>'Export Proceed'!$A$3:$A$15</c:f>
            </c:strRef>
          </c:cat>
          <c:val>
            <c:numRef>
              <c:f>'Export Proceed'!$B$3:$B$15</c:f>
              <c:numCache/>
            </c:numRef>
          </c:val>
        </c:ser>
        <c:axId val="1813565818"/>
        <c:axId val="2042102946"/>
      </c:bar3DChart>
      <c:catAx>
        <c:axId val="181356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2042102946"/>
      </c:catAx>
      <c:valAx>
        <c:axId val="204210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81356581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EPORT PROCEED 2033.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'Export Proceed'!$B$2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FF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FF000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4C1130"/>
              </a:solidFill>
            </c:spPr>
          </c:dPt>
          <c:dPt>
            <c:idx val="12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'Export Proceed'!$A$3:$A$15</c:f>
            </c:strRef>
          </c:cat>
          <c:val>
            <c:numRef>
              <c:f>'Export Proceed'!$B$3:$B$15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VALUE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4A86E8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FF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 M'!$A$3:$A$14</c:f>
            </c:strRef>
          </c:cat>
          <c:val>
            <c:numRef>
              <c:f>'FORM M'!$B$3:$B$14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INVISIBLES 2023.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INVISIBLES!$B$2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INVISIBLES!$A$3:$A$14</c:f>
            </c:strRef>
          </c:cat>
          <c:val>
            <c:numRef>
              <c:f>INVISIBLES!$B$3:$B$14</c:f>
              <c:numCache/>
            </c:numRef>
          </c:val>
        </c:ser>
        <c:axId val="1316661260"/>
        <c:axId val="509967299"/>
      </c:bar3DChart>
      <c:catAx>
        <c:axId val="1316661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09967299"/>
      </c:catAx>
      <c:valAx>
        <c:axId val="50996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1666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VALUE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INVISIBLES!$B$2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C00000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F0000"/>
              </a:solidFill>
            </c:spPr>
          </c:dPt>
          <c:dPt>
            <c:idx val="8"/>
            <c:spPr>
              <a:solidFill>
                <a:srgbClr val="FF00FF"/>
              </a:solidFill>
            </c:spPr>
          </c:dPt>
          <c:dPt>
            <c:idx val="9"/>
            <c:spPr>
              <a:solidFill>
                <a:schemeClr val="dk1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INVISIBLES!$A$3:$A$14</c:f>
            </c:strRef>
          </c:cat>
          <c:val>
            <c:numRef>
              <c:f>INVISIBLES!$B$3:$B$14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NXP 2023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NXP!$B$2</c:f>
            </c:strRef>
          </c:tx>
          <c:dPt>
            <c:idx val="0"/>
            <c:explosion val="25"/>
            <c:spPr>
              <a:solidFill>
                <a:srgbClr val="0000F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5B0F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FF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00F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00FF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00FFF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0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5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1C45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741B4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FF99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NXP!$A$3:$A$15</c:f>
            </c:strRef>
          </c:cat>
          <c:val>
            <c:numRef>
              <c:f>NXP!$B$3:$B$15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NXP 2023.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NXP!$B$2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</a:ln>
          </c:spPr>
          <c:cat>
            <c:strRef>
              <c:f>NXP!$A$3:$A$15</c:f>
            </c:strRef>
          </c:cat>
          <c:val>
            <c:numRef>
              <c:f>NXP!$B$3:$B$15</c:f>
              <c:numCache/>
            </c:numRef>
          </c:val>
        </c:ser>
        <c:axId val="567506176"/>
        <c:axId val="2103942072"/>
      </c:bar3DChart>
      <c:catAx>
        <c:axId val="5675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103942072"/>
      </c:catAx>
      <c:valAx>
        <c:axId val="2103942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67506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IMPORT FINANCE 2023.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'Import Finance'!$B$2</c:f>
            </c:strRef>
          </c:tx>
          <c:spPr>
            <a:solidFill>
              <a:schemeClr val="accent1"/>
            </a:solidFill>
            <a:ln cmpd="sng" w="19050">
              <a:solidFill>
                <a:srgbClr val="000000"/>
              </a:solidFill>
            </a:ln>
          </c:spPr>
          <c:cat>
            <c:strRef>
              <c:f>'Import Finance'!$A$3:$A$15</c:f>
            </c:strRef>
          </c:cat>
          <c:val>
            <c:numRef>
              <c:f>'Import Finance'!$B$3:$B$15</c:f>
              <c:numCache/>
            </c:numRef>
          </c:val>
        </c:ser>
        <c:axId val="834285230"/>
        <c:axId val="463924226"/>
      </c:bar3DChart>
      <c:catAx>
        <c:axId val="83428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3924226"/>
      </c:catAx>
      <c:valAx>
        <c:axId val="463924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3428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IMPORT FINANCE 2023.</a:t>
            </a:r>
          </a:p>
        </c:rich>
      </c:tx>
      <c:layout>
        <c:manualLayout>
          <c:xMode val="edge"/>
          <c:yMode val="edge"/>
          <c:x val="0.005916666666666662"/>
          <c:y val="0.04730458221024259"/>
        </c:manualLayout>
      </c:layout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'Import Finance'!$B$2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000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00FF0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chemeClr val="accent1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'Import Finance'!$A$3:$A$15</c:f>
            </c:strRef>
          </c:cat>
          <c:val>
            <c:numRef>
              <c:f>'Import Finance'!$B$3:$B$15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NESS 2023.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NESS!$B$2</c:f>
            </c:strRef>
          </c:tx>
          <c:spPr>
            <a:solidFill>
              <a:srgbClr val="A61C00"/>
            </a:solidFill>
            <a:ln cmpd="sng" w="19050">
              <a:solidFill>
                <a:srgbClr val="C00000">
                  <a:alpha val="100000"/>
                </a:srgbClr>
              </a:solidFill>
            </a:ln>
          </c:spPr>
          <c:cat>
            <c:strRef>
              <c:f>NESS!$A$3:$A$15</c:f>
            </c:strRef>
          </c:cat>
          <c:val>
            <c:numRef>
              <c:f>NESS!$B$3:$B$15</c:f>
              <c:numCache/>
            </c:numRef>
          </c:val>
        </c:ser>
        <c:axId val="779034638"/>
        <c:axId val="761013243"/>
      </c:bar3DChart>
      <c:catAx>
        <c:axId val="779034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761013243"/>
      </c:catAx>
      <c:valAx>
        <c:axId val="761013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779034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0</xdr:row>
      <xdr:rowOff>0</xdr:rowOff>
    </xdr:from>
    <xdr:ext cx="5029200" cy="3533775"/>
    <xdr:graphicFrame>
      <xdr:nvGraphicFramePr>
        <xdr:cNvPr id="163511814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133350</xdr:colOff>
      <xdr:row>0</xdr:row>
      <xdr:rowOff>19050</xdr:rowOff>
    </xdr:from>
    <xdr:ext cx="5715000" cy="3533775"/>
    <xdr:graphicFrame>
      <xdr:nvGraphicFramePr>
        <xdr:cNvPr id="1241102205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0</xdr:rowOff>
    </xdr:from>
    <xdr:ext cx="5715000" cy="3533775"/>
    <xdr:graphicFrame>
      <xdr:nvGraphicFramePr>
        <xdr:cNvPr id="66936969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</xdr:row>
      <xdr:rowOff>9525</xdr:rowOff>
    </xdr:from>
    <xdr:ext cx="5715000" cy="3533775"/>
    <xdr:graphicFrame>
      <xdr:nvGraphicFramePr>
        <xdr:cNvPr id="1102505287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0</xdr:rowOff>
    </xdr:from>
    <xdr:ext cx="5715000" cy="3533775"/>
    <xdr:graphicFrame>
      <xdr:nvGraphicFramePr>
        <xdr:cNvPr id="20354785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9525</xdr:rowOff>
    </xdr:from>
    <xdr:ext cx="5715000" cy="3533775"/>
    <xdr:graphicFrame>
      <xdr:nvGraphicFramePr>
        <xdr:cNvPr id="26223316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0</xdr:row>
      <xdr:rowOff>57150</xdr:rowOff>
    </xdr:from>
    <xdr:ext cx="5715000" cy="3533775"/>
    <xdr:graphicFrame>
      <xdr:nvGraphicFramePr>
        <xdr:cNvPr id="124351952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819150</xdr:colOff>
      <xdr:row>1</xdr:row>
      <xdr:rowOff>161925</xdr:rowOff>
    </xdr:from>
    <xdr:ext cx="5715000" cy="3533775"/>
    <xdr:graphicFrame>
      <xdr:nvGraphicFramePr>
        <xdr:cNvPr id="40133115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1</xdr:row>
      <xdr:rowOff>66675</xdr:rowOff>
    </xdr:from>
    <xdr:ext cx="5715000" cy="3533775"/>
    <xdr:graphicFrame>
      <xdr:nvGraphicFramePr>
        <xdr:cNvPr id="11158285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304800</xdr:colOff>
      <xdr:row>0</xdr:row>
      <xdr:rowOff>66675</xdr:rowOff>
    </xdr:from>
    <xdr:ext cx="5715000" cy="3533775"/>
    <xdr:graphicFrame>
      <xdr:nvGraphicFramePr>
        <xdr:cNvPr id="39834631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0</xdr:row>
      <xdr:rowOff>0</xdr:rowOff>
    </xdr:from>
    <xdr:ext cx="5715000" cy="3533775"/>
    <xdr:graphicFrame>
      <xdr:nvGraphicFramePr>
        <xdr:cNvPr id="105690083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9525</xdr:rowOff>
    </xdr:from>
    <xdr:ext cx="5715000" cy="3533775"/>
    <xdr:graphicFrame>
      <xdr:nvGraphicFramePr>
        <xdr:cNvPr id="119928336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0</xdr:rowOff>
    </xdr:from>
    <xdr:ext cx="5715000" cy="3533775"/>
    <xdr:graphicFrame>
      <xdr:nvGraphicFramePr>
        <xdr:cNvPr id="142061715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0</xdr:row>
      <xdr:rowOff>76200</xdr:rowOff>
    </xdr:from>
    <xdr:ext cx="5715000" cy="3533775"/>
    <xdr:graphicFrame>
      <xdr:nvGraphicFramePr>
        <xdr:cNvPr id="762306662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0</xdr:row>
      <xdr:rowOff>28575</xdr:rowOff>
    </xdr:from>
    <xdr:ext cx="5715000" cy="3533775"/>
    <xdr:graphicFrame>
      <xdr:nvGraphicFramePr>
        <xdr:cNvPr id="20030192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0</xdr:row>
      <xdr:rowOff>28575</xdr:rowOff>
    </xdr:from>
    <xdr:ext cx="5715000" cy="3533775"/>
    <xdr:graphicFrame>
      <xdr:nvGraphicFramePr>
        <xdr:cNvPr id="756204768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0</xdr:rowOff>
    </xdr:from>
    <xdr:ext cx="5715000" cy="3533775"/>
    <xdr:graphicFrame>
      <xdr:nvGraphicFramePr>
        <xdr:cNvPr id="1324051166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0</xdr:row>
      <xdr:rowOff>0</xdr:rowOff>
    </xdr:from>
    <xdr:ext cx="5715000" cy="3533775"/>
    <xdr:graphicFrame>
      <xdr:nvGraphicFramePr>
        <xdr:cNvPr id="706258921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6.14"/>
    <col customWidth="1" min="2" max="2" width="37.29"/>
    <col customWidth="1" min="3" max="3" width="19.43"/>
    <col customWidth="1" min="4" max="4" width="16.14"/>
    <col customWidth="1" min="5" max="5" width="18.0"/>
    <col customWidth="1" min="6" max="7" width="7.86"/>
    <col customWidth="1" min="8" max="8" width="15.86"/>
    <col customWidth="1" min="9" max="9" width="7.86"/>
    <col customWidth="1" min="10" max="10" width="6.43"/>
    <col customWidth="1" min="11" max="12" width="7.86"/>
    <col customWidth="1" min="13" max="13" width="12.86"/>
    <col customWidth="1" min="14" max="15" width="7.86"/>
    <col customWidth="1" min="16" max="17" width="8.86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>
        <v>44927.0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4" t="s">
        <v>14</v>
      </c>
      <c r="Q1" s="4" t="s">
        <v>15</v>
      </c>
    </row>
    <row r="2">
      <c r="A2" s="6" t="s">
        <v>16</v>
      </c>
      <c r="B2" s="7"/>
      <c r="C2" s="8"/>
      <c r="D2" s="8"/>
      <c r="E2" s="8"/>
      <c r="F2" s="8"/>
      <c r="G2" s="8"/>
      <c r="H2" s="8"/>
      <c r="I2" s="8"/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>
      <c r="A3" s="10" t="s">
        <v>18</v>
      </c>
      <c r="B3" s="11" t="s">
        <v>19</v>
      </c>
      <c r="C3" s="12">
        <f>D3*440</f>
        <v>101200000000</v>
      </c>
      <c r="D3" s="13">
        <v>2.3E8</v>
      </c>
      <c r="E3" s="14">
        <f>394778818.64*440</f>
        <v>173702680202</v>
      </c>
      <c r="F3" s="13">
        <v>2.0E7</v>
      </c>
      <c r="G3" s="13">
        <v>8000000.0</v>
      </c>
      <c r="H3" s="13">
        <v>2.0E7</v>
      </c>
      <c r="I3" s="13">
        <v>2.0E7</v>
      </c>
      <c r="J3" s="13">
        <v>3.5E7</v>
      </c>
      <c r="K3" s="13">
        <v>6.688551459E7</v>
      </c>
      <c r="L3" s="13">
        <v>3.0E7</v>
      </c>
      <c r="M3" s="13">
        <v>3.25E7</v>
      </c>
      <c r="N3" s="13">
        <v>4.3553304E7</v>
      </c>
      <c r="O3" s="13">
        <v>3.649999988E7</v>
      </c>
      <c r="P3" s="13">
        <v>3.234E7</v>
      </c>
      <c r="Q3" s="13">
        <v>4.9999999E7</v>
      </c>
    </row>
    <row r="4" ht="6.0" customHeight="1">
      <c r="A4" s="15"/>
      <c r="B4" s="16"/>
      <c r="C4" s="17"/>
      <c r="D4" s="18"/>
      <c r="E4" s="19"/>
      <c r="F4" s="18"/>
      <c r="G4" s="18"/>
      <c r="H4" s="18"/>
      <c r="I4" s="18"/>
      <c r="J4" s="18"/>
      <c r="K4" s="18"/>
      <c r="L4" s="20"/>
      <c r="M4" s="18"/>
      <c r="N4" s="21"/>
      <c r="O4" s="18"/>
      <c r="P4" s="18"/>
      <c r="Q4" s="18"/>
    </row>
    <row r="5">
      <c r="A5" s="22" t="s">
        <v>20</v>
      </c>
      <c r="B5" s="23"/>
      <c r="C5" s="24"/>
      <c r="D5" s="24"/>
      <c r="E5" s="25">
        <v>0.0</v>
      </c>
      <c r="F5" s="24"/>
      <c r="G5" s="24"/>
      <c r="H5" s="24"/>
      <c r="I5" s="24"/>
      <c r="J5" s="24"/>
      <c r="K5" s="24"/>
      <c r="L5" s="26"/>
      <c r="M5" s="24"/>
      <c r="N5" s="27"/>
      <c r="O5" s="24"/>
      <c r="P5" s="24"/>
      <c r="Q5" s="24"/>
    </row>
    <row r="6">
      <c r="A6" s="10" t="s">
        <v>21</v>
      </c>
      <c r="B6" s="28" t="s">
        <v>22</v>
      </c>
      <c r="C6" s="29">
        <f>D6*440</f>
        <v>314160000000</v>
      </c>
      <c r="D6" s="13">
        <v>7.14E8</v>
      </c>
      <c r="E6" s="14">
        <f>630847727.272727*440</f>
        <v>277573000000</v>
      </c>
      <c r="F6" s="13">
        <v>5.516782946E7</v>
      </c>
      <c r="G6" s="13">
        <v>6.0370312E7</v>
      </c>
      <c r="H6" s="13">
        <v>5.61375906E7</v>
      </c>
      <c r="I6" s="13">
        <v>6.060136053E7</v>
      </c>
      <c r="J6" s="13">
        <v>6.071142839E7</v>
      </c>
      <c r="K6" s="13">
        <v>5.217090273E7</v>
      </c>
      <c r="L6" s="30">
        <v>3.420946926E7</v>
      </c>
      <c r="M6" s="30">
        <v>890886.75</v>
      </c>
      <c r="N6" s="13">
        <v>5.7705653E7</v>
      </c>
      <c r="O6" s="30">
        <v>6.388952576E7</v>
      </c>
      <c r="P6" s="30">
        <v>5.429628115E7</v>
      </c>
      <c r="Q6" s="30">
        <v>5.464585445E7</v>
      </c>
    </row>
    <row r="7">
      <c r="A7" s="31"/>
      <c r="B7" s="32" t="s">
        <v>23</v>
      </c>
      <c r="C7" s="32"/>
      <c r="D7" s="33">
        <v>3.73E8</v>
      </c>
      <c r="E7" s="13">
        <v>3.6621732E8</v>
      </c>
      <c r="F7" s="13">
        <v>4798752.09</v>
      </c>
      <c r="G7" s="13">
        <v>1265901.22</v>
      </c>
      <c r="H7" s="13">
        <v>4.234679777E7</v>
      </c>
      <c r="I7" s="13">
        <v>4.491237551E7</v>
      </c>
      <c r="J7" s="13">
        <v>1.214692984E7</v>
      </c>
      <c r="K7" s="13">
        <v>3.873249208E7</v>
      </c>
      <c r="L7" s="13">
        <v>3.867509347E7</v>
      </c>
      <c r="M7" s="13">
        <v>1.1747471217E8</v>
      </c>
      <c r="N7" s="13">
        <v>5.658293853E7</v>
      </c>
      <c r="O7" s="13">
        <v>3915502.64</v>
      </c>
      <c r="P7" s="13">
        <v>9281327.45</v>
      </c>
      <c r="Q7" s="13">
        <v>1.4181016678E8</v>
      </c>
    </row>
    <row r="8">
      <c r="A8" s="34"/>
      <c r="B8" s="35" t="s">
        <v>24</v>
      </c>
      <c r="C8" s="36">
        <f>940100000*440</f>
        <v>413644000000</v>
      </c>
      <c r="D8" s="37">
        <v>940.1</v>
      </c>
      <c r="E8" s="14">
        <v>3.794900547284E11</v>
      </c>
      <c r="F8" s="13">
        <v>6.118498137E7</v>
      </c>
      <c r="G8" s="13">
        <v>7.391482487E7</v>
      </c>
      <c r="H8" s="13">
        <v>1.0403818246999998E8</v>
      </c>
      <c r="I8" s="13">
        <v>1.3085154816E8</v>
      </c>
      <c r="J8" s="13">
        <v>6.117468795E7</v>
      </c>
      <c r="K8" s="13">
        <v>1.11309638958E9</v>
      </c>
      <c r="L8" s="13">
        <v>9.089702875000001E7</v>
      </c>
      <c r="M8" s="13">
        <v>7.490264656E7</v>
      </c>
      <c r="N8" s="13">
        <v>9.648328119E7</v>
      </c>
      <c r="O8" s="13">
        <v>9.283594619E7</v>
      </c>
      <c r="P8" s="13">
        <v>9.237946664E7</v>
      </c>
      <c r="Q8" s="13">
        <v>9.331332148E7</v>
      </c>
    </row>
    <row r="9" ht="6.0" hidden="1" customHeight="1">
      <c r="A9" s="15"/>
      <c r="B9" s="15"/>
      <c r="C9" s="15"/>
      <c r="D9" s="38"/>
      <c r="E9" s="19"/>
      <c r="F9" s="39"/>
      <c r="G9" s="40"/>
      <c r="H9" s="40"/>
      <c r="I9" s="40"/>
      <c r="J9" s="40"/>
      <c r="K9" s="40"/>
      <c r="L9" s="41"/>
      <c r="M9" s="40"/>
      <c r="N9" s="42"/>
      <c r="O9" s="40"/>
      <c r="P9" s="43"/>
      <c r="Q9" s="40"/>
    </row>
    <row r="10" hidden="1">
      <c r="A10" s="10" t="s">
        <v>25</v>
      </c>
      <c r="B10" s="44" t="s">
        <v>26</v>
      </c>
      <c r="C10" s="44"/>
      <c r="D10" s="45">
        <v>627.9428571428572</v>
      </c>
      <c r="E10" s="46">
        <v>212.0</v>
      </c>
      <c r="F10" s="47">
        <v>21.0</v>
      </c>
      <c r="G10" s="47">
        <v>20.0</v>
      </c>
      <c r="H10" s="47">
        <v>27.0</v>
      </c>
      <c r="I10" s="47">
        <v>13.0</v>
      </c>
      <c r="J10" s="47">
        <v>18.0</v>
      </c>
      <c r="K10" s="47">
        <v>23.0</v>
      </c>
      <c r="L10" s="47">
        <v>5.0</v>
      </c>
      <c r="M10" s="47">
        <v>10.0</v>
      </c>
      <c r="N10" s="47">
        <v>16.0</v>
      </c>
      <c r="O10" s="47">
        <v>33.0</v>
      </c>
      <c r="P10" s="47">
        <v>26.0</v>
      </c>
      <c r="Q10" s="47"/>
    </row>
    <row r="11" hidden="1">
      <c r="A11" s="31"/>
      <c r="B11" s="44" t="s">
        <v>27</v>
      </c>
      <c r="C11" s="44"/>
      <c r="D11" s="48">
        <v>1841.4</v>
      </c>
      <c r="E11" s="46">
        <v>886.0</v>
      </c>
      <c r="F11" s="47">
        <v>152.0</v>
      </c>
      <c r="G11" s="47">
        <v>73.0</v>
      </c>
      <c r="H11" s="47">
        <v>70.0</v>
      </c>
      <c r="I11" s="47">
        <v>77.0</v>
      </c>
      <c r="J11" s="47">
        <v>71.0</v>
      </c>
      <c r="K11" s="47">
        <v>54.0</v>
      </c>
      <c r="L11" s="47">
        <v>80.0</v>
      </c>
      <c r="M11" s="47">
        <v>63.0</v>
      </c>
      <c r="N11" s="47">
        <v>47.0</v>
      </c>
      <c r="O11" s="47">
        <v>38.0</v>
      </c>
      <c r="P11" s="47">
        <v>103.0</v>
      </c>
      <c r="Q11" s="47">
        <v>58.0</v>
      </c>
    </row>
    <row r="12" hidden="1">
      <c r="A12" s="34"/>
      <c r="B12" s="44" t="s">
        <v>28</v>
      </c>
      <c r="C12" s="44"/>
      <c r="D12" s="49">
        <v>2011.1142857142859</v>
      </c>
      <c r="E12" s="46">
        <v>764.0</v>
      </c>
      <c r="F12" s="47">
        <v>51.0</v>
      </c>
      <c r="G12" s="47">
        <v>94.0</v>
      </c>
      <c r="H12" s="47">
        <v>68.0</v>
      </c>
      <c r="I12" s="47">
        <v>70.0</v>
      </c>
      <c r="J12" s="47">
        <v>56.0</v>
      </c>
      <c r="K12" s="47">
        <v>66.0</v>
      </c>
      <c r="L12" s="47">
        <v>54.0</v>
      </c>
      <c r="M12" s="47">
        <v>80.0</v>
      </c>
      <c r="N12" s="47">
        <v>82.0</v>
      </c>
      <c r="O12" s="47">
        <v>38.0</v>
      </c>
      <c r="P12" s="47">
        <v>47.0</v>
      </c>
      <c r="Q12" s="47">
        <v>58.0</v>
      </c>
    </row>
    <row r="13" ht="6.0" hidden="1" customHeight="1">
      <c r="A13" s="15"/>
      <c r="B13" s="15"/>
      <c r="C13" s="15"/>
      <c r="D13" s="38"/>
      <c r="E13" s="19"/>
      <c r="F13" s="39"/>
      <c r="G13" s="40"/>
      <c r="H13" s="40"/>
      <c r="I13" s="40"/>
      <c r="J13" s="40"/>
      <c r="K13" s="40"/>
      <c r="L13" s="41"/>
      <c r="M13" s="40"/>
      <c r="N13" s="42"/>
      <c r="O13" s="40"/>
      <c r="P13" s="40"/>
      <c r="Q13" s="40"/>
    </row>
    <row r="14" hidden="1">
      <c r="A14" s="50" t="s">
        <v>29</v>
      </c>
      <c r="B14" s="11" t="s">
        <v>30</v>
      </c>
      <c r="C14" s="11"/>
      <c r="D14" s="13">
        <v>1.0E10</v>
      </c>
      <c r="E14" s="13">
        <v>6.2265182374E10</v>
      </c>
      <c r="F14" s="13">
        <v>2.62421919157E9</v>
      </c>
      <c r="G14" s="13">
        <v>2.63921919157E9</v>
      </c>
      <c r="H14" s="51">
        <v>2.63921919157E9</v>
      </c>
      <c r="I14" s="13">
        <v>2.63921919157E9</v>
      </c>
      <c r="J14" s="13">
        <v>6.071142839E7</v>
      </c>
      <c r="K14" s="13">
        <v>2.639219192E9</v>
      </c>
      <c r="L14" s="30">
        <v>2.73921919157E9</v>
      </c>
      <c r="M14" s="52">
        <v>2.91421919157E9</v>
      </c>
      <c r="N14" s="30">
        <v>7.6049473089E9</v>
      </c>
      <c r="O14" s="30">
        <v>8.375307029E9</v>
      </c>
      <c r="P14" s="13">
        <v>1.1647685284E10</v>
      </c>
      <c r="Q14" s="13">
        <v>1.5741996982E10</v>
      </c>
    </row>
    <row r="15" hidden="1">
      <c r="A15" s="31"/>
      <c r="B15" s="11" t="s">
        <v>31</v>
      </c>
      <c r="C15" s="11"/>
      <c r="D15" s="13"/>
      <c r="E15" s="46">
        <v>0.0</v>
      </c>
      <c r="F15" s="47">
        <v>0.0</v>
      </c>
      <c r="G15" s="47"/>
      <c r="H15" s="47"/>
      <c r="I15" s="47">
        <v>0.0</v>
      </c>
      <c r="J15" s="47">
        <v>0.0</v>
      </c>
      <c r="K15" s="47"/>
      <c r="L15" s="47"/>
      <c r="M15" s="52"/>
      <c r="N15" s="53"/>
      <c r="O15" s="52"/>
      <c r="P15" s="52"/>
      <c r="Q15" s="52"/>
    </row>
    <row r="16" ht="6.0" hidden="1" customHeight="1">
      <c r="A16" s="15"/>
      <c r="B16" s="15"/>
      <c r="C16" s="15"/>
      <c r="D16" s="38"/>
      <c r="E16" s="19"/>
      <c r="F16" s="39"/>
      <c r="G16" s="40"/>
      <c r="H16" s="40"/>
      <c r="I16" s="40"/>
      <c r="J16" s="40"/>
      <c r="K16" s="40"/>
      <c r="L16" s="41"/>
      <c r="M16" s="40"/>
      <c r="N16" s="42"/>
      <c r="O16" s="40"/>
      <c r="P16" s="40"/>
      <c r="Q16" s="40"/>
    </row>
    <row r="17">
      <c r="A17" s="22" t="s">
        <v>32</v>
      </c>
      <c r="B17" s="23"/>
      <c r="C17" s="24"/>
      <c r="D17" s="24"/>
      <c r="E17" s="25">
        <v>0.0</v>
      </c>
      <c r="F17" s="24"/>
      <c r="G17" s="24"/>
      <c r="H17" s="24"/>
      <c r="I17" s="24"/>
      <c r="J17" s="24"/>
      <c r="K17" s="24"/>
      <c r="L17" s="26"/>
      <c r="M17" s="24"/>
      <c r="N17" s="27"/>
      <c r="O17" s="24"/>
      <c r="P17" s="24"/>
      <c r="Q17" s="24"/>
    </row>
    <row r="18">
      <c r="A18" s="50" t="s">
        <v>33</v>
      </c>
      <c r="B18" s="54" t="s">
        <v>34</v>
      </c>
      <c r="C18" s="54"/>
      <c r="D18" s="13"/>
      <c r="E18" s="30">
        <v>5.2480614E7</v>
      </c>
      <c r="F18" s="13">
        <v>2538744.92</v>
      </c>
      <c r="G18" s="13">
        <v>869475.48</v>
      </c>
      <c r="H18" s="13">
        <v>2568199.31</v>
      </c>
      <c r="I18" s="13">
        <v>3699244.24</v>
      </c>
      <c r="J18" s="13">
        <v>3124587.54</v>
      </c>
      <c r="K18" s="13">
        <v>2459381.18</v>
      </c>
      <c r="L18" s="13">
        <v>5031145.45</v>
      </c>
      <c r="M18" s="13">
        <v>1.155990693E7</v>
      </c>
      <c r="N18" s="30">
        <v>3534355.1</v>
      </c>
      <c r="O18" s="30">
        <v>4116755.5</v>
      </c>
      <c r="P18" s="30">
        <v>4700683.77</v>
      </c>
      <c r="Q18" s="30">
        <v>8278134.25</v>
      </c>
    </row>
    <row r="19">
      <c r="A19" s="31"/>
      <c r="B19" s="54" t="s">
        <v>35</v>
      </c>
      <c r="C19" s="54"/>
      <c r="D19" s="13"/>
      <c r="E19" s="30">
        <v>6.7768213E7</v>
      </c>
      <c r="F19" s="13">
        <v>362005.0</v>
      </c>
      <c r="G19" s="13">
        <v>1.1725545E7</v>
      </c>
      <c r="H19" s="13">
        <v>6273700.0</v>
      </c>
      <c r="I19" s="13">
        <v>570584.0</v>
      </c>
      <c r="J19" s="13">
        <v>1.1E7</v>
      </c>
      <c r="K19" s="13">
        <v>3783005.0</v>
      </c>
      <c r="L19" s="13">
        <v>6399972.8</v>
      </c>
      <c r="M19" s="13">
        <v>3771099.0</v>
      </c>
      <c r="N19" s="30">
        <v>7400053.8</v>
      </c>
      <c r="O19" s="30">
        <v>634500.0</v>
      </c>
      <c r="P19" s="30">
        <v>1.579509799E7</v>
      </c>
      <c r="Q19" s="30">
        <v>52650.0</v>
      </c>
    </row>
    <row r="20" ht="15.75" customHeight="1">
      <c r="A20" s="31"/>
      <c r="B20" s="54" t="s">
        <v>36</v>
      </c>
      <c r="C20" s="54"/>
      <c r="D20" s="13"/>
      <c r="E20" s="30">
        <v>2.1116522E7</v>
      </c>
      <c r="F20" s="13">
        <v>150000.0</v>
      </c>
      <c r="G20" s="13">
        <v>1685280.0</v>
      </c>
      <c r="H20" s="13">
        <v>8800000.0</v>
      </c>
      <c r="I20" s="13">
        <v>5000000.0</v>
      </c>
      <c r="J20" s="13">
        <v>3976320.0</v>
      </c>
      <c r="K20" s="13">
        <v>0.0</v>
      </c>
      <c r="L20" s="13">
        <v>9397552.0</v>
      </c>
      <c r="M20" s="55"/>
      <c r="N20" s="53"/>
      <c r="O20" s="30">
        <v>1504922.0</v>
      </c>
      <c r="P20" s="52"/>
      <c r="Q20" s="52">
        <v>0.0</v>
      </c>
    </row>
    <row r="21" ht="15.75" customHeight="1">
      <c r="A21" s="31"/>
      <c r="B21" s="54" t="s">
        <v>37</v>
      </c>
      <c r="C21" s="54"/>
      <c r="D21" s="13"/>
      <c r="E21" s="46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52"/>
      <c r="N21" s="53"/>
      <c r="O21" s="53"/>
      <c r="P21" s="52"/>
      <c r="Q21" s="52"/>
    </row>
    <row r="22" ht="14.25" customHeight="1">
      <c r="A22" s="31"/>
      <c r="B22" s="56" t="s">
        <v>38</v>
      </c>
      <c r="C22" s="57">
        <f>406600000*440</f>
        <v>178904000000</v>
      </c>
      <c r="D22" s="58">
        <v>4.066E8</v>
      </c>
      <c r="E22" s="14">
        <f>150800000*440</f>
        <v>66352000000</v>
      </c>
      <c r="F22" s="58">
        <v>3050749.92</v>
      </c>
      <c r="G22" s="58">
        <v>1.428030048E7</v>
      </c>
      <c r="H22" s="58">
        <v>1.7641899310000002E7</v>
      </c>
      <c r="I22" s="58">
        <v>9269828.24</v>
      </c>
      <c r="J22" s="58">
        <v>1.810090754E7</v>
      </c>
      <c r="K22" s="58">
        <v>6242386.18</v>
      </c>
      <c r="L22" s="58">
        <v>2.082867025E7</v>
      </c>
      <c r="M22" s="58">
        <v>1.533100593E7</v>
      </c>
      <c r="N22" s="59">
        <v>1.09344089E7</v>
      </c>
      <c r="O22" s="59">
        <v>6256177.5</v>
      </c>
      <c r="P22" s="58">
        <v>2.0495781759999998E7</v>
      </c>
      <c r="Q22" s="59">
        <v>8330784.25</v>
      </c>
    </row>
    <row r="23" ht="3.0" customHeight="1">
      <c r="A23" s="15"/>
      <c r="B23" s="15"/>
      <c r="C23" s="15"/>
      <c r="D23" s="38"/>
      <c r="E23" s="19"/>
      <c r="F23" s="39"/>
      <c r="G23" s="40"/>
      <c r="H23" s="40"/>
      <c r="I23" s="40"/>
      <c r="J23" s="40"/>
      <c r="K23" s="40"/>
      <c r="L23" s="41"/>
      <c r="M23" s="40"/>
      <c r="N23" s="42"/>
      <c r="O23" s="40"/>
      <c r="P23" s="40"/>
      <c r="Q23" s="40"/>
    </row>
    <row r="24" ht="15.75" customHeight="1">
      <c r="A24" s="50" t="s">
        <v>39</v>
      </c>
      <c r="B24" s="54" t="s">
        <v>34</v>
      </c>
      <c r="C24" s="54"/>
      <c r="D24" s="47"/>
      <c r="E24" s="46">
        <v>194.0</v>
      </c>
      <c r="F24" s="47">
        <v>11.0</v>
      </c>
      <c r="G24" s="52">
        <v>14.0</v>
      </c>
      <c r="H24" s="52">
        <v>10.0</v>
      </c>
      <c r="I24" s="52">
        <v>23.0</v>
      </c>
      <c r="J24" s="52">
        <v>9.0</v>
      </c>
      <c r="K24" s="52">
        <v>18.0</v>
      </c>
      <c r="L24" s="55">
        <v>18.0</v>
      </c>
      <c r="M24" s="52">
        <v>23.0</v>
      </c>
      <c r="N24" s="53">
        <v>16.0</v>
      </c>
      <c r="O24" s="52">
        <v>19.0</v>
      </c>
      <c r="P24" s="52">
        <v>17.0</v>
      </c>
      <c r="Q24" s="52">
        <v>16.0</v>
      </c>
    </row>
    <row r="25" ht="15.75" customHeight="1">
      <c r="A25" s="31"/>
      <c r="B25" s="54" t="s">
        <v>35</v>
      </c>
      <c r="C25" s="54"/>
      <c r="D25" s="47"/>
      <c r="E25" s="46">
        <v>78.0</v>
      </c>
      <c r="F25" s="47">
        <v>1.0</v>
      </c>
      <c r="G25" s="52">
        <v>2.0</v>
      </c>
      <c r="H25" s="52">
        <v>6.0</v>
      </c>
      <c r="I25" s="52">
        <v>2.0</v>
      </c>
      <c r="J25" s="52">
        <v>2.0</v>
      </c>
      <c r="K25" s="52">
        <v>10.0</v>
      </c>
      <c r="L25" s="55">
        <v>15.0</v>
      </c>
      <c r="M25" s="52">
        <v>4.0</v>
      </c>
      <c r="N25" s="53">
        <v>21.0</v>
      </c>
      <c r="O25" s="52">
        <v>2.0</v>
      </c>
      <c r="P25" s="52">
        <v>12.0</v>
      </c>
      <c r="Q25" s="52">
        <v>1.0</v>
      </c>
    </row>
    <row r="26" ht="15.75" customHeight="1">
      <c r="A26" s="31"/>
      <c r="B26" s="54" t="s">
        <v>36</v>
      </c>
      <c r="C26" s="54"/>
      <c r="D26" s="47"/>
      <c r="E26" s="46">
        <v>14.0</v>
      </c>
      <c r="F26" s="47">
        <v>1.0</v>
      </c>
      <c r="G26" s="52">
        <v>4.0</v>
      </c>
      <c r="H26" s="52">
        <v>1.0</v>
      </c>
      <c r="I26" s="52">
        <v>1.0</v>
      </c>
      <c r="J26" s="52">
        <v>5.0</v>
      </c>
      <c r="K26" s="52">
        <v>0.0</v>
      </c>
      <c r="L26" s="55">
        <v>1.0</v>
      </c>
      <c r="M26" s="52"/>
      <c r="N26" s="53"/>
      <c r="O26" s="52">
        <v>1.0</v>
      </c>
      <c r="P26" s="52"/>
      <c r="Q26" s="52">
        <v>0.0</v>
      </c>
    </row>
    <row r="27" ht="15.75" customHeight="1">
      <c r="A27" s="31"/>
      <c r="B27" s="54" t="s">
        <v>37</v>
      </c>
      <c r="C27" s="54"/>
      <c r="D27" s="47"/>
      <c r="E27" s="46">
        <v>0.0</v>
      </c>
      <c r="F27" s="47">
        <v>0.0</v>
      </c>
      <c r="G27" s="52">
        <v>0.0</v>
      </c>
      <c r="H27" s="52"/>
      <c r="I27" s="52">
        <v>0.0</v>
      </c>
      <c r="J27" s="52">
        <v>0.0</v>
      </c>
      <c r="K27" s="52">
        <v>0.0</v>
      </c>
      <c r="L27" s="55"/>
      <c r="M27" s="52"/>
      <c r="N27" s="53"/>
      <c r="O27" s="52"/>
      <c r="P27" s="52"/>
      <c r="Q27" s="52"/>
    </row>
    <row r="28" ht="15.75" customHeight="1">
      <c r="A28" s="31"/>
      <c r="B28" s="56" t="s">
        <v>40</v>
      </c>
      <c r="C28" s="56"/>
      <c r="D28" s="60">
        <v>750.0</v>
      </c>
      <c r="E28" s="61">
        <v>286.0</v>
      </c>
      <c r="F28" s="60">
        <v>13.0</v>
      </c>
      <c r="G28" s="60">
        <v>20.0</v>
      </c>
      <c r="H28" s="60">
        <v>17.0</v>
      </c>
      <c r="I28" s="60">
        <v>26.0</v>
      </c>
      <c r="J28" s="60">
        <v>16.0</v>
      </c>
      <c r="K28" s="60">
        <v>28.0</v>
      </c>
      <c r="L28" s="62">
        <v>34.0</v>
      </c>
      <c r="M28" s="60">
        <v>27.0</v>
      </c>
      <c r="N28" s="63">
        <v>37.0</v>
      </c>
      <c r="O28" s="60">
        <v>22.0</v>
      </c>
      <c r="P28" s="60">
        <v>29.0</v>
      </c>
      <c r="Q28" s="60">
        <v>17.0</v>
      </c>
    </row>
    <row r="29" ht="4.5" customHeight="1">
      <c r="A29" s="15"/>
      <c r="B29" s="15"/>
      <c r="C29" s="15"/>
      <c r="D29" s="38"/>
      <c r="E29" s="19"/>
      <c r="F29" s="39"/>
      <c r="G29" s="40"/>
      <c r="H29" s="40"/>
      <c r="I29" s="40"/>
      <c r="J29" s="40"/>
      <c r="K29" s="40"/>
      <c r="L29" s="41"/>
      <c r="M29" s="40"/>
      <c r="N29" s="42"/>
      <c r="O29" s="40"/>
      <c r="P29" s="40"/>
      <c r="Q29" s="40"/>
    </row>
    <row r="30" ht="15.75" customHeight="1">
      <c r="A30" s="64" t="s">
        <v>41</v>
      </c>
      <c r="B30" s="54" t="s">
        <v>42</v>
      </c>
      <c r="C30" s="65"/>
      <c r="D30" s="13">
        <v>2.423E8</v>
      </c>
      <c r="E30" s="13">
        <v>1.85542154E8</v>
      </c>
      <c r="F30" s="13">
        <v>8166618.17</v>
      </c>
      <c r="G30" s="13">
        <v>1.267222845E7</v>
      </c>
      <c r="H30" s="13">
        <v>3.936628537E7</v>
      </c>
      <c r="I30" s="13">
        <v>1.464306052E7</v>
      </c>
      <c r="J30" s="13">
        <v>1.673858061E7</v>
      </c>
      <c r="K30" s="13">
        <v>3.846090669E7</v>
      </c>
      <c r="L30" s="13">
        <v>1.385982424E7</v>
      </c>
      <c r="M30" s="13">
        <v>8953515.15</v>
      </c>
      <c r="N30" s="13">
        <v>9002602.6</v>
      </c>
      <c r="O30" s="13">
        <v>5482947.16</v>
      </c>
      <c r="P30" s="13">
        <v>8532603.39</v>
      </c>
      <c r="Q30" s="13">
        <v>9662981.26</v>
      </c>
    </row>
    <row r="31" ht="15.75" customHeight="1">
      <c r="B31" s="54" t="s">
        <v>43</v>
      </c>
      <c r="C31" s="54"/>
      <c r="D31" s="13"/>
      <c r="E31" s="13">
        <v>1.3339015E7</v>
      </c>
      <c r="F31" s="13">
        <v>6500000.0</v>
      </c>
      <c r="G31" s="13">
        <v>5839015.15</v>
      </c>
      <c r="H31" s="13"/>
      <c r="I31" s="13">
        <v>1000000.0</v>
      </c>
      <c r="J31" s="13">
        <v>0.0</v>
      </c>
      <c r="K31" s="13">
        <v>0.0</v>
      </c>
      <c r="L31" s="13">
        <v>0.0</v>
      </c>
      <c r="M31" s="55"/>
      <c r="N31" s="53"/>
      <c r="O31" s="55"/>
      <c r="P31" s="52"/>
      <c r="Q31" s="55"/>
    </row>
    <row r="32" ht="15.75" customHeight="1">
      <c r="A32" s="66"/>
      <c r="B32" s="56" t="s">
        <v>44</v>
      </c>
      <c r="C32" s="67">
        <f>D32*440</f>
        <v>106612000000</v>
      </c>
      <c r="D32" s="58">
        <v>2.423E8</v>
      </c>
      <c r="E32" s="14">
        <v>8.7516E10</v>
      </c>
      <c r="F32" s="58">
        <v>1.466661817E7</v>
      </c>
      <c r="G32" s="58">
        <v>1.85112436E7</v>
      </c>
      <c r="H32" s="58">
        <v>3.936628537E7</v>
      </c>
      <c r="I32" s="58">
        <v>1.564306052E7</v>
      </c>
      <c r="J32" s="58">
        <v>1.673858061E7</v>
      </c>
      <c r="K32" s="58">
        <v>3.846090669E7</v>
      </c>
      <c r="L32" s="58">
        <v>1.385982424E7</v>
      </c>
      <c r="M32" s="58">
        <v>8953515.15</v>
      </c>
      <c r="N32" s="59">
        <v>9002602.6</v>
      </c>
      <c r="O32" s="58">
        <v>5482947.16</v>
      </c>
      <c r="P32" s="58">
        <v>8532603.39</v>
      </c>
      <c r="Q32" s="59">
        <v>9662981.26</v>
      </c>
    </row>
    <row r="33" ht="3.75" hidden="1" customHeight="1">
      <c r="A33" s="15"/>
      <c r="B33" s="15"/>
      <c r="C33" s="15"/>
      <c r="D33" s="38"/>
      <c r="E33" s="19"/>
      <c r="F33" s="39"/>
      <c r="G33" s="40"/>
      <c r="H33" s="40"/>
      <c r="I33" s="40"/>
      <c r="J33" s="40"/>
      <c r="K33" s="40"/>
      <c r="L33" s="41"/>
      <c r="M33" s="40"/>
      <c r="N33" s="42"/>
      <c r="O33" s="40"/>
      <c r="P33" s="40"/>
      <c r="Q33" s="40"/>
    </row>
    <row r="34" ht="15.75" hidden="1" customHeight="1">
      <c r="A34" s="64" t="s">
        <v>45</v>
      </c>
      <c r="B34" s="54" t="s">
        <v>42</v>
      </c>
      <c r="C34" s="54"/>
      <c r="D34" s="47"/>
      <c r="E34" s="46">
        <v>869.0</v>
      </c>
      <c r="F34" s="47">
        <v>130.0</v>
      </c>
      <c r="G34" s="52">
        <v>154.0</v>
      </c>
      <c r="H34" s="52">
        <v>62.0</v>
      </c>
      <c r="I34" s="52">
        <v>43.0</v>
      </c>
      <c r="J34" s="52">
        <v>25.0</v>
      </c>
      <c r="K34" s="52">
        <v>39.0</v>
      </c>
      <c r="L34" s="55">
        <v>154.0</v>
      </c>
      <c r="M34" s="52">
        <v>53.0</v>
      </c>
      <c r="N34" s="53">
        <v>43.0</v>
      </c>
      <c r="O34" s="52">
        <v>54.0</v>
      </c>
      <c r="P34" s="52">
        <v>62.0</v>
      </c>
      <c r="Q34" s="52">
        <v>50.0</v>
      </c>
    </row>
    <row r="35" ht="15.75" hidden="1" customHeight="1">
      <c r="B35" s="54" t="s">
        <v>43</v>
      </c>
      <c r="C35" s="54"/>
      <c r="D35" s="47"/>
      <c r="E35" s="46">
        <v>7.0</v>
      </c>
      <c r="F35" s="47">
        <v>3.0</v>
      </c>
      <c r="G35" s="52">
        <v>4.0</v>
      </c>
      <c r="H35" s="52"/>
      <c r="I35" s="52"/>
      <c r="J35" s="52"/>
      <c r="K35" s="52"/>
      <c r="L35" s="55">
        <v>0.0</v>
      </c>
      <c r="M35" s="52"/>
      <c r="N35" s="53"/>
      <c r="O35" s="52"/>
      <c r="P35" s="52"/>
      <c r="Q35" s="52"/>
    </row>
    <row r="36" ht="15.75" hidden="1" customHeight="1">
      <c r="A36" s="66"/>
      <c r="B36" s="56" t="s">
        <v>46</v>
      </c>
      <c r="C36" s="56"/>
      <c r="D36" s="60">
        <v>2000.0</v>
      </c>
      <c r="E36" s="61">
        <v>876.0</v>
      </c>
      <c r="F36" s="60">
        <v>133.0</v>
      </c>
      <c r="G36" s="60">
        <v>158.0</v>
      </c>
      <c r="H36" s="60">
        <v>62.0</v>
      </c>
      <c r="I36" s="60">
        <v>43.0</v>
      </c>
      <c r="J36" s="60">
        <v>25.0</v>
      </c>
      <c r="K36" s="60">
        <v>39.0</v>
      </c>
      <c r="L36" s="62">
        <v>154.0</v>
      </c>
      <c r="M36" s="60">
        <v>53.0</v>
      </c>
      <c r="N36" s="63">
        <v>43.0</v>
      </c>
      <c r="O36" s="60">
        <v>54.0</v>
      </c>
      <c r="P36" s="60">
        <v>62.0</v>
      </c>
      <c r="Q36" s="60">
        <v>50.0</v>
      </c>
    </row>
    <row r="37" ht="4.5" hidden="1" customHeight="1">
      <c r="A37" s="15"/>
      <c r="B37" s="15"/>
      <c r="C37" s="15"/>
      <c r="D37" s="38"/>
      <c r="E37" s="19"/>
      <c r="F37" s="39"/>
      <c r="G37" s="40"/>
      <c r="H37" s="40"/>
      <c r="I37" s="40"/>
      <c r="J37" s="40"/>
      <c r="K37" s="40"/>
      <c r="L37" s="41"/>
      <c r="M37" s="40"/>
      <c r="N37" s="42"/>
      <c r="O37" s="40"/>
      <c r="P37" s="40"/>
      <c r="Q37" s="40"/>
    </row>
    <row r="38" ht="15.75" hidden="1" customHeight="1">
      <c r="A38" s="68" t="s">
        <v>47</v>
      </c>
      <c r="B38" s="54" t="s">
        <v>48</v>
      </c>
      <c r="C38" s="54"/>
      <c r="D38" s="13">
        <v>7.35E7</v>
      </c>
      <c r="E38" s="69">
        <v>3.41055609E8</v>
      </c>
      <c r="F38" s="13">
        <v>1.165581021E7</v>
      </c>
      <c r="G38" s="13">
        <v>1456017.18</v>
      </c>
      <c r="H38" s="13">
        <v>1.348160732E7</v>
      </c>
      <c r="I38" s="70">
        <v>7678168.37</v>
      </c>
      <c r="J38" s="70">
        <v>4020020.0</v>
      </c>
      <c r="K38" s="69">
        <v>3.828929881E7</v>
      </c>
      <c r="L38" s="69">
        <v>6.713240349E7</v>
      </c>
      <c r="M38" s="69">
        <v>1.1995098E7</v>
      </c>
      <c r="N38" s="69">
        <v>2.72047358E7</v>
      </c>
      <c r="O38" s="69">
        <v>4.162546589E7</v>
      </c>
      <c r="P38" s="69">
        <v>7.80010084E7</v>
      </c>
      <c r="Q38" s="69">
        <v>3.85159757E7</v>
      </c>
    </row>
    <row r="39" ht="15.75" hidden="1" customHeight="1">
      <c r="A39" s="66"/>
      <c r="B39" s="54" t="s">
        <v>25</v>
      </c>
      <c r="C39" s="54"/>
      <c r="D39" s="47">
        <v>2026.0</v>
      </c>
      <c r="E39" s="46">
        <v>4854.0</v>
      </c>
      <c r="F39" s="47"/>
      <c r="G39" s="52">
        <v>536.0</v>
      </c>
      <c r="H39" s="52">
        <v>959.0</v>
      </c>
      <c r="I39" s="52">
        <v>862.0</v>
      </c>
      <c r="J39" s="52">
        <v>603.0</v>
      </c>
      <c r="K39" s="13">
        <v>741.0</v>
      </c>
      <c r="L39" s="55">
        <v>733.0</v>
      </c>
      <c r="M39" s="52">
        <v>93.0</v>
      </c>
      <c r="N39" s="53">
        <v>94.0</v>
      </c>
      <c r="O39" s="52">
        <v>85.0</v>
      </c>
      <c r="P39" s="52">
        <v>96.0</v>
      </c>
      <c r="Q39" s="52">
        <v>52.0</v>
      </c>
    </row>
    <row r="40" ht="4.5" hidden="1" customHeight="1">
      <c r="A40" s="15"/>
      <c r="B40" s="15"/>
      <c r="C40" s="15"/>
      <c r="D40" s="38"/>
      <c r="E40" s="19"/>
      <c r="F40" s="39"/>
      <c r="G40" s="40"/>
      <c r="H40" s="40"/>
      <c r="I40" s="40"/>
      <c r="J40" s="40"/>
      <c r="K40" s="40"/>
      <c r="L40" s="41"/>
      <c r="M40" s="40"/>
      <c r="N40" s="42"/>
      <c r="O40" s="40"/>
      <c r="P40" s="40"/>
      <c r="Q40" s="40"/>
    </row>
    <row r="41" ht="15.75" hidden="1" customHeight="1">
      <c r="A41" s="68" t="s">
        <v>49</v>
      </c>
      <c r="B41" s="11" t="s">
        <v>50</v>
      </c>
      <c r="C41" s="11"/>
      <c r="D41" s="13"/>
      <c r="E41" s="69">
        <v>5.21796445E8</v>
      </c>
      <c r="F41" s="13">
        <v>1461301.51</v>
      </c>
      <c r="G41" s="13">
        <v>3058667.72</v>
      </c>
      <c r="H41" s="13">
        <v>2280942.92</v>
      </c>
      <c r="I41" s="13">
        <v>2887367.95</v>
      </c>
      <c r="J41" s="13">
        <v>1538015.76</v>
      </c>
      <c r="K41" s="13">
        <v>976459.92</v>
      </c>
      <c r="L41" s="13">
        <v>6.453890362E7</v>
      </c>
      <c r="M41" s="69">
        <v>2.026138791E8</v>
      </c>
      <c r="N41" s="69">
        <v>4.22287503E7</v>
      </c>
      <c r="O41" s="69">
        <v>1.1549608053E8</v>
      </c>
      <c r="P41" s="69">
        <v>5.10472005E7</v>
      </c>
      <c r="Q41" s="69">
        <v>3.3668875E7</v>
      </c>
    </row>
    <row r="42" ht="15.75" hidden="1" customHeight="1">
      <c r="B42" s="11" t="s">
        <v>51</v>
      </c>
      <c r="C42" s="11"/>
      <c r="D42" s="13"/>
      <c r="E42" s="69">
        <v>8.62225085E8</v>
      </c>
      <c r="F42" s="13">
        <v>1.830418264E7</v>
      </c>
      <c r="G42" s="13">
        <v>1.196484268E7</v>
      </c>
      <c r="H42" s="13">
        <v>6.4498697433E8</v>
      </c>
      <c r="I42" s="13">
        <v>1.476090327E7</v>
      </c>
      <c r="J42" s="13">
        <v>6.401596194E7</v>
      </c>
      <c r="K42" s="13">
        <v>1.403806638E7</v>
      </c>
      <c r="L42" s="13">
        <v>6.558113046E7</v>
      </c>
      <c r="M42" s="69">
        <v>1.069181429E7</v>
      </c>
      <c r="N42" s="69">
        <v>1761784.6</v>
      </c>
      <c r="O42" s="69">
        <v>2775259.26</v>
      </c>
      <c r="P42" s="69">
        <v>8052792.26</v>
      </c>
      <c r="Q42" s="69">
        <v>5291373.0</v>
      </c>
    </row>
    <row r="43" ht="15.75" hidden="1" customHeight="1">
      <c r="B43" s="56" t="s">
        <v>52</v>
      </c>
      <c r="C43" s="56"/>
      <c r="D43" s="58">
        <v>0.0</v>
      </c>
      <c r="E43" s="71">
        <v>1.38402153E9</v>
      </c>
      <c r="F43" s="58">
        <v>1.9765484150000002E7</v>
      </c>
      <c r="G43" s="58">
        <v>1.50235104E7</v>
      </c>
      <c r="H43" s="58">
        <v>6.4726791725E8</v>
      </c>
      <c r="I43" s="58">
        <v>1.764827122E7</v>
      </c>
      <c r="J43" s="58">
        <v>6.5553977699999996E7</v>
      </c>
      <c r="K43" s="58">
        <v>1.50145263E7</v>
      </c>
      <c r="L43" s="58">
        <v>1.3012003408E8</v>
      </c>
      <c r="M43" s="58">
        <v>2.1330569339E8</v>
      </c>
      <c r="N43" s="71">
        <v>4.39905349E7</v>
      </c>
      <c r="O43" s="71">
        <v>1.1827134E8</v>
      </c>
      <c r="P43" s="71">
        <v>5.9099993E7</v>
      </c>
      <c r="Q43" s="71">
        <v>3.8960248E7</v>
      </c>
    </row>
    <row r="44" ht="4.5" hidden="1" customHeight="1">
      <c r="B44" s="15"/>
      <c r="C44" s="15"/>
      <c r="D44" s="38"/>
      <c r="E44" s="19"/>
      <c r="F44" s="39"/>
      <c r="G44" s="40"/>
      <c r="H44" s="40"/>
      <c r="I44" s="40"/>
      <c r="J44" s="40"/>
      <c r="K44" s="40"/>
      <c r="L44" s="41"/>
      <c r="M44" s="40"/>
      <c r="N44" s="42"/>
      <c r="O44" s="40"/>
      <c r="P44" s="40"/>
      <c r="Q44" s="40"/>
    </row>
    <row r="45" ht="15.75" hidden="1" customHeight="1">
      <c r="B45" s="11" t="s">
        <v>50</v>
      </c>
      <c r="C45" s="11"/>
      <c r="D45" s="47"/>
      <c r="E45" s="46">
        <v>2738.0</v>
      </c>
      <c r="F45" s="47">
        <v>691.0</v>
      </c>
      <c r="G45" s="52">
        <v>535.0</v>
      </c>
      <c r="H45" s="52">
        <v>298.0</v>
      </c>
      <c r="I45" s="52">
        <v>248.0</v>
      </c>
      <c r="J45" s="52">
        <v>271.0</v>
      </c>
      <c r="K45" s="52">
        <v>113.0</v>
      </c>
      <c r="L45" s="55">
        <v>98.0</v>
      </c>
      <c r="M45" s="52">
        <v>165.0</v>
      </c>
      <c r="N45" s="53">
        <v>54.0</v>
      </c>
      <c r="O45" s="52">
        <v>105.0</v>
      </c>
      <c r="P45" s="52">
        <v>105.0</v>
      </c>
      <c r="Q45" s="52">
        <v>55.0</v>
      </c>
    </row>
    <row r="46" ht="15.75" hidden="1" customHeight="1">
      <c r="B46" s="11" t="s">
        <v>51</v>
      </c>
      <c r="C46" s="11"/>
      <c r="D46" s="47"/>
      <c r="E46" s="46">
        <v>437.0</v>
      </c>
      <c r="F46" s="47">
        <v>17.0</v>
      </c>
      <c r="G46" s="52">
        <v>26.0</v>
      </c>
      <c r="H46" s="52">
        <v>32.0</v>
      </c>
      <c r="I46" s="52">
        <v>23.0</v>
      </c>
      <c r="J46" s="52">
        <v>60.0</v>
      </c>
      <c r="K46" s="52">
        <v>36.0</v>
      </c>
      <c r="L46" s="55">
        <v>83.0</v>
      </c>
      <c r="M46" s="52">
        <v>45.0</v>
      </c>
      <c r="N46" s="53">
        <v>18.0</v>
      </c>
      <c r="O46" s="52">
        <v>25.0</v>
      </c>
      <c r="P46" s="52">
        <v>33.0</v>
      </c>
      <c r="Q46" s="52">
        <v>39.0</v>
      </c>
    </row>
    <row r="47" ht="15.75" hidden="1" customHeight="1">
      <c r="B47" s="56" t="s">
        <v>53</v>
      </c>
      <c r="C47" s="56"/>
      <c r="D47" s="60">
        <v>0.0</v>
      </c>
      <c r="E47" s="61">
        <v>3175.0</v>
      </c>
      <c r="F47" s="60">
        <v>708.0</v>
      </c>
      <c r="G47" s="60">
        <v>561.0</v>
      </c>
      <c r="H47" s="60">
        <v>330.0</v>
      </c>
      <c r="I47" s="60">
        <v>271.0</v>
      </c>
      <c r="J47" s="60">
        <v>331.0</v>
      </c>
      <c r="K47" s="60">
        <v>149.0</v>
      </c>
      <c r="L47" s="62">
        <v>181.0</v>
      </c>
      <c r="M47" s="60">
        <v>210.0</v>
      </c>
      <c r="N47" s="63">
        <v>72.0</v>
      </c>
      <c r="O47" s="60">
        <v>130.0</v>
      </c>
      <c r="P47" s="60">
        <v>138.0</v>
      </c>
      <c r="Q47" s="60">
        <v>94.0</v>
      </c>
    </row>
    <row r="48" ht="3.75" hidden="1" customHeight="1">
      <c r="A48" s="15"/>
      <c r="B48" s="15"/>
      <c r="C48" s="15"/>
      <c r="D48" s="38"/>
      <c r="E48" s="19"/>
      <c r="F48" s="39"/>
      <c r="G48" s="40"/>
      <c r="H48" s="40"/>
      <c r="I48" s="40"/>
      <c r="J48" s="40"/>
      <c r="K48" s="40"/>
      <c r="L48" s="41"/>
      <c r="M48" s="40"/>
      <c r="N48" s="42"/>
      <c r="O48" s="40"/>
      <c r="P48" s="40"/>
      <c r="Q48" s="40"/>
    </row>
    <row r="49" ht="15.75" customHeight="1">
      <c r="A49" s="22" t="s">
        <v>54</v>
      </c>
      <c r="B49" s="23"/>
      <c r="C49" s="24"/>
      <c r="D49" s="24"/>
      <c r="E49" s="25">
        <v>0.0</v>
      </c>
      <c r="F49" s="24"/>
      <c r="G49" s="24"/>
      <c r="H49" s="24"/>
      <c r="I49" s="24"/>
      <c r="J49" s="24"/>
      <c r="K49" s="24"/>
      <c r="L49" s="26"/>
      <c r="M49" s="24"/>
      <c r="N49" s="27"/>
      <c r="O49" s="24"/>
      <c r="P49" s="24"/>
      <c r="Q49" s="24"/>
    </row>
    <row r="50" ht="14.25" hidden="1" customHeight="1">
      <c r="A50" s="72" t="s">
        <v>55</v>
      </c>
      <c r="B50" s="54" t="s">
        <v>48</v>
      </c>
      <c r="C50" s="54"/>
      <c r="D50" s="13"/>
      <c r="E50" s="69">
        <v>1.148814031E9</v>
      </c>
      <c r="F50" s="13">
        <v>6.435293142E7</v>
      </c>
      <c r="G50" s="13">
        <v>4.790441329E7</v>
      </c>
      <c r="H50" s="30">
        <v>7.062826922E7</v>
      </c>
      <c r="I50" s="30">
        <v>1.084848062E8</v>
      </c>
      <c r="J50" s="30">
        <v>8.396953545E7</v>
      </c>
      <c r="K50" s="30">
        <v>7.54111128E7</v>
      </c>
      <c r="L50" s="30">
        <v>1.0678713654E8</v>
      </c>
      <c r="M50" s="30">
        <v>1.2388399624E8</v>
      </c>
      <c r="N50" s="30">
        <v>9.62648383E7</v>
      </c>
      <c r="O50" s="30">
        <v>1.3219373729E8</v>
      </c>
      <c r="P50" s="30">
        <v>1.19577201E8</v>
      </c>
      <c r="Q50" s="69">
        <v>1.1935605281E8</v>
      </c>
    </row>
    <row r="51" ht="15.75" hidden="1" customHeight="1">
      <c r="A51" s="73"/>
      <c r="B51" s="54" t="s">
        <v>25</v>
      </c>
      <c r="C51" s="54"/>
      <c r="D51" s="47"/>
      <c r="E51" s="46">
        <v>6565.0</v>
      </c>
      <c r="F51" s="47">
        <v>885.0</v>
      </c>
      <c r="G51" s="52">
        <v>919.0</v>
      </c>
      <c r="H51" s="52">
        <v>956.0</v>
      </c>
      <c r="I51" s="52">
        <v>955.0</v>
      </c>
      <c r="J51" s="52">
        <v>960.0</v>
      </c>
      <c r="K51" s="52">
        <v>984.0</v>
      </c>
      <c r="L51" s="55">
        <v>906.0</v>
      </c>
      <c r="M51" s="52"/>
      <c r="N51" s="53"/>
      <c r="O51" s="52"/>
      <c r="P51" s="52"/>
      <c r="Q51" s="52"/>
    </row>
    <row r="52" ht="3.75" hidden="1" customHeight="1">
      <c r="A52" s="15"/>
      <c r="B52" s="15"/>
      <c r="C52" s="15"/>
      <c r="D52" s="38"/>
      <c r="E52" s="19"/>
      <c r="F52" s="39"/>
      <c r="G52" s="40"/>
      <c r="H52" s="40"/>
      <c r="I52" s="40"/>
      <c r="J52" s="40"/>
      <c r="K52" s="40"/>
      <c r="L52" s="41"/>
      <c r="M52" s="40"/>
      <c r="N52" s="42"/>
      <c r="O52" s="40"/>
      <c r="P52" s="40"/>
      <c r="Q52" s="40"/>
    </row>
    <row r="53" ht="15.0" customHeight="1">
      <c r="A53" s="74" t="s">
        <v>56</v>
      </c>
      <c r="B53" s="11" t="s">
        <v>57</v>
      </c>
      <c r="C53" s="75">
        <v>1.892E10</v>
      </c>
      <c r="D53" s="13"/>
      <c r="E53" s="76">
        <v>4.0604283149E10</v>
      </c>
      <c r="F53" s="13"/>
      <c r="G53" s="55"/>
      <c r="H53" s="52">
        <v>0.0</v>
      </c>
      <c r="I53" s="52">
        <v>0.0</v>
      </c>
      <c r="J53" s="52">
        <v>0.0</v>
      </c>
      <c r="K53" s="52"/>
      <c r="L53" s="55"/>
      <c r="M53" s="52"/>
      <c r="N53" s="53"/>
      <c r="O53" s="52"/>
      <c r="P53" s="52"/>
      <c r="Q53" s="52"/>
    </row>
    <row r="54" ht="3.0" hidden="1" customHeight="1">
      <c r="A54" s="15"/>
      <c r="B54" s="15"/>
      <c r="C54" s="15"/>
      <c r="D54" s="38"/>
      <c r="E54" s="19"/>
      <c r="F54" s="39"/>
      <c r="G54" s="40"/>
      <c r="H54" s="40"/>
      <c r="I54" s="40"/>
      <c r="J54" s="40"/>
      <c r="K54" s="40"/>
      <c r="L54" s="41"/>
      <c r="M54" s="40"/>
      <c r="N54" s="42"/>
      <c r="O54" s="40"/>
      <c r="P54" s="40"/>
      <c r="Q54" s="40"/>
    </row>
    <row r="55" ht="15.75" hidden="1" customHeight="1">
      <c r="A55" s="77" t="s">
        <v>58</v>
      </c>
      <c r="B55" s="11" t="s">
        <v>59</v>
      </c>
      <c r="C55" s="11"/>
      <c r="D55" s="13"/>
      <c r="E55" s="46">
        <v>0.0</v>
      </c>
      <c r="F55" s="13"/>
      <c r="G55" s="55"/>
      <c r="H55" s="52">
        <v>0.0</v>
      </c>
      <c r="I55" s="52">
        <v>0.0</v>
      </c>
      <c r="J55" s="52">
        <v>0.0</v>
      </c>
      <c r="K55" s="52"/>
      <c r="L55" s="55"/>
      <c r="M55" s="52"/>
      <c r="N55" s="53"/>
      <c r="O55" s="52"/>
      <c r="P55" s="52"/>
      <c r="Q55" s="52"/>
    </row>
    <row r="56" ht="4.5" hidden="1" customHeight="1">
      <c r="A56" s="15"/>
      <c r="B56" s="15"/>
      <c r="C56" s="15"/>
      <c r="D56" s="38"/>
      <c r="E56" s="1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52"/>
    </row>
    <row r="57" ht="4.5" hidden="1" customHeight="1">
      <c r="A57" s="78"/>
      <c r="B57" s="78"/>
      <c r="C57" s="78"/>
      <c r="D57" s="79"/>
      <c r="E57" s="80"/>
      <c r="F57" s="81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3"/>
    </row>
    <row r="58" ht="4.5" hidden="1" customHeight="1">
      <c r="A58" s="78"/>
      <c r="B58" s="78"/>
      <c r="C58" s="78"/>
      <c r="D58" s="79"/>
      <c r="E58" s="80"/>
      <c r="F58" s="81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3"/>
    </row>
    <row r="59" ht="4.5" hidden="1" customHeight="1">
      <c r="A59" s="78"/>
      <c r="B59" s="78"/>
      <c r="C59" s="78"/>
      <c r="D59" s="79"/>
      <c r="E59" s="80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4"/>
    </row>
    <row r="60" ht="4.5" hidden="1" customHeight="1">
      <c r="A60" s="78"/>
      <c r="B60" s="78"/>
      <c r="C60" s="78"/>
      <c r="D60" s="79"/>
      <c r="E60" s="80"/>
      <c r="F60" s="81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4"/>
    </row>
    <row r="61" ht="4.5" hidden="1" customHeight="1">
      <c r="A61" s="78"/>
      <c r="B61" s="78"/>
      <c r="C61" s="78"/>
      <c r="D61" s="79"/>
      <c r="E61" s="80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3"/>
    </row>
    <row r="62" ht="3.0" hidden="1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ht="15.75" customHeight="1">
      <c r="A63" s="22" t="s">
        <v>60</v>
      </c>
      <c r="B63" s="23"/>
      <c r="C63" s="86"/>
      <c r="D63" s="86"/>
      <c r="E63" s="87">
        <v>0.0</v>
      </c>
      <c r="F63" s="86"/>
      <c r="G63" s="86"/>
      <c r="H63" s="86"/>
      <c r="I63" s="86"/>
      <c r="J63" s="88"/>
      <c r="K63" s="86"/>
      <c r="L63" s="86"/>
      <c r="M63" s="86"/>
      <c r="N63" s="86"/>
      <c r="O63" s="86"/>
      <c r="P63" s="86"/>
      <c r="Q63" s="86"/>
    </row>
    <row r="64" ht="15.75" customHeight="1">
      <c r="A64" s="10" t="s">
        <v>61</v>
      </c>
      <c r="B64" s="11" t="s">
        <v>62</v>
      </c>
      <c r="C64" s="11"/>
      <c r="D64" s="13">
        <v>9.872834368E8</v>
      </c>
      <c r="E64" s="13">
        <v>7.5270526E8</v>
      </c>
      <c r="F64" s="13">
        <v>2.746925909E7</v>
      </c>
      <c r="G64" s="13">
        <v>3.691830372E7</v>
      </c>
      <c r="H64" s="13">
        <v>2.650397436E7</v>
      </c>
      <c r="I64" s="13">
        <v>3.018515648E7</v>
      </c>
      <c r="J64" s="69">
        <v>3.28796004E7</v>
      </c>
      <c r="K64" s="89">
        <v>6.90044229E7</v>
      </c>
      <c r="L64" s="89">
        <v>8.355473493E7</v>
      </c>
      <c r="M64" s="30">
        <v>1.13164326E8</v>
      </c>
      <c r="N64" s="13">
        <v>8.2926646E7</v>
      </c>
      <c r="O64" s="13">
        <v>5.0156496E7</v>
      </c>
      <c r="P64" s="13">
        <v>1.5283038E8</v>
      </c>
      <c r="Q64" s="13">
        <v>4.711196E7</v>
      </c>
    </row>
    <row r="65" ht="15.75" customHeight="1">
      <c r="A65" s="31"/>
      <c r="B65" s="11" t="s">
        <v>63</v>
      </c>
      <c r="C65" s="11"/>
      <c r="D65" s="13">
        <v>2.16799295271429E8</v>
      </c>
      <c r="E65" s="13">
        <v>3.51757159E8</v>
      </c>
      <c r="F65" s="13">
        <v>2.449653263E7</v>
      </c>
      <c r="G65" s="13">
        <v>1.355111869E7</v>
      </c>
      <c r="H65" s="13">
        <v>4.787352435E7</v>
      </c>
      <c r="I65" s="13">
        <v>1.607602163E7</v>
      </c>
      <c r="J65" s="69">
        <v>1.192599955E7</v>
      </c>
      <c r="K65" s="89">
        <v>3.297957678E7</v>
      </c>
      <c r="L65" s="89">
        <v>2.244460604E7</v>
      </c>
      <c r="M65" s="30">
        <v>3.2193887E7</v>
      </c>
      <c r="N65" s="13">
        <v>3.0633704E7</v>
      </c>
      <c r="O65" s="13">
        <v>3.8535962E7</v>
      </c>
      <c r="P65" s="13">
        <v>5.1746312E7</v>
      </c>
      <c r="Q65" s="13">
        <v>2.929991451E7</v>
      </c>
    </row>
    <row r="66" ht="15.75" customHeight="1">
      <c r="A66" s="31"/>
      <c r="B66" s="11" t="s">
        <v>64</v>
      </c>
      <c r="C66" s="11"/>
      <c r="D66" s="13">
        <v>2.06018940548571E8</v>
      </c>
      <c r="E66" s="13">
        <v>3.83869098E8</v>
      </c>
      <c r="F66" s="13">
        <v>3.491121383E7</v>
      </c>
      <c r="G66" s="13">
        <v>1.935594369E7</v>
      </c>
      <c r="H66" s="13">
        <v>1.484271828E7</v>
      </c>
      <c r="I66" s="13">
        <v>9300971.77</v>
      </c>
      <c r="J66" s="69">
        <v>1.510094975E7</v>
      </c>
      <c r="K66" s="89">
        <v>2.2892989E7</v>
      </c>
      <c r="L66" s="89">
        <v>3.491121383000001E7</v>
      </c>
      <c r="M66" s="13">
        <v>2.497856E7</v>
      </c>
      <c r="N66" s="13">
        <v>2.1078436E7</v>
      </c>
      <c r="O66" s="13">
        <v>2.2104677E7</v>
      </c>
      <c r="P66" s="13">
        <v>1.43801854E8</v>
      </c>
      <c r="Q66" s="13">
        <v>2.0589571E7</v>
      </c>
    </row>
    <row r="67" ht="15.75" customHeight="1">
      <c r="A67" s="31"/>
      <c r="B67" s="11" t="s">
        <v>65</v>
      </c>
      <c r="C67" s="11"/>
      <c r="D67" s="13">
        <v>9660937.5</v>
      </c>
      <c r="E67" s="90"/>
      <c r="F67" s="13">
        <v>2.449653263E7</v>
      </c>
      <c r="G67" s="13">
        <v>1.355111869E7</v>
      </c>
      <c r="H67" s="13">
        <v>4.787352435E7</v>
      </c>
      <c r="I67" s="13">
        <v>1.607602163E7</v>
      </c>
      <c r="J67" s="69">
        <v>1.192599955E7</v>
      </c>
      <c r="K67" s="89">
        <v>3.297957678E7</v>
      </c>
      <c r="L67" s="89">
        <v>2.244460604E7</v>
      </c>
      <c r="M67" s="13">
        <v>3.2193887E7</v>
      </c>
      <c r="N67" s="13">
        <v>3991946.74</v>
      </c>
      <c r="O67" s="13">
        <v>3.8535962E7</v>
      </c>
      <c r="P67" s="13">
        <v>4196452.4</v>
      </c>
      <c r="Q67" s="13">
        <v>3565138.0</v>
      </c>
    </row>
    <row r="68" ht="15.75" customHeight="1">
      <c r="A68" s="31"/>
      <c r="B68" s="11" t="s">
        <v>66</v>
      </c>
      <c r="C68" s="11"/>
      <c r="D68" s="13">
        <v>6.79543679905714E8</v>
      </c>
      <c r="E68" s="13">
        <v>3.641713905E9</v>
      </c>
      <c r="F68" s="13">
        <v>4.5077395044E8</v>
      </c>
      <c r="G68" s="13">
        <v>8.478464083E7</v>
      </c>
      <c r="H68" s="91">
        <v>4.9312170153E8</v>
      </c>
      <c r="I68" s="13"/>
      <c r="J68" s="92"/>
      <c r="K68" s="89">
        <v>1.029947931E8</v>
      </c>
      <c r="L68" s="89">
        <v>6.0116647500000015E7</v>
      </c>
      <c r="M68" s="13">
        <v>3.7337882672E8</v>
      </c>
      <c r="N68" s="13">
        <v>4.2209242904E8</v>
      </c>
      <c r="O68" s="13">
        <v>1.3264416E8</v>
      </c>
      <c r="P68" s="13">
        <v>7.0888722633E8</v>
      </c>
      <c r="Q68" s="13">
        <v>8.1291953E8</v>
      </c>
    </row>
    <row r="69" ht="15.75" customHeight="1">
      <c r="A69" s="31"/>
      <c r="B69" s="11" t="s">
        <v>67</v>
      </c>
      <c r="C69" s="11"/>
      <c r="D69" s="13">
        <v>8566071.42857143</v>
      </c>
      <c r="E69" s="46">
        <v>0.0</v>
      </c>
      <c r="F69" s="13"/>
      <c r="G69" s="13"/>
      <c r="H69" s="13"/>
      <c r="I69" s="13"/>
      <c r="J69" s="93"/>
      <c r="K69" s="13"/>
      <c r="L69" s="13"/>
      <c r="M69" s="52"/>
      <c r="N69" s="52"/>
      <c r="O69" s="52"/>
      <c r="P69" s="52"/>
      <c r="Q69" s="52"/>
    </row>
    <row r="70" ht="15.75" customHeight="1">
      <c r="A70" s="31"/>
      <c r="B70" s="94" t="s">
        <v>68</v>
      </c>
      <c r="C70" s="94"/>
      <c r="D70" s="58">
        <v>2.1078723614542854E9</v>
      </c>
      <c r="E70" s="59">
        <v>4.986425517E9</v>
      </c>
      <c r="F70" s="58">
        <v>5.6214748862E8</v>
      </c>
      <c r="G70" s="58">
        <v>1.6816112562E8</v>
      </c>
      <c r="H70" s="58">
        <v>6.3021544287E8</v>
      </c>
      <c r="I70" s="58">
        <v>7.163817150999999E7</v>
      </c>
      <c r="J70" s="58">
        <v>7.183254925E7</v>
      </c>
      <c r="K70" s="58">
        <v>2.6085135856E8</v>
      </c>
      <c r="L70" s="58">
        <v>2.2347180834000003E8</v>
      </c>
      <c r="M70" s="58">
        <v>5.7590948672E8</v>
      </c>
      <c r="N70" s="59">
        <v>1.6527249E8</v>
      </c>
      <c r="O70" s="59">
        <v>2.81977257E8</v>
      </c>
      <c r="P70" s="59">
        <v>1.061462225E9</v>
      </c>
      <c r="Q70" s="59">
        <v>9.13486114E8</v>
      </c>
    </row>
    <row r="71" ht="15.75" customHeight="1">
      <c r="A71" s="15"/>
      <c r="B71" s="15"/>
      <c r="C71" s="15"/>
      <c r="D71" s="38"/>
      <c r="E71" s="19"/>
      <c r="F71" s="39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</row>
    <row r="72" ht="15.75" customHeight="1">
      <c r="A72" s="50" t="s">
        <v>69</v>
      </c>
      <c r="B72" s="11" t="s">
        <v>70</v>
      </c>
      <c r="C72" s="11"/>
      <c r="D72" s="13">
        <v>3.73E8</v>
      </c>
      <c r="E72" s="46" t="s">
        <v>71</v>
      </c>
      <c r="F72" s="13"/>
      <c r="G72" s="13"/>
      <c r="H72" s="13"/>
      <c r="I72" s="13"/>
      <c r="J72" s="89"/>
      <c r="K72" s="89">
        <v>84945.43</v>
      </c>
      <c r="L72" s="13">
        <v>99854.63</v>
      </c>
      <c r="M72" s="13"/>
      <c r="N72" s="52"/>
      <c r="O72" s="52"/>
      <c r="P72" s="52"/>
      <c r="Q72" s="52"/>
    </row>
    <row r="73" ht="15.75" customHeight="1">
      <c r="A73" s="31"/>
      <c r="B73" s="11" t="s">
        <v>72</v>
      </c>
      <c r="C73" s="11"/>
      <c r="D73" s="13">
        <v>4.93175477828571E7</v>
      </c>
      <c r="E73" s="13">
        <v>5731652.0</v>
      </c>
      <c r="F73" s="13"/>
      <c r="G73" s="13"/>
      <c r="H73" s="13"/>
      <c r="I73" s="13"/>
      <c r="J73" s="89"/>
      <c r="K73" s="89">
        <v>2517699.9199999957</v>
      </c>
      <c r="L73" s="93">
        <v>3213951.6899999934</v>
      </c>
      <c r="M73" s="13"/>
      <c r="N73" s="52"/>
      <c r="O73" s="52"/>
      <c r="P73" s="52"/>
      <c r="Q73" s="52"/>
    </row>
    <row r="74" ht="15.75" customHeight="1">
      <c r="A74" s="31"/>
      <c r="B74" s="44" t="s">
        <v>73</v>
      </c>
      <c r="C74" s="44"/>
      <c r="D74" s="13">
        <v>5.49568285714286E8</v>
      </c>
      <c r="E74" s="46">
        <v>0.0</v>
      </c>
      <c r="F74" s="13"/>
      <c r="G74" s="13"/>
      <c r="H74" s="13"/>
      <c r="I74" s="13"/>
      <c r="J74" s="13"/>
      <c r="K74" s="13"/>
      <c r="L74" s="13"/>
      <c r="M74" s="13"/>
      <c r="N74" s="52"/>
      <c r="O74" s="52"/>
      <c r="P74" s="52"/>
      <c r="Q74" s="52"/>
    </row>
    <row r="75" ht="15.75" customHeight="1">
      <c r="A75" s="31"/>
      <c r="B75" s="44" t="s">
        <v>74</v>
      </c>
      <c r="C75" s="44"/>
      <c r="D75" s="13">
        <v>2723142.85714286</v>
      </c>
      <c r="E75" s="13">
        <v>240000.0</v>
      </c>
      <c r="F75" s="13"/>
      <c r="G75" s="13"/>
      <c r="H75" s="13"/>
      <c r="I75" s="13"/>
      <c r="J75" s="13"/>
      <c r="K75" s="13">
        <v>114000.0</v>
      </c>
      <c r="L75" s="13">
        <v>126000.0</v>
      </c>
      <c r="M75" s="13"/>
      <c r="N75" s="52"/>
      <c r="O75" s="52"/>
      <c r="P75" s="52"/>
      <c r="Q75" s="52"/>
    </row>
    <row r="76" ht="15.75" customHeight="1">
      <c r="A76" s="34"/>
      <c r="B76" s="94" t="s">
        <v>75</v>
      </c>
      <c r="C76" s="94"/>
      <c r="D76" s="58">
        <v>9.746089763542858E8</v>
      </c>
      <c r="E76" s="59">
        <v>6156452.0</v>
      </c>
      <c r="F76" s="58">
        <v>0.0</v>
      </c>
      <c r="G76" s="58">
        <v>0.0</v>
      </c>
      <c r="H76" s="58">
        <v>0.0</v>
      </c>
      <c r="I76" s="58">
        <v>0.0</v>
      </c>
      <c r="J76" s="58">
        <v>0.0</v>
      </c>
      <c r="K76" s="58">
        <v>2716645.349999996</v>
      </c>
      <c r="L76" s="58">
        <v>3439806.3199999933</v>
      </c>
      <c r="M76" s="58">
        <v>0.0</v>
      </c>
      <c r="N76" s="60">
        <v>0.0</v>
      </c>
      <c r="O76" s="60">
        <v>0.0</v>
      </c>
      <c r="P76" s="60">
        <v>0.0</v>
      </c>
      <c r="Q76" s="60">
        <v>0.0</v>
      </c>
    </row>
    <row r="77" ht="15.75" hidden="1" customHeight="1">
      <c r="A77" s="15"/>
      <c r="B77" s="15"/>
      <c r="C77" s="15"/>
      <c r="D77" s="38"/>
      <c r="E77" s="19"/>
      <c r="F77" s="3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</row>
    <row r="78" ht="15.75" hidden="1" customHeight="1">
      <c r="A78" s="95" t="s">
        <v>76</v>
      </c>
      <c r="B78" s="11" t="s">
        <v>77</v>
      </c>
      <c r="C78" s="11"/>
      <c r="D78" s="89"/>
      <c r="E78" s="13">
        <v>9.3336526E8</v>
      </c>
      <c r="F78" s="96">
        <v>6.435293142E7</v>
      </c>
      <c r="G78" s="96">
        <v>4.790441329E7</v>
      </c>
      <c r="H78" s="96">
        <v>6.612144148E7</v>
      </c>
      <c r="I78" s="96">
        <v>4.31868976E7</v>
      </c>
      <c r="J78" s="69">
        <v>6.2191903E7</v>
      </c>
      <c r="K78" s="93">
        <v>1.0378047293E8</v>
      </c>
      <c r="L78" s="93">
        <v>7.390742858E7</v>
      </c>
      <c r="M78" s="13">
        <v>1.23883996E8</v>
      </c>
      <c r="N78" s="13">
        <v>9.6264838E7</v>
      </c>
      <c r="O78" s="13">
        <v>1.32193737E8</v>
      </c>
      <c r="P78" s="13">
        <v>1.19577201E8</v>
      </c>
      <c r="Q78" s="52"/>
    </row>
    <row r="79" ht="15.75" hidden="1" customHeight="1">
      <c r="A79" s="15"/>
      <c r="B79" s="15"/>
      <c r="C79" s="15"/>
      <c r="D79" s="38"/>
      <c r="E79" s="19"/>
      <c r="F79" s="39"/>
      <c r="G79" s="40"/>
      <c r="H79" s="97"/>
      <c r="I79" s="97"/>
      <c r="J79" s="40"/>
      <c r="K79" s="97"/>
      <c r="L79" s="97"/>
      <c r="M79" s="40"/>
      <c r="N79" s="40"/>
      <c r="O79" s="40"/>
      <c r="P79" s="40"/>
      <c r="Q79" s="40"/>
    </row>
    <row r="80" ht="15.75" customHeight="1">
      <c r="A80" s="98" t="s">
        <v>78</v>
      </c>
      <c r="B80" s="99" t="s">
        <v>79</v>
      </c>
      <c r="C80" s="100">
        <v>6.01E9</v>
      </c>
      <c r="D80" s="101">
        <f>6010000000/440</f>
        <v>13659090.91</v>
      </c>
      <c r="E80" s="102">
        <v>6.067E9</v>
      </c>
      <c r="F80" s="101">
        <v>6.2650042004E8</v>
      </c>
      <c r="G80" s="101">
        <v>2.1606553891E8</v>
      </c>
      <c r="H80" s="101">
        <v>6.9633688435E8</v>
      </c>
      <c r="I80" s="101">
        <v>1.1482506910999998E8</v>
      </c>
      <c r="J80" s="101">
        <v>4.7566776172E8</v>
      </c>
      <c r="K80" s="101">
        <v>3.6734847684000003E8</v>
      </c>
      <c r="L80" s="101">
        <v>3.0081904324E8</v>
      </c>
      <c r="M80" s="103">
        <v>6.99793483E8</v>
      </c>
      <c r="N80" s="103">
        <v>6.1172417E7</v>
      </c>
      <c r="O80" s="103">
        <v>4.14170994E8</v>
      </c>
      <c r="P80" s="103">
        <v>1.181039426E9</v>
      </c>
      <c r="Q80" s="103">
        <v>9.13486114E8</v>
      </c>
    </row>
    <row r="81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</row>
    <row r="82" ht="15.75" customHeight="1">
      <c r="A82" s="85"/>
      <c r="B82" s="85"/>
      <c r="C82" s="85"/>
      <c r="D82" s="85"/>
      <c r="E82" s="85"/>
      <c r="F82" s="104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  <row r="84" ht="15.75" customHeight="1">
      <c r="A84" s="85"/>
      <c r="B84" s="85"/>
      <c r="C84" s="85"/>
      <c r="D84" s="85" t="s">
        <v>80</v>
      </c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</row>
    <row r="85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</row>
    <row r="86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</row>
    <row r="8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</row>
    <row r="88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</row>
    <row r="89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</row>
    <row r="9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</row>
    <row r="91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</row>
    <row r="92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</row>
    <row r="93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</row>
    <row r="94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</row>
    <row r="95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</row>
    <row r="96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</row>
    <row r="97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</row>
    <row r="98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</row>
    <row r="99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</row>
    <row r="100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</row>
    <row r="101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</row>
    <row r="102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</row>
    <row r="103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</row>
    <row r="104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</row>
    <row r="105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</row>
    <row r="106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</row>
    <row r="107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</row>
    <row r="108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</row>
    <row r="109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</row>
    <row r="110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</row>
    <row r="111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</row>
    <row r="112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</row>
    <row r="113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</row>
    <row r="114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</row>
    <row r="115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</row>
    <row r="116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</row>
    <row r="117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</row>
    <row r="118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</row>
    <row r="119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</row>
    <row r="120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</row>
    <row r="121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</row>
    <row r="122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</row>
    <row r="123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</row>
    <row r="124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</row>
    <row r="125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</row>
    <row r="126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</row>
    <row r="127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</row>
    <row r="128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</row>
    <row r="129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</row>
    <row r="130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</row>
    <row r="131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</row>
    <row r="132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</row>
    <row r="133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</row>
    <row r="134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</row>
    <row r="135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</row>
    <row r="136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</row>
    <row r="137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</row>
    <row r="138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</row>
    <row r="139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</row>
    <row r="140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</row>
    <row r="141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</row>
    <row r="142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</row>
    <row r="146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</row>
    <row r="147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</row>
    <row r="220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</row>
    <row r="229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</row>
    <row r="230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</row>
    <row r="231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</row>
    <row r="232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</row>
    <row r="233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</row>
    <row r="234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</row>
    <row r="235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</row>
    <row r="236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</row>
    <row r="237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</row>
    <row r="238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</row>
    <row r="239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</row>
    <row r="240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</row>
    <row r="241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</row>
    <row r="242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</row>
    <row r="243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</row>
    <row r="244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</row>
    <row r="245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</row>
    <row r="246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</row>
    <row r="247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</row>
    <row r="248" ht="15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</row>
    <row r="249" ht="15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</row>
    <row r="250" ht="15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</row>
    <row r="251" ht="15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</row>
    <row r="252" ht="15.7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</row>
    <row r="253" ht="15.7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</row>
    <row r="254" ht="15.7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</row>
    <row r="255" ht="15.7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</row>
    <row r="256" ht="15.7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</row>
    <row r="257" ht="15.7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</row>
    <row r="258" ht="15.7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</row>
    <row r="259" ht="15.7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</row>
    <row r="260" ht="15.7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</row>
    <row r="261" ht="15.7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</row>
    <row r="262" ht="15.7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</row>
    <row r="263" ht="15.7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</row>
    <row r="264" ht="15.7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</row>
    <row r="265" ht="15.7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</row>
    <row r="266" ht="15.7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</row>
    <row r="267" ht="15.7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</row>
    <row r="268" ht="15.7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</row>
    <row r="269" ht="15.7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</row>
    <row r="270" ht="15.7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</row>
    <row r="271" ht="15.7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</row>
    <row r="272" ht="15.7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</row>
    <row r="273" ht="15.7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</row>
    <row r="274" ht="15.7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</row>
    <row r="275" ht="15.7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</row>
    <row r="276" ht="15.7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</row>
    <row r="277" ht="15.7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</row>
    <row r="278" ht="15.7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</row>
    <row r="279" ht="15.7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</row>
    <row r="280" ht="15.7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</row>
    <row r="281" ht="15.7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</row>
    <row r="282" ht="15.7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</row>
    <row r="283" ht="15.7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</row>
    <row r="284" ht="15.7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</row>
    <row r="285" ht="15.7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</row>
    <row r="286" ht="15.7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</row>
    <row r="287" ht="15.7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</row>
    <row r="288" ht="15.7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</row>
    <row r="289" ht="15.7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</row>
    <row r="290" ht="15.7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</row>
    <row r="291" ht="15.7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</row>
    <row r="292" ht="15.7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</row>
    <row r="293" ht="15.7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</row>
    <row r="294" ht="15.7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</row>
    <row r="295" ht="15.7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</row>
    <row r="296" ht="15.7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</row>
    <row r="297" ht="15.7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</row>
    <row r="298" ht="15.7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</row>
    <row r="299" ht="15.7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</row>
    <row r="300" ht="15.7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</row>
    <row r="301" ht="15.7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</row>
    <row r="302" ht="15.7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</row>
    <row r="303" ht="15.7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</row>
    <row r="304" ht="15.7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</row>
    <row r="305" ht="15.7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</row>
    <row r="306" ht="15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</row>
    <row r="307" ht="15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</row>
    <row r="308" ht="15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</row>
    <row r="309" ht="15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</row>
    <row r="310" ht="15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</row>
    <row r="311" ht="15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</row>
    <row r="312" ht="15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</row>
    <row r="313" ht="15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</row>
    <row r="314" ht="15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</row>
    <row r="315" ht="15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</row>
    <row r="316" ht="15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</row>
    <row r="317" ht="15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</row>
    <row r="318" ht="15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</row>
    <row r="319" ht="15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</row>
    <row r="320" ht="15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</row>
    <row r="321" ht="15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</row>
    <row r="322" ht="15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</row>
    <row r="323" ht="15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</row>
    <row r="324" ht="15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</row>
    <row r="325" ht="15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</row>
    <row r="326" ht="15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</row>
    <row r="327" ht="15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</row>
    <row r="328" ht="15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</row>
    <row r="329" ht="15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</row>
    <row r="330" ht="15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</row>
    <row r="331" ht="15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</row>
    <row r="332" ht="15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</row>
    <row r="333" ht="15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</row>
    <row r="334" ht="15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</row>
    <row r="335" ht="15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</row>
    <row r="336" ht="15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</row>
    <row r="337" ht="15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</row>
    <row r="338" ht="15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</row>
    <row r="339" ht="15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</row>
    <row r="340" ht="15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</row>
    <row r="341" ht="15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</row>
    <row r="342" ht="15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</row>
    <row r="343" ht="15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</row>
    <row r="344" ht="15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</row>
    <row r="345" ht="15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</row>
    <row r="346" ht="15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</row>
    <row r="347" ht="15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</row>
    <row r="348" ht="15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</row>
    <row r="349" ht="15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</row>
    <row r="350" ht="15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</row>
    <row r="351" ht="15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</row>
    <row r="352" ht="15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</row>
    <row r="353" ht="15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</row>
    <row r="354" ht="15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</row>
    <row r="355" ht="15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</row>
    <row r="356" ht="15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</row>
    <row r="357" ht="15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</row>
    <row r="358" ht="15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</row>
    <row r="359" ht="15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</row>
    <row r="360" ht="15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</row>
    <row r="361" ht="15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</row>
    <row r="362" ht="15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</row>
    <row r="363" ht="15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</row>
    <row r="364" ht="15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</row>
    <row r="365" ht="15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</row>
    <row r="366" ht="15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</row>
    <row r="367" ht="15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</row>
    <row r="368" ht="15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</row>
    <row r="369" ht="15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</row>
    <row r="370" ht="15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</row>
    <row r="371" ht="15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</row>
    <row r="372" ht="15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</row>
    <row r="373" ht="15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</row>
    <row r="374" ht="15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</row>
    <row r="375" ht="15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</row>
    <row r="376" ht="15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</row>
    <row r="377" ht="15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</row>
    <row r="378" ht="15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</row>
    <row r="379" ht="15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</row>
    <row r="380" ht="15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</row>
    <row r="381" ht="15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</row>
    <row r="382" ht="15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</row>
    <row r="383" ht="15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</row>
    <row r="384" ht="15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</row>
    <row r="385" ht="15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</row>
    <row r="386" ht="15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</row>
    <row r="387" ht="15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</row>
    <row r="388" ht="15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</row>
    <row r="389" ht="15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</row>
    <row r="390" ht="15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</row>
    <row r="391" ht="15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</row>
    <row r="392" ht="15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</row>
    <row r="393" ht="15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</row>
    <row r="394" ht="15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</row>
    <row r="395" ht="15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</row>
    <row r="396" ht="15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</row>
    <row r="397" ht="15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</row>
    <row r="398" ht="15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</row>
    <row r="399" ht="15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</row>
    <row r="400" ht="15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</row>
    <row r="401" ht="15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</row>
    <row r="402" ht="15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</row>
    <row r="403" ht="15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</row>
    <row r="404" ht="15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</row>
    <row r="405" ht="15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</row>
    <row r="406" ht="15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</row>
    <row r="407" ht="15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</row>
    <row r="408" ht="15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</row>
    <row r="409" ht="15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</row>
    <row r="410" ht="15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</row>
    <row r="411" ht="15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</row>
    <row r="412" ht="15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</row>
    <row r="413" ht="15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</row>
    <row r="414" ht="15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</row>
    <row r="415" ht="15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</row>
    <row r="416" ht="15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</row>
    <row r="417" ht="15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</row>
    <row r="418" ht="15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</row>
    <row r="419" ht="15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</row>
    <row r="420" ht="15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</row>
    <row r="421" ht="15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</row>
    <row r="422" ht="15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</row>
    <row r="423" ht="15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</row>
    <row r="424" ht="15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</row>
    <row r="425" ht="15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</row>
    <row r="426" ht="15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</row>
    <row r="427" ht="15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</row>
    <row r="428" ht="15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</row>
    <row r="429" ht="15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</row>
    <row r="430" ht="15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</row>
    <row r="431" ht="15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</row>
    <row r="432" ht="15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</row>
    <row r="433" ht="15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</row>
    <row r="434" ht="15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</row>
    <row r="435" ht="15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</row>
    <row r="436" ht="15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</row>
    <row r="437" ht="15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</row>
    <row r="438" ht="15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</row>
    <row r="439" ht="15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</row>
    <row r="440" ht="15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</row>
    <row r="441" ht="15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</row>
    <row r="442" ht="15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</row>
    <row r="443" ht="15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</row>
    <row r="444" ht="15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</row>
    <row r="445" ht="15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</row>
    <row r="446" ht="15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</row>
    <row r="447" ht="15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</row>
    <row r="448" ht="15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</row>
    <row r="449" ht="15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</row>
    <row r="450" ht="15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</row>
    <row r="451" ht="15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</row>
    <row r="452" ht="15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</row>
    <row r="453" ht="15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</row>
    <row r="454" ht="15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</row>
    <row r="455" ht="15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</row>
    <row r="456" ht="15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</row>
    <row r="457" ht="15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</row>
    <row r="458" ht="15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</row>
    <row r="459" ht="15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</row>
    <row r="460" ht="15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</row>
    <row r="461" ht="15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</row>
    <row r="462" ht="15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</row>
    <row r="463" ht="15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</row>
    <row r="464" ht="15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</row>
    <row r="465" ht="15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</row>
    <row r="466" ht="15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</row>
    <row r="467" ht="15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</row>
    <row r="468" ht="15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</row>
    <row r="469" ht="15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</row>
    <row r="470" ht="15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</row>
    <row r="471" ht="15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</row>
    <row r="472" ht="15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</row>
    <row r="473" ht="15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</row>
    <row r="474" ht="15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</row>
    <row r="475" ht="15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</row>
    <row r="476" ht="15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</row>
    <row r="477" ht="15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</row>
    <row r="478" ht="15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</row>
    <row r="479" ht="15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</row>
    <row r="480" ht="15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</row>
    <row r="481" ht="15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</row>
    <row r="482" ht="15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</row>
    <row r="483" ht="15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</row>
    <row r="484" ht="15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</row>
    <row r="485" ht="15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</row>
    <row r="486" ht="15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</row>
    <row r="487" ht="15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</row>
    <row r="488" ht="15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</row>
    <row r="489" ht="15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</row>
    <row r="490" ht="15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</row>
    <row r="491" ht="15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</row>
    <row r="492" ht="15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</row>
    <row r="493" ht="15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</row>
    <row r="494" ht="15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</row>
    <row r="495" ht="15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</row>
    <row r="496" ht="15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</row>
    <row r="497" ht="15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</row>
    <row r="498" ht="15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</row>
    <row r="499" ht="15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</row>
    <row r="500" ht="15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</row>
    <row r="501" ht="15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</row>
    <row r="502" ht="15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</row>
    <row r="503" ht="15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</row>
    <row r="504" ht="15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</row>
    <row r="505" ht="15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</row>
    <row r="506" ht="15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</row>
    <row r="507" ht="15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</row>
    <row r="508" ht="15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</row>
    <row r="509" ht="15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</row>
    <row r="510" ht="15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</row>
    <row r="511" ht="15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</row>
    <row r="512" ht="15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</row>
    <row r="513" ht="15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</row>
    <row r="514" ht="15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</row>
    <row r="515" ht="15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</row>
    <row r="516" ht="15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</row>
    <row r="517" ht="15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</row>
    <row r="518" ht="15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</row>
    <row r="519" ht="15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</row>
    <row r="520" ht="15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</row>
    <row r="521" ht="15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</row>
    <row r="522" ht="15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</row>
    <row r="523" ht="15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</row>
    <row r="524" ht="15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</row>
    <row r="525" ht="15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</row>
    <row r="526" ht="15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</row>
    <row r="527" ht="15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</row>
    <row r="528" ht="15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</row>
    <row r="529" ht="15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</row>
    <row r="530" ht="15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</row>
    <row r="531" ht="15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</row>
    <row r="532" ht="15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</row>
    <row r="533" ht="15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</row>
    <row r="534" ht="15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</row>
    <row r="535" ht="15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</row>
    <row r="536" ht="15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</row>
    <row r="537" ht="15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</row>
    <row r="538" ht="15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</row>
    <row r="539" ht="15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</row>
    <row r="540" ht="15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</row>
    <row r="541" ht="15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</row>
    <row r="542" ht="15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</row>
    <row r="543" ht="15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</row>
    <row r="544" ht="15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</row>
    <row r="545" ht="15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</row>
    <row r="546" ht="15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</row>
    <row r="547" ht="15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</row>
    <row r="548" ht="15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</row>
    <row r="549" ht="15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</row>
    <row r="550" ht="15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</row>
    <row r="551" ht="15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</row>
    <row r="552" ht="15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</row>
    <row r="553" ht="15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</row>
    <row r="554" ht="15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</row>
    <row r="555" ht="15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</row>
    <row r="556" ht="15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</row>
    <row r="557" ht="15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</row>
    <row r="558" ht="15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</row>
    <row r="559" ht="15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</row>
    <row r="560" ht="15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</row>
    <row r="561" ht="15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</row>
    <row r="562" ht="15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</row>
    <row r="563" ht="15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</row>
    <row r="564" ht="15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</row>
    <row r="565" ht="15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</row>
    <row r="566" ht="15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</row>
    <row r="567" ht="15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</row>
    <row r="568" ht="15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</row>
    <row r="569" ht="15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</row>
    <row r="570" ht="15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</row>
    <row r="571" ht="15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</row>
    <row r="572" ht="15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</row>
    <row r="573" ht="15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</row>
    <row r="574" ht="15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</row>
    <row r="575" ht="15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</row>
    <row r="576" ht="15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</row>
    <row r="577" ht="15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</row>
    <row r="578" ht="15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</row>
    <row r="579" ht="15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</row>
    <row r="580" ht="15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</row>
    <row r="581" ht="15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</row>
    <row r="582" ht="15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</row>
    <row r="583" ht="15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</row>
    <row r="584" ht="15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</row>
    <row r="585" ht="15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</row>
    <row r="586" ht="15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</row>
    <row r="587" ht="15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</row>
    <row r="588" ht="15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</row>
    <row r="589" ht="15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</row>
    <row r="590" ht="15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</row>
    <row r="591" ht="15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</row>
    <row r="592" ht="15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</row>
    <row r="593" ht="15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</row>
    <row r="594" ht="15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</row>
    <row r="595" ht="15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</row>
    <row r="596" ht="15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</row>
    <row r="597" ht="15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</row>
    <row r="598" ht="15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</row>
    <row r="599" ht="15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</row>
    <row r="600" ht="15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</row>
    <row r="601" ht="15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</row>
    <row r="602" ht="15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</row>
    <row r="603" ht="15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</row>
    <row r="604" ht="15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</row>
    <row r="605" ht="15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</row>
    <row r="606" ht="15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</row>
    <row r="607" ht="15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</row>
    <row r="608" ht="15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</row>
    <row r="609" ht="15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</row>
    <row r="610" ht="15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</row>
    <row r="611" ht="15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</row>
    <row r="612" ht="15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</row>
    <row r="613" ht="15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</row>
    <row r="614" ht="15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</row>
    <row r="615" ht="15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</row>
    <row r="616" ht="15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</row>
    <row r="617" ht="15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</row>
    <row r="618" ht="15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</row>
    <row r="619" ht="15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</row>
    <row r="620" ht="15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</row>
    <row r="621" ht="15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</row>
    <row r="622" ht="15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</row>
    <row r="623" ht="15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</row>
    <row r="624" ht="15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</row>
    <row r="625" ht="15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</row>
    <row r="626" ht="15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</row>
    <row r="627" ht="15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</row>
    <row r="628" ht="15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</row>
    <row r="629" ht="15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</row>
    <row r="630" ht="15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</row>
    <row r="631" ht="15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</row>
    <row r="632" ht="15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</row>
    <row r="633" ht="15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</row>
    <row r="634" ht="15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</row>
    <row r="635" ht="15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</row>
    <row r="636" ht="15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</row>
    <row r="637" ht="15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</row>
    <row r="638" ht="15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</row>
    <row r="639" ht="15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</row>
    <row r="640" ht="15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</row>
    <row r="641" ht="15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</row>
    <row r="642" ht="15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</row>
    <row r="643" ht="15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</row>
    <row r="644" ht="15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</row>
    <row r="645" ht="15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</row>
    <row r="646" ht="15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</row>
    <row r="647" ht="15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</row>
    <row r="648" ht="15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</row>
    <row r="649" ht="15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</row>
    <row r="650" ht="15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</row>
    <row r="651" ht="15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</row>
    <row r="652" ht="15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</row>
    <row r="653" ht="15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</row>
    <row r="654" ht="15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</row>
    <row r="655" ht="15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</row>
    <row r="656" ht="15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</row>
    <row r="657" ht="15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</row>
    <row r="658" ht="15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</row>
    <row r="659" ht="15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</row>
    <row r="660" ht="15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</row>
    <row r="661" ht="15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</row>
    <row r="662" ht="15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</row>
    <row r="663" ht="15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</row>
    <row r="664" ht="15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</row>
    <row r="665" ht="15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</row>
    <row r="666" ht="15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</row>
    <row r="667" ht="15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</row>
    <row r="668" ht="15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</row>
    <row r="669" ht="15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</row>
    <row r="670" ht="15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</row>
    <row r="671" ht="15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</row>
    <row r="672" ht="15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</row>
    <row r="673" ht="15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</row>
    <row r="674" ht="15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</row>
    <row r="675" ht="15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</row>
    <row r="676" ht="15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</row>
    <row r="677" ht="15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</row>
    <row r="678" ht="15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</row>
    <row r="679" ht="15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</row>
    <row r="680" ht="15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</row>
    <row r="681" ht="15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</row>
    <row r="682" ht="15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</row>
    <row r="683" ht="15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</row>
    <row r="684" ht="15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</row>
    <row r="685" ht="15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</row>
    <row r="686" ht="15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</row>
    <row r="687" ht="15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</row>
    <row r="688" ht="15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</row>
    <row r="689" ht="15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</row>
    <row r="690" ht="15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</row>
    <row r="691" ht="15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</row>
    <row r="692" ht="15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</row>
    <row r="693" ht="15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</row>
    <row r="694" ht="15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</row>
    <row r="695" ht="15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</row>
    <row r="696" ht="15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</row>
    <row r="697" ht="15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</row>
    <row r="698" ht="15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</row>
    <row r="699" ht="15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</row>
    <row r="700" ht="15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</row>
    <row r="701" ht="15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</row>
    <row r="702" ht="15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</row>
    <row r="703" ht="15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</row>
    <row r="704" ht="15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</row>
    <row r="705" ht="15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</row>
    <row r="706" ht="15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</row>
    <row r="707" ht="15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</row>
    <row r="708" ht="15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</row>
    <row r="709" ht="15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</row>
    <row r="710" ht="15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</row>
    <row r="711" ht="15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</row>
    <row r="712" ht="15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</row>
    <row r="713" ht="15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</row>
    <row r="714" ht="15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</row>
    <row r="715" ht="15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</row>
    <row r="716" ht="15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</row>
    <row r="717" ht="15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</row>
    <row r="718" ht="15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</row>
    <row r="719" ht="15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</row>
    <row r="720" ht="15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</row>
    <row r="721" ht="15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</row>
    <row r="722" ht="15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</row>
    <row r="723" ht="15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</row>
    <row r="724" ht="15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</row>
    <row r="725" ht="15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</row>
    <row r="726" ht="15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</row>
    <row r="727" ht="15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</row>
    <row r="728" ht="15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</row>
    <row r="729" ht="15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</row>
    <row r="730" ht="15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</row>
    <row r="731" ht="15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</row>
    <row r="732" ht="15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</row>
    <row r="733" ht="15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</row>
    <row r="734" ht="15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</row>
    <row r="735" ht="15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</row>
    <row r="736" ht="15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</row>
    <row r="737" ht="15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</row>
    <row r="738" ht="15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</row>
    <row r="739" ht="15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</row>
    <row r="740" ht="15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</row>
    <row r="741" ht="15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</row>
    <row r="742" ht="15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</row>
    <row r="743" ht="15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</row>
    <row r="744" ht="15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</row>
    <row r="745" ht="15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</row>
    <row r="746" ht="15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</row>
    <row r="747" ht="15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</row>
    <row r="748" ht="15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</row>
    <row r="749" ht="15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</row>
    <row r="750" ht="15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</row>
    <row r="751" ht="15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</row>
    <row r="752" ht="15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</row>
    <row r="753" ht="15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</row>
    <row r="754" ht="15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</row>
    <row r="755" ht="15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</row>
    <row r="756" ht="15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</row>
    <row r="757" ht="15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</row>
    <row r="758" ht="15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</row>
    <row r="759" ht="15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</row>
    <row r="760" ht="15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</row>
    <row r="761" ht="15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</row>
    <row r="762" ht="15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</row>
    <row r="763" ht="15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</row>
    <row r="764" ht="15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</row>
    <row r="765" ht="15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</row>
    <row r="766" ht="15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</row>
    <row r="767" ht="15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</row>
    <row r="768" ht="15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</row>
    <row r="769" ht="15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</row>
    <row r="770" ht="15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</row>
    <row r="771" ht="15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</row>
    <row r="772" ht="15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</row>
    <row r="773" ht="15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</row>
    <row r="774" ht="15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</row>
    <row r="775" ht="15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</row>
    <row r="776" ht="15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</row>
    <row r="777" ht="15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</row>
    <row r="778" ht="15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</row>
    <row r="779" ht="15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</row>
    <row r="780" ht="15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</row>
    <row r="781" ht="15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</row>
    <row r="782" ht="15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</row>
    <row r="783" ht="15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</row>
    <row r="784" ht="15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</row>
    <row r="785" ht="15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</row>
    <row r="786" ht="15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</row>
    <row r="787" ht="15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</row>
    <row r="788" ht="15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</row>
    <row r="789" ht="15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</row>
    <row r="790" ht="15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</row>
    <row r="791" ht="15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</row>
    <row r="792" ht="15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</row>
    <row r="793" ht="15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</row>
    <row r="794" ht="15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</row>
    <row r="795" ht="15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</row>
    <row r="796" ht="15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</row>
    <row r="797" ht="15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</row>
    <row r="798" ht="15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</row>
    <row r="799" ht="15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</row>
    <row r="800" ht="15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</row>
    <row r="801" ht="15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</row>
    <row r="802" ht="15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</row>
    <row r="803" ht="15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</row>
    <row r="804" ht="15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</row>
    <row r="805" ht="15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</row>
    <row r="806" ht="15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</row>
    <row r="807" ht="15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</row>
    <row r="808" ht="15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</row>
    <row r="809" ht="15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</row>
    <row r="810" ht="15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</row>
    <row r="811" ht="15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</row>
    <row r="812" ht="15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</row>
    <row r="813" ht="15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</row>
    <row r="814" ht="15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</row>
    <row r="815" ht="15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</row>
    <row r="816" ht="15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</row>
    <row r="817" ht="15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</row>
    <row r="818" ht="15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</row>
    <row r="819" ht="15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</row>
    <row r="820" ht="15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</row>
    <row r="821" ht="15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</row>
    <row r="822" ht="15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</row>
    <row r="823" ht="15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</row>
    <row r="824" ht="15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</row>
    <row r="825" ht="15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</row>
    <row r="826" ht="15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</row>
    <row r="827" ht="15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</row>
    <row r="828" ht="15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</row>
    <row r="829" ht="15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</row>
    <row r="830" ht="15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</row>
    <row r="831" ht="15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</row>
    <row r="832" ht="15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</row>
    <row r="833" ht="15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</row>
    <row r="834" ht="15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</row>
    <row r="835" ht="15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</row>
    <row r="836" ht="15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</row>
    <row r="837" ht="15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</row>
    <row r="838" ht="15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</row>
    <row r="839" ht="15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</row>
    <row r="840" ht="15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</row>
    <row r="841" ht="15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</row>
    <row r="842" ht="15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</row>
    <row r="843" ht="15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</row>
    <row r="844" ht="15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</row>
    <row r="845" ht="15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</row>
    <row r="846" ht="15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</row>
    <row r="847" ht="15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</row>
    <row r="848" ht="15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</row>
    <row r="849" ht="15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</row>
    <row r="850" ht="15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</row>
    <row r="851" ht="15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</row>
    <row r="852" ht="15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</row>
    <row r="853" ht="15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</row>
    <row r="854" ht="15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</row>
    <row r="855" ht="15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</row>
    <row r="856" ht="15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</row>
    <row r="857" ht="15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</row>
    <row r="858" ht="15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</row>
    <row r="859" ht="15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</row>
    <row r="860" ht="15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</row>
    <row r="861" ht="15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</row>
    <row r="862" ht="15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</row>
    <row r="863" ht="15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</row>
    <row r="864" ht="15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</row>
    <row r="865" ht="15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</row>
    <row r="866" ht="15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</row>
    <row r="867" ht="15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</row>
    <row r="868" ht="15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</row>
    <row r="869" ht="15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</row>
    <row r="870" ht="15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</row>
    <row r="871" ht="15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</row>
    <row r="872" ht="15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</row>
    <row r="873" ht="15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</row>
    <row r="874" ht="15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</row>
    <row r="875" ht="15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</row>
    <row r="876" ht="15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</row>
    <row r="877" ht="15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</row>
    <row r="878" ht="15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</row>
    <row r="879" ht="15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</row>
    <row r="880" ht="15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</row>
    <row r="881" ht="15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</row>
    <row r="882" ht="15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</row>
    <row r="883" ht="15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</row>
    <row r="884" ht="15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</row>
    <row r="885" ht="15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</row>
    <row r="886" ht="15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</row>
    <row r="887" ht="15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</row>
    <row r="888" ht="15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</row>
    <row r="889" ht="15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</row>
    <row r="890" ht="15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</row>
    <row r="891" ht="15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</row>
    <row r="892" ht="15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</row>
    <row r="893" ht="15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</row>
    <row r="894" ht="15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</row>
    <row r="895" ht="15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</row>
    <row r="896" ht="15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</row>
    <row r="897" ht="15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</row>
    <row r="898" ht="15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</row>
    <row r="899" ht="15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</row>
    <row r="900" ht="15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</row>
    <row r="901" ht="15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</row>
    <row r="902" ht="15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</row>
    <row r="903" ht="15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</row>
    <row r="904" ht="15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</row>
    <row r="905" ht="15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</row>
    <row r="906" ht="15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</row>
    <row r="907" ht="15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</row>
    <row r="908" ht="15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</row>
    <row r="909" ht="15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</row>
    <row r="910" ht="15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</row>
    <row r="911" ht="15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</row>
    <row r="912" ht="15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</row>
    <row r="913" ht="15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</row>
    <row r="914" ht="15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</row>
    <row r="915" ht="15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</row>
    <row r="916" ht="15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</row>
    <row r="917" ht="15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</row>
    <row r="918" ht="15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</row>
    <row r="919" ht="15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</row>
    <row r="920" ht="15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</row>
    <row r="921" ht="15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</row>
    <row r="922" ht="15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</row>
    <row r="923" ht="15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</row>
    <row r="924" ht="15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</row>
    <row r="925" ht="15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</row>
    <row r="926" ht="15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</row>
    <row r="927" ht="15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</row>
    <row r="928" ht="15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</row>
    <row r="929" ht="15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</row>
    <row r="930" ht="15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</row>
    <row r="931" ht="15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</row>
    <row r="932" ht="15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</row>
    <row r="933" ht="15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</row>
    <row r="934" ht="15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</row>
    <row r="935" ht="15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</row>
    <row r="936" ht="15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</row>
    <row r="937" ht="15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</row>
    <row r="938" ht="15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</row>
    <row r="939" ht="15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</row>
    <row r="940" ht="15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</row>
    <row r="941" ht="15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</row>
    <row r="942" ht="15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</row>
    <row r="943" ht="15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</row>
    <row r="944" ht="15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</row>
    <row r="945" ht="15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</row>
    <row r="946" ht="15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</row>
    <row r="947" ht="15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</row>
    <row r="948" ht="15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</row>
    <row r="949" ht="15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</row>
    <row r="950" ht="15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</row>
    <row r="951" ht="15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</row>
    <row r="952" ht="15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</row>
    <row r="953" ht="15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</row>
    <row r="954" ht="15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</row>
    <row r="955" ht="15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</row>
    <row r="956" ht="15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</row>
    <row r="957" ht="15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</row>
    <row r="958" ht="15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</row>
    <row r="959" ht="15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</row>
    <row r="960" ht="15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</row>
    <row r="961" ht="15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</row>
    <row r="962" ht="15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</row>
    <row r="963" ht="15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</row>
    <row r="964" ht="15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</row>
    <row r="965" ht="15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</row>
    <row r="966" ht="15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</row>
    <row r="967" ht="15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</row>
    <row r="968" ht="15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</row>
    <row r="969" ht="15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</row>
    <row r="970" ht="15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</row>
    <row r="971" ht="15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</row>
    <row r="972" ht="15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</row>
    <row r="973" ht="15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</row>
    <row r="974" ht="15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</row>
    <row r="975" ht="15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</row>
    <row r="976" ht="15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</row>
    <row r="977" ht="15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</row>
    <row r="978" ht="15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</row>
    <row r="979" ht="15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</row>
    <row r="980" ht="15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</row>
    <row r="981" ht="15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</row>
    <row r="982" ht="15.7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</row>
    <row r="983" ht="15.7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</row>
    <row r="984" ht="15.7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</row>
    <row r="985" ht="15.7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</row>
    <row r="986" ht="15.7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</row>
    <row r="987" ht="15.7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</row>
    <row r="988" ht="15.7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</row>
    <row r="989" ht="15.7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</row>
    <row r="990" ht="15.7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</row>
    <row r="991" ht="15.7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</row>
    <row r="992" ht="15.7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</row>
    <row r="993" ht="15.7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</row>
    <row r="994" ht="15.7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</row>
    <row r="995" ht="15.7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</row>
    <row r="996" ht="15.7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</row>
    <row r="997" ht="15.7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</row>
  </sheetData>
  <mergeCells count="16">
    <mergeCell ref="A2:B2"/>
    <mergeCell ref="A5:B5"/>
    <mergeCell ref="A6:A8"/>
    <mergeCell ref="A10:A12"/>
    <mergeCell ref="A14:A15"/>
    <mergeCell ref="A17:B17"/>
    <mergeCell ref="A18:A22"/>
    <mergeCell ref="A64:A70"/>
    <mergeCell ref="A72:A76"/>
    <mergeCell ref="A24:A28"/>
    <mergeCell ref="A30:A32"/>
    <mergeCell ref="A34:A36"/>
    <mergeCell ref="A38:A39"/>
    <mergeCell ref="A41:A47"/>
    <mergeCell ref="A49:B49"/>
    <mergeCell ref="A63:B6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9" t="s">
        <v>151</v>
      </c>
      <c r="B1" s="190"/>
    </row>
    <row r="2">
      <c r="A2" s="182" t="s">
        <v>81</v>
      </c>
      <c r="B2" s="182" t="s">
        <v>82</v>
      </c>
    </row>
    <row r="3">
      <c r="A3" s="108" t="s">
        <v>84</v>
      </c>
      <c r="B3" s="109">
        <v>2.0E7</v>
      </c>
    </row>
    <row r="4">
      <c r="A4" s="108" t="s">
        <v>85</v>
      </c>
      <c r="B4" s="109">
        <v>8000000.0</v>
      </c>
    </row>
    <row r="5">
      <c r="A5" s="108" t="s">
        <v>86</v>
      </c>
      <c r="B5" s="109">
        <v>2.0E7</v>
      </c>
    </row>
    <row r="6">
      <c r="A6" s="108" t="s">
        <v>87</v>
      </c>
      <c r="B6" s="109">
        <v>2.0E7</v>
      </c>
    </row>
    <row r="7">
      <c r="A7" s="108" t="s">
        <v>88</v>
      </c>
      <c r="B7" s="109">
        <v>3.5E7</v>
      </c>
    </row>
    <row r="8">
      <c r="A8" s="108" t="s">
        <v>89</v>
      </c>
      <c r="B8" s="109">
        <v>6.688551459E7</v>
      </c>
    </row>
    <row r="9">
      <c r="A9" s="108" t="s">
        <v>90</v>
      </c>
      <c r="B9" s="109">
        <v>3.0E7</v>
      </c>
    </row>
    <row r="10">
      <c r="A10" s="108" t="s">
        <v>91</v>
      </c>
      <c r="B10" s="109">
        <v>3.25E7</v>
      </c>
    </row>
    <row r="11">
      <c r="A11" s="108" t="s">
        <v>92</v>
      </c>
      <c r="B11" s="109">
        <v>4.3553304E7</v>
      </c>
    </row>
    <row r="12">
      <c r="A12" s="108" t="s">
        <v>93</v>
      </c>
      <c r="B12" s="109">
        <v>3.649999988E7</v>
      </c>
    </row>
    <row r="13">
      <c r="A13" s="108" t="s">
        <v>94</v>
      </c>
      <c r="B13" s="109">
        <v>3.234E7</v>
      </c>
    </row>
    <row r="14">
      <c r="A14" s="108" t="s">
        <v>95</v>
      </c>
      <c r="B14" s="109">
        <v>4.9999999E7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1" t="s">
        <v>152</v>
      </c>
      <c r="B1" s="192"/>
    </row>
    <row r="2">
      <c r="A2" s="193" t="s">
        <v>81</v>
      </c>
      <c r="B2" s="193" t="s">
        <v>82</v>
      </c>
      <c r="C2" s="193" t="s">
        <v>83</v>
      </c>
    </row>
    <row r="3">
      <c r="A3" s="108" t="s">
        <v>84</v>
      </c>
      <c r="B3" s="109">
        <v>5.516782946E7</v>
      </c>
      <c r="C3" s="108">
        <v>51.0</v>
      </c>
    </row>
    <row r="4">
      <c r="A4" s="108" t="s">
        <v>85</v>
      </c>
      <c r="B4" s="109">
        <v>6.0370312E7</v>
      </c>
      <c r="C4" s="108">
        <v>94.0</v>
      </c>
    </row>
    <row r="5">
      <c r="A5" s="108" t="s">
        <v>86</v>
      </c>
      <c r="B5" s="109">
        <v>5.61375906E7</v>
      </c>
      <c r="C5" s="108">
        <v>27.0</v>
      </c>
    </row>
    <row r="6">
      <c r="A6" s="108" t="s">
        <v>87</v>
      </c>
      <c r="B6" s="109">
        <v>6.060136053E7</v>
      </c>
      <c r="C6" s="108">
        <v>13.0</v>
      </c>
    </row>
    <row r="7">
      <c r="A7" s="108" t="s">
        <v>88</v>
      </c>
      <c r="B7" s="109">
        <v>6.071142839E7</v>
      </c>
      <c r="C7" s="108">
        <v>18.0</v>
      </c>
    </row>
    <row r="8">
      <c r="A8" s="108" t="s">
        <v>89</v>
      </c>
      <c r="B8" s="109">
        <v>5.217090273E7</v>
      </c>
      <c r="C8" s="108">
        <v>23.0</v>
      </c>
    </row>
    <row r="9">
      <c r="A9" s="108" t="s">
        <v>90</v>
      </c>
      <c r="B9" s="109">
        <v>3.420946926E7</v>
      </c>
      <c r="C9" s="108">
        <v>5.0</v>
      </c>
    </row>
    <row r="10">
      <c r="A10" s="108" t="s">
        <v>91</v>
      </c>
      <c r="B10" s="109">
        <v>890886.75</v>
      </c>
      <c r="C10" s="108">
        <v>10.0</v>
      </c>
    </row>
    <row r="11">
      <c r="A11" s="108" t="s">
        <v>92</v>
      </c>
      <c r="B11" s="109">
        <v>5.7705653E7</v>
      </c>
      <c r="C11" s="108">
        <v>16.0</v>
      </c>
    </row>
    <row r="12">
      <c r="A12" s="108" t="s">
        <v>93</v>
      </c>
      <c r="B12" s="109">
        <v>6.388952576E7</v>
      </c>
      <c r="C12" s="108">
        <v>33.0</v>
      </c>
    </row>
    <row r="13">
      <c r="A13" s="108" t="s">
        <v>94</v>
      </c>
      <c r="B13" s="109">
        <v>5.429628115E7</v>
      </c>
      <c r="C13" s="108">
        <v>26.0</v>
      </c>
    </row>
    <row r="14">
      <c r="A14" s="108" t="s">
        <v>95</v>
      </c>
      <c r="B14" s="109">
        <v>5.464585445E7</v>
      </c>
      <c r="C14" s="108">
        <v>58.0</v>
      </c>
    </row>
    <row r="15">
      <c r="B15" s="1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0.14"/>
    <col customWidth="1" min="3" max="3" width="14.57"/>
    <col customWidth="1" min="4" max="4" width="8.0"/>
    <col customWidth="1" min="5" max="5" width="14.57"/>
    <col customWidth="1" min="6" max="6" width="8.0"/>
    <col customWidth="1" min="7" max="7" width="7.86"/>
    <col customWidth="1" min="8" max="26" width="8.71"/>
  </cols>
  <sheetData>
    <row r="1">
      <c r="A1" s="194" t="s">
        <v>153</v>
      </c>
      <c r="B1" s="195" t="s">
        <v>154</v>
      </c>
      <c r="C1" s="196"/>
      <c r="D1" s="195" t="s">
        <v>155</v>
      </c>
      <c r="E1" s="196"/>
      <c r="F1" s="195" t="s">
        <v>156</v>
      </c>
      <c r="G1" s="196"/>
    </row>
    <row r="2">
      <c r="A2" s="194"/>
      <c r="B2" s="197" t="s">
        <v>157</v>
      </c>
      <c r="C2" s="197" t="s">
        <v>82</v>
      </c>
      <c r="D2" s="197" t="s">
        <v>157</v>
      </c>
      <c r="E2" s="197" t="s">
        <v>82</v>
      </c>
      <c r="F2" s="197" t="s">
        <v>157</v>
      </c>
      <c r="G2" s="197" t="s">
        <v>82</v>
      </c>
    </row>
    <row r="3">
      <c r="A3" s="198" t="s">
        <v>158</v>
      </c>
      <c r="B3" s="144">
        <v>8.0</v>
      </c>
      <c r="C3" s="144">
        <v>2.7E8</v>
      </c>
      <c r="D3" s="144">
        <v>8.0</v>
      </c>
      <c r="E3" s="144">
        <v>2.7E8</v>
      </c>
      <c r="F3" s="199">
        <v>1.0</v>
      </c>
      <c r="G3" s="199">
        <v>1.0</v>
      </c>
    </row>
    <row r="4">
      <c r="A4" s="198" t="s">
        <v>159</v>
      </c>
      <c r="B4" s="144">
        <v>8.0</v>
      </c>
      <c r="C4" s="144">
        <v>2.68671E8</v>
      </c>
      <c r="D4" s="144">
        <v>8.0</v>
      </c>
      <c r="E4" s="144">
        <v>2.68671E8</v>
      </c>
      <c r="F4" s="199">
        <v>1.0</v>
      </c>
      <c r="G4" s="199">
        <v>1.0</v>
      </c>
    </row>
    <row r="5">
      <c r="A5" s="198" t="s">
        <v>160</v>
      </c>
      <c r="B5" s="144">
        <v>27.0</v>
      </c>
      <c r="C5" s="144">
        <v>2.4408538E8</v>
      </c>
      <c r="D5" s="144">
        <v>27.0</v>
      </c>
      <c r="E5" s="144">
        <v>2.4408538E8</v>
      </c>
      <c r="F5" s="199">
        <v>1.0</v>
      </c>
      <c r="G5" s="199">
        <v>1.0</v>
      </c>
      <c r="J5" s="200"/>
    </row>
    <row r="6">
      <c r="A6" s="198" t="s">
        <v>161</v>
      </c>
      <c r="B6" s="144">
        <v>14.0</v>
      </c>
      <c r="C6" s="144">
        <v>2.415035E8</v>
      </c>
      <c r="D6" s="144">
        <v>14.0</v>
      </c>
      <c r="E6" s="144">
        <v>2.415035E8</v>
      </c>
      <c r="F6" s="199">
        <v>1.0</v>
      </c>
      <c r="G6" s="199">
        <v>1.0</v>
      </c>
    </row>
    <row r="7">
      <c r="A7" s="201" t="s">
        <v>162</v>
      </c>
      <c r="B7" s="144">
        <v>1244.0</v>
      </c>
      <c r="C7" s="144">
        <v>1.237918697177E10</v>
      </c>
      <c r="D7" s="144">
        <v>19.0</v>
      </c>
      <c r="E7" s="144">
        <v>2.016965E8</v>
      </c>
      <c r="F7" s="199">
        <v>0.0153</v>
      </c>
      <c r="G7" s="199">
        <v>0.0163</v>
      </c>
    </row>
    <row r="8">
      <c r="A8" s="201" t="s">
        <v>163</v>
      </c>
      <c r="B8" s="144">
        <v>285.0</v>
      </c>
      <c r="C8" s="144">
        <v>2.02953462E8</v>
      </c>
      <c r="D8" s="144">
        <v>277.0</v>
      </c>
      <c r="E8" s="144">
        <v>1.99749932E8</v>
      </c>
      <c r="F8" s="199">
        <v>0.9719</v>
      </c>
      <c r="G8" s="199">
        <v>0.9842</v>
      </c>
    </row>
    <row r="9">
      <c r="A9" s="198" t="s">
        <v>164</v>
      </c>
      <c r="B9" s="144">
        <v>3452.0</v>
      </c>
      <c r="C9" s="144">
        <v>4.81775903916E9</v>
      </c>
      <c r="D9" s="144">
        <v>103.0</v>
      </c>
      <c r="E9" s="144">
        <v>1.58136225E8</v>
      </c>
      <c r="F9" s="199">
        <v>0.0298</v>
      </c>
      <c r="G9" s="199">
        <v>0.0328</v>
      </c>
    </row>
    <row r="10">
      <c r="A10" s="198" t="s">
        <v>165</v>
      </c>
      <c r="B10" s="144">
        <v>102.0</v>
      </c>
      <c r="C10" s="144">
        <v>3.9602604E9</v>
      </c>
      <c r="D10" s="144">
        <v>4.0</v>
      </c>
      <c r="E10" s="144">
        <v>1.463511E8</v>
      </c>
      <c r="F10" s="199">
        <v>0.0392</v>
      </c>
      <c r="G10" s="199">
        <v>0.037</v>
      </c>
    </row>
    <row r="11">
      <c r="A11" s="198" t="s">
        <v>166</v>
      </c>
      <c r="B11" s="144">
        <v>2.0</v>
      </c>
      <c r="C11" s="144">
        <v>1.4E8</v>
      </c>
      <c r="D11" s="144">
        <v>2.0</v>
      </c>
      <c r="E11" s="144">
        <v>1.4E8</v>
      </c>
      <c r="F11" s="199">
        <v>1.0</v>
      </c>
      <c r="G11" s="199">
        <v>1.0</v>
      </c>
    </row>
    <row r="12">
      <c r="A12" s="198" t="s">
        <v>167</v>
      </c>
      <c r="B12" s="144">
        <v>1041.0</v>
      </c>
      <c r="C12" s="144">
        <v>4.56781144E8</v>
      </c>
      <c r="D12" s="144">
        <v>389.0</v>
      </c>
      <c r="E12" s="144">
        <v>1.3430101E8</v>
      </c>
      <c r="F12" s="199">
        <v>0.3737</v>
      </c>
      <c r="G12" s="199">
        <v>0.294</v>
      </c>
    </row>
    <row r="13">
      <c r="A13" s="201" t="s">
        <v>168</v>
      </c>
      <c r="B13" s="144">
        <v>2814.0</v>
      </c>
      <c r="C13" s="144">
        <v>2.83741863911E9</v>
      </c>
      <c r="D13" s="144">
        <v>49.0</v>
      </c>
      <c r="E13" s="144">
        <v>1.3180185E8</v>
      </c>
      <c r="F13" s="199">
        <v>0.0174</v>
      </c>
      <c r="G13" s="199">
        <v>0.0465</v>
      </c>
    </row>
    <row r="14">
      <c r="A14" s="201" t="s">
        <v>169</v>
      </c>
      <c r="B14" s="144">
        <v>126.0</v>
      </c>
      <c r="C14" s="144">
        <v>1.0060333E8</v>
      </c>
      <c r="D14" s="144">
        <v>126.0</v>
      </c>
      <c r="E14" s="144">
        <v>1.0060333E8</v>
      </c>
      <c r="F14" s="199">
        <v>1.0</v>
      </c>
      <c r="G14" s="199">
        <v>1.0</v>
      </c>
    </row>
    <row r="15">
      <c r="A15" s="201" t="s">
        <v>170</v>
      </c>
      <c r="B15" s="144">
        <v>8.0</v>
      </c>
      <c r="C15" s="144">
        <v>8.81292E7</v>
      </c>
      <c r="D15" s="144">
        <v>8.0</v>
      </c>
      <c r="E15" s="144">
        <v>8.81292E7</v>
      </c>
      <c r="F15" s="199">
        <v>1.0</v>
      </c>
      <c r="G15" s="199">
        <v>1.0</v>
      </c>
    </row>
    <row r="16">
      <c r="A16" s="201" t="s">
        <v>171</v>
      </c>
      <c r="B16" s="144">
        <v>2535.0</v>
      </c>
      <c r="C16" s="144">
        <v>3.59240563587E9</v>
      </c>
      <c r="D16" s="144">
        <v>55.0</v>
      </c>
      <c r="E16" s="144">
        <v>6.9885105E7</v>
      </c>
      <c r="F16" s="199">
        <v>0.0217</v>
      </c>
      <c r="G16" s="199">
        <v>0.0195</v>
      </c>
    </row>
    <row r="17">
      <c r="A17" s="201" t="s">
        <v>172</v>
      </c>
      <c r="B17" s="144">
        <v>276.0</v>
      </c>
      <c r="C17" s="144">
        <v>6.6240353239E8</v>
      </c>
      <c r="D17" s="144">
        <v>27.0</v>
      </c>
      <c r="E17" s="144">
        <v>6.774248E7</v>
      </c>
      <c r="F17" s="199">
        <v>0.0978</v>
      </c>
      <c r="G17" s="199">
        <v>0.1023</v>
      </c>
    </row>
    <row r="18">
      <c r="A18" s="198" t="s">
        <v>173</v>
      </c>
      <c r="B18" s="144">
        <v>25.0</v>
      </c>
      <c r="C18" s="144">
        <v>5.58464E7</v>
      </c>
      <c r="D18" s="144">
        <v>25.0</v>
      </c>
      <c r="E18" s="144">
        <v>5.58464E7</v>
      </c>
      <c r="F18" s="199">
        <v>1.0</v>
      </c>
      <c r="G18" s="199">
        <v>1.0</v>
      </c>
    </row>
    <row r="19">
      <c r="A19" s="198" t="s">
        <v>174</v>
      </c>
      <c r="B19" s="144">
        <v>7.0</v>
      </c>
      <c r="C19" s="144">
        <v>4.51893E7</v>
      </c>
      <c r="D19" s="144">
        <v>7.0</v>
      </c>
      <c r="E19" s="144">
        <v>4.51893E7</v>
      </c>
      <c r="F19" s="199">
        <v>1.0</v>
      </c>
      <c r="G19" s="199">
        <v>1.0</v>
      </c>
    </row>
    <row r="20">
      <c r="A20" s="198" t="s">
        <v>175</v>
      </c>
      <c r="B20" s="144">
        <v>8.0</v>
      </c>
      <c r="C20" s="144">
        <v>4.48881E7</v>
      </c>
      <c r="D20" s="144">
        <v>8.0</v>
      </c>
      <c r="E20" s="144">
        <v>4.48881E7</v>
      </c>
      <c r="F20" s="199">
        <v>1.0</v>
      </c>
      <c r="G20" s="199">
        <v>1.0</v>
      </c>
    </row>
    <row r="21" ht="15.75" customHeight="1">
      <c r="A21" s="198" t="s">
        <v>176</v>
      </c>
      <c r="B21" s="144">
        <v>985.0</v>
      </c>
      <c r="C21" s="144">
        <v>1.901353125E9</v>
      </c>
      <c r="D21" s="144">
        <v>16.0</v>
      </c>
      <c r="E21" s="144">
        <v>4.2818905E7</v>
      </c>
      <c r="F21" s="199">
        <v>0.0162</v>
      </c>
      <c r="G21" s="199">
        <v>0.0225</v>
      </c>
    </row>
    <row r="22" ht="15.75" customHeight="1">
      <c r="A22" s="198" t="s">
        <v>177</v>
      </c>
      <c r="B22" s="144">
        <v>2.0</v>
      </c>
      <c r="C22" s="144">
        <v>4.165E7</v>
      </c>
      <c r="D22" s="144">
        <v>2.0</v>
      </c>
      <c r="E22" s="144">
        <v>4.165E7</v>
      </c>
      <c r="F22" s="199">
        <v>1.0</v>
      </c>
      <c r="G22" s="199">
        <v>1.0</v>
      </c>
    </row>
    <row r="23" ht="15.75" customHeight="1">
      <c r="A23" s="201" t="s">
        <v>178</v>
      </c>
      <c r="B23" s="144">
        <v>635.0</v>
      </c>
      <c r="C23" s="144">
        <v>6.93164671416E9</v>
      </c>
      <c r="D23" s="144">
        <v>7.0</v>
      </c>
      <c r="E23" s="144">
        <v>3.927E7</v>
      </c>
      <c r="F23" s="199">
        <v>0.011</v>
      </c>
      <c r="G23" s="199">
        <v>0.0057</v>
      </c>
    </row>
    <row r="24" ht="15.75" customHeight="1">
      <c r="A24" s="201" t="s">
        <v>179</v>
      </c>
      <c r="B24" s="144">
        <v>15.0</v>
      </c>
      <c r="C24" s="144">
        <v>3.857992E7</v>
      </c>
      <c r="D24" s="144">
        <v>15.0</v>
      </c>
      <c r="E24" s="144">
        <v>3.857992E7</v>
      </c>
      <c r="F24" s="199">
        <v>1.0</v>
      </c>
      <c r="G24" s="199">
        <v>1.0</v>
      </c>
    </row>
    <row r="25" ht="15.75" customHeight="1">
      <c r="A25" s="201" t="s">
        <v>180</v>
      </c>
      <c r="B25" s="144">
        <v>1.0</v>
      </c>
      <c r="C25" s="144">
        <v>3.35E7</v>
      </c>
      <c r="D25" s="144">
        <v>1.0</v>
      </c>
      <c r="E25" s="144">
        <v>3.35E7</v>
      </c>
      <c r="F25" s="199">
        <v>1.0</v>
      </c>
      <c r="G25" s="199">
        <v>1.0</v>
      </c>
    </row>
    <row r="26" ht="15.75" customHeight="1">
      <c r="A26" s="198" t="s">
        <v>181</v>
      </c>
      <c r="B26" s="144">
        <v>2.0</v>
      </c>
      <c r="C26" s="144">
        <v>3.2E7</v>
      </c>
      <c r="D26" s="144">
        <v>2.0</v>
      </c>
      <c r="E26" s="144">
        <v>3.2E7</v>
      </c>
      <c r="F26" s="199">
        <v>1.0</v>
      </c>
      <c r="G26" s="199">
        <v>1.0</v>
      </c>
    </row>
    <row r="27" ht="15.75" customHeight="1">
      <c r="A27" s="198" t="s">
        <v>182</v>
      </c>
      <c r="B27" s="144">
        <v>2219.0</v>
      </c>
      <c r="C27" s="144">
        <v>7.59214881E8</v>
      </c>
      <c r="D27" s="144">
        <v>36.0</v>
      </c>
      <c r="E27" s="144">
        <v>2.9047515E7</v>
      </c>
      <c r="F27" s="199">
        <v>0.0162</v>
      </c>
      <c r="G27" s="199">
        <v>0.0383</v>
      </c>
    </row>
    <row r="28" ht="15.75" customHeight="1">
      <c r="A28" s="198" t="s">
        <v>183</v>
      </c>
      <c r="B28" s="144">
        <v>4867.0</v>
      </c>
      <c r="C28" s="144">
        <v>6.6809051744E8</v>
      </c>
      <c r="D28" s="144">
        <v>184.0</v>
      </c>
      <c r="E28" s="144">
        <v>2.74652302E7</v>
      </c>
      <c r="F28" s="199">
        <v>0.0378</v>
      </c>
      <c r="G28" s="199">
        <v>0.0411</v>
      </c>
    </row>
    <row r="29" ht="15.75" customHeight="1">
      <c r="A29" s="201" t="s">
        <v>184</v>
      </c>
      <c r="B29" s="144">
        <v>40.0</v>
      </c>
      <c r="C29" s="144">
        <v>1.56659985E8</v>
      </c>
      <c r="D29" s="144">
        <v>6.0</v>
      </c>
      <c r="E29" s="144">
        <v>2.5512535E7</v>
      </c>
      <c r="F29" s="199">
        <v>0.15</v>
      </c>
      <c r="G29" s="199">
        <v>0.1629</v>
      </c>
    </row>
    <row r="30" ht="15.75" customHeight="1">
      <c r="A30" s="198" t="s">
        <v>185</v>
      </c>
      <c r="B30" s="144">
        <v>3.0</v>
      </c>
      <c r="C30" s="144">
        <v>2.32338E7</v>
      </c>
      <c r="D30" s="144">
        <v>3.0</v>
      </c>
      <c r="E30" s="144">
        <v>2.32338E7</v>
      </c>
      <c r="F30" s="199">
        <v>1.0</v>
      </c>
      <c r="G30" s="199">
        <v>1.0</v>
      </c>
    </row>
    <row r="31" ht="15.75" customHeight="1">
      <c r="A31" s="198" t="s">
        <v>186</v>
      </c>
      <c r="B31" s="144">
        <v>3.0</v>
      </c>
      <c r="C31" s="144">
        <v>1.97747E7</v>
      </c>
      <c r="D31" s="144">
        <v>3.0</v>
      </c>
      <c r="E31" s="144">
        <v>1.97747E7</v>
      </c>
      <c r="F31" s="199">
        <v>1.0</v>
      </c>
      <c r="G31" s="199">
        <v>1.0</v>
      </c>
    </row>
    <row r="32" ht="15.75" customHeight="1">
      <c r="A32" s="201" t="s">
        <v>187</v>
      </c>
      <c r="B32" s="144">
        <v>16363.0</v>
      </c>
      <c r="C32" s="144">
        <v>4.3808274351E8</v>
      </c>
      <c r="D32" s="144">
        <v>542.0</v>
      </c>
      <c r="E32" s="144">
        <v>1.8648823E7</v>
      </c>
      <c r="F32" s="199">
        <v>0.0331</v>
      </c>
      <c r="G32" s="199">
        <v>0.0426</v>
      </c>
    </row>
    <row r="33" ht="15.75" customHeight="1">
      <c r="A33" s="201" t="s">
        <v>188</v>
      </c>
      <c r="B33" s="144">
        <v>1156.0</v>
      </c>
      <c r="C33" s="144">
        <v>3.8011503963E8</v>
      </c>
      <c r="D33" s="144">
        <v>16.0</v>
      </c>
      <c r="E33" s="144">
        <v>1.8235056E7</v>
      </c>
      <c r="F33" s="199">
        <v>0.0138</v>
      </c>
      <c r="G33" s="199">
        <v>0.048</v>
      </c>
    </row>
    <row r="34" ht="15.75" customHeight="1">
      <c r="A34" s="198" t="s">
        <v>189</v>
      </c>
      <c r="B34" s="144">
        <v>2745.0</v>
      </c>
      <c r="C34" s="144">
        <v>4.350170175E9</v>
      </c>
      <c r="D34" s="144">
        <v>51.0</v>
      </c>
      <c r="E34" s="144">
        <v>1.2768395E7</v>
      </c>
      <c r="F34" s="199">
        <v>0.0186</v>
      </c>
      <c r="G34" s="199">
        <v>0.0029</v>
      </c>
    </row>
    <row r="35" ht="15.75" customHeight="1">
      <c r="A35" s="198" t="s">
        <v>190</v>
      </c>
      <c r="B35" s="144">
        <v>1.0</v>
      </c>
      <c r="C35" s="144">
        <v>9777500.0</v>
      </c>
      <c r="D35" s="144">
        <v>1.0</v>
      </c>
      <c r="E35" s="144">
        <v>9777500.0</v>
      </c>
      <c r="F35" s="199">
        <v>1.0</v>
      </c>
      <c r="G35" s="199">
        <v>1.0</v>
      </c>
    </row>
    <row r="36" ht="15.75" customHeight="1">
      <c r="A36" s="198" t="s">
        <v>191</v>
      </c>
      <c r="B36" s="144">
        <v>387.0</v>
      </c>
      <c r="C36" s="144">
        <v>1.31037279412E9</v>
      </c>
      <c r="D36" s="144">
        <v>1.0</v>
      </c>
      <c r="E36" s="144">
        <v>7000000.0</v>
      </c>
      <c r="F36" s="199">
        <v>0.0026</v>
      </c>
      <c r="G36" s="199">
        <v>0.0053</v>
      </c>
    </row>
    <row r="37" ht="15.75" customHeight="1">
      <c r="A37" s="201" t="s">
        <v>192</v>
      </c>
      <c r="B37" s="144">
        <v>1.0</v>
      </c>
      <c r="C37" s="144">
        <v>5997850.0</v>
      </c>
      <c r="D37" s="144">
        <v>1.0</v>
      </c>
      <c r="E37" s="144">
        <v>5997850.0</v>
      </c>
      <c r="F37" s="199">
        <v>1.0</v>
      </c>
      <c r="G37" s="199">
        <v>1.0</v>
      </c>
    </row>
    <row r="38" ht="15.75" customHeight="1">
      <c r="A38" s="201" t="s">
        <v>193</v>
      </c>
      <c r="B38" s="144">
        <v>756.0</v>
      </c>
      <c r="C38" s="144">
        <v>3.4243101632E8</v>
      </c>
      <c r="D38" s="144">
        <v>12.0</v>
      </c>
      <c r="E38" s="144">
        <v>5646340.45</v>
      </c>
      <c r="F38" s="199">
        <v>0.0159</v>
      </c>
      <c r="G38" s="199">
        <v>0.0165</v>
      </c>
    </row>
    <row r="39" ht="15.75" customHeight="1">
      <c r="A39" s="198" t="s">
        <v>194</v>
      </c>
      <c r="B39" s="144">
        <v>222.0</v>
      </c>
      <c r="C39" s="144">
        <v>3.26298066E9</v>
      </c>
      <c r="D39" s="144">
        <v>1.0</v>
      </c>
      <c r="E39" s="144">
        <v>5517700.0</v>
      </c>
      <c r="F39" s="199">
        <v>0.0045</v>
      </c>
      <c r="G39" s="199">
        <v>0.0017</v>
      </c>
    </row>
    <row r="40" ht="15.75" customHeight="1">
      <c r="A40" s="201" t="s">
        <v>195</v>
      </c>
      <c r="B40" s="144">
        <v>2.0</v>
      </c>
      <c r="C40" s="144">
        <v>5479390.0</v>
      </c>
      <c r="D40" s="144">
        <v>2.0</v>
      </c>
      <c r="E40" s="144">
        <v>5479390.0</v>
      </c>
      <c r="F40" s="199">
        <v>1.0</v>
      </c>
      <c r="G40" s="199">
        <v>1.0</v>
      </c>
    </row>
    <row r="41" ht="15.75" customHeight="1">
      <c r="A41" s="201" t="s">
        <v>196</v>
      </c>
      <c r="B41" s="144">
        <v>32.0</v>
      </c>
      <c r="C41" s="144">
        <v>5.978633E7</v>
      </c>
      <c r="D41" s="144">
        <v>2.0</v>
      </c>
      <c r="E41" s="144">
        <v>4599800.0</v>
      </c>
      <c r="F41" s="199">
        <v>0.0625</v>
      </c>
      <c r="G41" s="199">
        <v>0.0769</v>
      </c>
    </row>
    <row r="42" ht="15.75" customHeight="1">
      <c r="A42" s="198" t="s">
        <v>197</v>
      </c>
      <c r="B42" s="144">
        <v>1147.0</v>
      </c>
      <c r="C42" s="144">
        <v>6.8868187434E8</v>
      </c>
      <c r="D42" s="144">
        <v>6.0</v>
      </c>
      <c r="E42" s="144">
        <v>4220760.81</v>
      </c>
      <c r="F42" s="199">
        <v>0.0052</v>
      </c>
      <c r="G42" s="199">
        <v>0.0061</v>
      </c>
    </row>
    <row r="43" ht="15.75" customHeight="1">
      <c r="A43" s="201" t="s">
        <v>198</v>
      </c>
      <c r="B43" s="144">
        <v>4.0</v>
      </c>
      <c r="C43" s="144">
        <v>4166530.0</v>
      </c>
      <c r="D43" s="144">
        <v>4.0</v>
      </c>
      <c r="E43" s="144">
        <v>4166530.0</v>
      </c>
      <c r="F43" s="199">
        <v>1.0</v>
      </c>
      <c r="G43" s="199">
        <v>1.0</v>
      </c>
    </row>
    <row r="44" ht="15.75" customHeight="1">
      <c r="A44" s="198" t="s">
        <v>199</v>
      </c>
      <c r="B44" s="144">
        <v>41.0</v>
      </c>
      <c r="C44" s="144">
        <v>1.4229784E8</v>
      </c>
      <c r="D44" s="144">
        <v>2.0</v>
      </c>
      <c r="E44" s="144">
        <v>4049000.0</v>
      </c>
      <c r="F44" s="199">
        <v>0.0488</v>
      </c>
      <c r="G44" s="199">
        <v>0.0285</v>
      </c>
    </row>
    <row r="45" ht="15.75" customHeight="1">
      <c r="A45" s="201" t="s">
        <v>200</v>
      </c>
      <c r="B45" s="144">
        <v>299.0</v>
      </c>
      <c r="C45" s="144">
        <v>9.51067565E8</v>
      </c>
      <c r="D45" s="144">
        <v>1.0</v>
      </c>
      <c r="E45" s="144">
        <v>4020000.0</v>
      </c>
      <c r="F45" s="199">
        <v>0.0033</v>
      </c>
      <c r="G45" s="199">
        <v>0.0042</v>
      </c>
    </row>
    <row r="46" ht="15.75" customHeight="1">
      <c r="A46" s="201" t="s">
        <v>201</v>
      </c>
      <c r="B46" s="144">
        <v>13.0</v>
      </c>
      <c r="C46" s="144">
        <v>1.2637075E7</v>
      </c>
      <c r="D46" s="144">
        <v>5.0</v>
      </c>
      <c r="E46" s="144">
        <v>3550270.0</v>
      </c>
      <c r="F46" s="199">
        <v>0.3846</v>
      </c>
      <c r="G46" s="199">
        <v>0.2809</v>
      </c>
    </row>
    <row r="47" ht="15.75" customHeight="1">
      <c r="A47" s="198" t="s">
        <v>202</v>
      </c>
      <c r="B47" s="144">
        <v>339.0</v>
      </c>
      <c r="C47" s="144">
        <v>1.95856915E8</v>
      </c>
      <c r="D47" s="144">
        <v>11.0</v>
      </c>
      <c r="E47" s="144">
        <v>3082300.0</v>
      </c>
      <c r="F47" s="199">
        <v>0.0324</v>
      </c>
      <c r="G47" s="199">
        <v>0.0157</v>
      </c>
    </row>
    <row r="48" ht="15.75" customHeight="1">
      <c r="A48" s="201" t="s">
        <v>203</v>
      </c>
      <c r="B48" s="144">
        <v>47.0</v>
      </c>
      <c r="C48" s="144">
        <v>2.6088490081E8</v>
      </c>
      <c r="D48" s="144">
        <v>2.0</v>
      </c>
      <c r="E48" s="144">
        <v>2200800.0</v>
      </c>
      <c r="F48" s="199">
        <v>0.0426</v>
      </c>
      <c r="G48" s="199">
        <v>0.0084</v>
      </c>
    </row>
    <row r="49" ht="15.75" customHeight="1">
      <c r="A49" s="201" t="s">
        <v>204</v>
      </c>
      <c r="B49" s="144">
        <v>6851.0</v>
      </c>
      <c r="C49" s="144">
        <v>4.098630073E8</v>
      </c>
      <c r="D49" s="144">
        <v>29.0</v>
      </c>
      <c r="E49" s="144">
        <v>2030000.0</v>
      </c>
      <c r="F49" s="199">
        <v>0.0042</v>
      </c>
      <c r="G49" s="199">
        <v>0.005</v>
      </c>
    </row>
    <row r="50" ht="15.75" customHeight="1">
      <c r="A50" s="201" t="s">
        <v>205</v>
      </c>
      <c r="B50" s="144">
        <v>3.0</v>
      </c>
      <c r="C50" s="144">
        <v>1299900.0</v>
      </c>
      <c r="D50" s="144">
        <v>3.0</v>
      </c>
      <c r="E50" s="144">
        <v>1299900.0</v>
      </c>
      <c r="F50" s="199">
        <v>1.0</v>
      </c>
      <c r="G50" s="199">
        <v>1.0</v>
      </c>
    </row>
    <row r="51" ht="15.75" customHeight="1">
      <c r="A51" s="198" t="s">
        <v>206</v>
      </c>
      <c r="B51" s="144">
        <v>1606.0</v>
      </c>
      <c r="C51" s="144">
        <v>3.82503235E7</v>
      </c>
      <c r="D51" s="144">
        <v>17.0</v>
      </c>
      <c r="E51" s="144">
        <v>1173819.0</v>
      </c>
      <c r="F51" s="199">
        <v>0.0106</v>
      </c>
      <c r="G51" s="199">
        <v>0.0307</v>
      </c>
    </row>
    <row r="52" ht="15.75" customHeight="1">
      <c r="A52" s="201" t="s">
        <v>207</v>
      </c>
      <c r="B52" s="144">
        <v>1552.0</v>
      </c>
      <c r="C52" s="144">
        <v>1.18621261E8</v>
      </c>
      <c r="D52" s="144">
        <v>11.0</v>
      </c>
      <c r="E52" s="144">
        <v>951600.0</v>
      </c>
      <c r="F52" s="199">
        <v>0.0071</v>
      </c>
      <c r="G52" s="199">
        <v>0.008</v>
      </c>
    </row>
    <row r="53" ht="15.75" customHeight="1">
      <c r="A53" s="198" t="s">
        <v>208</v>
      </c>
      <c r="B53" s="144">
        <v>133.0</v>
      </c>
      <c r="C53" s="144">
        <v>3.148323802E8</v>
      </c>
      <c r="D53" s="144">
        <v>1.0</v>
      </c>
      <c r="E53" s="144">
        <v>701088.0</v>
      </c>
      <c r="F53" s="199">
        <v>0.0075</v>
      </c>
      <c r="G53" s="199">
        <v>0.0022</v>
      </c>
    </row>
    <row r="54" ht="15.75" customHeight="1">
      <c r="A54" s="201" t="s">
        <v>209</v>
      </c>
      <c r="B54" s="144">
        <v>2454.0</v>
      </c>
      <c r="C54" s="144">
        <v>6.2556442096E8</v>
      </c>
      <c r="D54" s="144">
        <v>8.0</v>
      </c>
      <c r="E54" s="144">
        <v>653803.23</v>
      </c>
      <c r="F54" s="199">
        <v>0.0033</v>
      </c>
      <c r="G54" s="199">
        <v>0.001</v>
      </c>
    </row>
    <row r="55" ht="15.75" customHeight="1">
      <c r="A55" s="198" t="s">
        <v>210</v>
      </c>
      <c r="B55" s="144">
        <v>189.0</v>
      </c>
      <c r="C55" s="144">
        <v>6.367349581E7</v>
      </c>
      <c r="D55" s="144">
        <v>5.0</v>
      </c>
      <c r="E55" s="144">
        <v>603804.95</v>
      </c>
      <c r="F55" s="199">
        <v>0.0265</v>
      </c>
      <c r="G55" s="199">
        <v>0.0095</v>
      </c>
    </row>
    <row r="56" ht="15.75" customHeight="1">
      <c r="A56" s="198" t="s">
        <v>211</v>
      </c>
      <c r="B56" s="144">
        <v>243.0</v>
      </c>
      <c r="C56" s="144">
        <v>4.397260935E7</v>
      </c>
      <c r="D56" s="144">
        <v>3.0</v>
      </c>
      <c r="E56" s="144">
        <v>481119.35</v>
      </c>
      <c r="F56" s="199">
        <v>0.0123</v>
      </c>
      <c r="G56" s="199">
        <v>0.0109</v>
      </c>
    </row>
    <row r="57" ht="15.75" customHeight="1">
      <c r="A57" s="201" t="s">
        <v>212</v>
      </c>
      <c r="B57" s="144">
        <v>495.0</v>
      </c>
      <c r="C57" s="144">
        <v>2.6155044904E8</v>
      </c>
      <c r="D57" s="144">
        <v>1.0</v>
      </c>
      <c r="E57" s="144">
        <v>385763.75</v>
      </c>
      <c r="F57" s="199">
        <v>0.002</v>
      </c>
      <c r="G57" s="199">
        <v>0.0015</v>
      </c>
    </row>
    <row r="58" ht="15.75" customHeight="1">
      <c r="A58" s="201" t="s">
        <v>213</v>
      </c>
      <c r="B58" s="144">
        <v>230.0</v>
      </c>
      <c r="C58" s="144">
        <v>2.35646675E8</v>
      </c>
      <c r="D58" s="144">
        <v>1.0</v>
      </c>
      <c r="E58" s="144">
        <v>217760.0</v>
      </c>
      <c r="F58" s="199">
        <v>0.0043</v>
      </c>
      <c r="G58" s="199">
        <v>9.0E-4</v>
      </c>
    </row>
    <row r="59" ht="15.75" customHeight="1">
      <c r="A59" s="201" t="s">
        <v>214</v>
      </c>
      <c r="B59" s="144">
        <v>6.0</v>
      </c>
      <c r="C59" s="144">
        <v>1.080224E7</v>
      </c>
      <c r="D59" s="144">
        <v>4.0</v>
      </c>
      <c r="E59" s="144">
        <v>102440.0</v>
      </c>
      <c r="F59" s="199">
        <v>0.6667</v>
      </c>
      <c r="G59" s="199">
        <v>0.0095</v>
      </c>
    </row>
    <row r="60" ht="15.75" customHeight="1">
      <c r="A60" s="201" t="s">
        <v>215</v>
      </c>
      <c r="B60" s="144">
        <v>1126.0</v>
      </c>
      <c r="C60" s="144">
        <v>2.22787E7</v>
      </c>
      <c r="D60" s="144">
        <v>2.0</v>
      </c>
      <c r="E60" s="144">
        <v>73025.0</v>
      </c>
      <c r="F60" s="199">
        <v>0.0018</v>
      </c>
      <c r="G60" s="199">
        <v>0.0033</v>
      </c>
    </row>
    <row r="61" ht="15.75" customHeight="1">
      <c r="A61" s="201" t="s">
        <v>216</v>
      </c>
      <c r="B61" s="144">
        <v>2323.0</v>
      </c>
      <c r="C61" s="144">
        <v>2.90665E7</v>
      </c>
      <c r="D61" s="144">
        <v>3.0</v>
      </c>
      <c r="E61" s="144">
        <v>37800.0</v>
      </c>
      <c r="F61" s="199">
        <v>0.0013</v>
      </c>
      <c r="G61" s="199">
        <v>0.0013</v>
      </c>
    </row>
    <row r="62" ht="15.75" customHeight="1">
      <c r="A62" s="201" t="s">
        <v>217</v>
      </c>
      <c r="B62" s="144">
        <v>368.0</v>
      </c>
      <c r="C62" s="144">
        <v>6393375.0</v>
      </c>
      <c r="D62" s="144">
        <v>1.0</v>
      </c>
      <c r="E62" s="144">
        <v>23437.5</v>
      </c>
      <c r="F62" s="199">
        <v>0.0027</v>
      </c>
      <c r="G62" s="199">
        <v>0.0037</v>
      </c>
    </row>
    <row r="63" ht="15.75" customHeight="1">
      <c r="A63" s="201" t="s">
        <v>218</v>
      </c>
      <c r="B63" s="144">
        <v>82.0</v>
      </c>
      <c r="C63" s="144">
        <v>775050.0</v>
      </c>
      <c r="D63" s="144">
        <v>1.0</v>
      </c>
      <c r="E63" s="144">
        <v>11100.0</v>
      </c>
      <c r="F63" s="199">
        <v>0.0122</v>
      </c>
      <c r="G63" s="199">
        <v>0.0143</v>
      </c>
    </row>
    <row r="64" ht="15.75" customHeight="1">
      <c r="A64" s="201" t="s">
        <v>219</v>
      </c>
      <c r="B64" s="144">
        <v>1.0</v>
      </c>
      <c r="C64" s="144">
        <v>9900.0</v>
      </c>
      <c r="D64" s="144">
        <v>1.0</v>
      </c>
      <c r="E64" s="144">
        <v>9900.0</v>
      </c>
      <c r="F64" s="199">
        <v>1.0</v>
      </c>
      <c r="G64" s="199">
        <v>1.0</v>
      </c>
    </row>
    <row r="65" ht="15.75" customHeight="1">
      <c r="A65" s="198" t="s">
        <v>220</v>
      </c>
      <c r="B65" s="144">
        <v>104.0</v>
      </c>
      <c r="C65" s="144">
        <v>2429460.0</v>
      </c>
      <c r="D65" s="144">
        <v>1.0</v>
      </c>
      <c r="E65" s="144">
        <v>8415.0</v>
      </c>
      <c r="F65" s="199">
        <v>0.0096</v>
      </c>
      <c r="G65" s="199">
        <v>0.0035</v>
      </c>
    </row>
    <row r="66" ht="15.75" customHeight="1">
      <c r="A66" s="198" t="s">
        <v>221</v>
      </c>
      <c r="B66" s="144">
        <v>22.0</v>
      </c>
      <c r="C66" s="144">
        <v>612569.0</v>
      </c>
      <c r="D66" s="144">
        <v>1.0</v>
      </c>
      <c r="E66" s="144">
        <v>3750.0</v>
      </c>
      <c r="F66" s="199">
        <v>0.0455</v>
      </c>
      <c r="G66" s="199">
        <v>0.0061</v>
      </c>
    </row>
    <row r="67" ht="15.75" customHeight="1">
      <c r="A67" s="198" t="s">
        <v>222</v>
      </c>
      <c r="B67" s="144">
        <v>32.0</v>
      </c>
      <c r="C67" s="144">
        <v>4.0412338E8</v>
      </c>
      <c r="D67" s="144">
        <v>1.0</v>
      </c>
      <c r="E67" s="144">
        <v>795.0</v>
      </c>
      <c r="F67" s="199">
        <v>0.0313</v>
      </c>
      <c r="G67" s="199">
        <v>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D1:E1"/>
    <mergeCell ref="F1:G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9.29"/>
    <col customWidth="1" min="3" max="3" width="11.86"/>
    <col customWidth="1" min="4" max="5" width="12.86"/>
    <col customWidth="1" min="6" max="6" width="13.57"/>
    <col customWidth="1" min="7" max="8" width="12.86"/>
    <col customWidth="1" min="9" max="9" width="11.86"/>
    <col customWidth="1" min="10" max="10" width="10.86"/>
    <col customWidth="1" min="11" max="12" width="11.57"/>
    <col customWidth="1" min="13" max="26" width="8.71"/>
  </cols>
  <sheetData>
    <row r="1">
      <c r="A1" s="202" t="s">
        <v>223</v>
      </c>
      <c r="B1" s="203" t="s">
        <v>224</v>
      </c>
      <c r="C1" s="203" t="s">
        <v>225</v>
      </c>
      <c r="D1" s="203" t="s">
        <v>226</v>
      </c>
      <c r="E1" s="203" t="s">
        <v>227</v>
      </c>
      <c r="F1" s="203" t="s">
        <v>228</v>
      </c>
      <c r="G1" s="203" t="s">
        <v>229</v>
      </c>
      <c r="H1" s="203" t="s">
        <v>230</v>
      </c>
      <c r="I1" s="203" t="s">
        <v>231</v>
      </c>
      <c r="J1" s="203" t="s">
        <v>232</v>
      </c>
      <c r="K1" s="202" t="s">
        <v>233</v>
      </c>
      <c r="L1" s="202" t="s">
        <v>234</v>
      </c>
    </row>
    <row r="2">
      <c r="A2" s="204" t="s">
        <v>235</v>
      </c>
      <c r="B2" s="205"/>
      <c r="C2" s="205"/>
      <c r="D2" s="205"/>
      <c r="E2" s="206"/>
      <c r="F2" s="206"/>
      <c r="G2" s="205"/>
      <c r="H2" s="205"/>
      <c r="I2" s="207"/>
      <c r="J2" s="158"/>
      <c r="K2" s="158"/>
      <c r="L2" s="158"/>
    </row>
    <row r="3">
      <c r="A3" s="204" t="s">
        <v>236</v>
      </c>
      <c r="B3" s="205"/>
      <c r="C3" s="205"/>
      <c r="D3" s="205"/>
      <c r="E3" s="205"/>
      <c r="F3" s="205"/>
      <c r="G3" s="205"/>
      <c r="H3" s="205"/>
      <c r="I3" s="208"/>
      <c r="J3" s="158"/>
      <c r="K3" s="158"/>
      <c r="L3" s="158"/>
    </row>
    <row r="4">
      <c r="A4" s="204" t="s">
        <v>237</v>
      </c>
      <c r="B4" s="205"/>
      <c r="C4" s="205"/>
      <c r="D4" s="205"/>
      <c r="E4" s="205"/>
      <c r="F4" s="205"/>
      <c r="G4" s="205"/>
      <c r="H4" s="209"/>
      <c r="I4" s="207"/>
      <c r="J4" s="158"/>
      <c r="K4" s="158"/>
      <c r="L4" s="158"/>
    </row>
    <row r="5">
      <c r="A5" s="204" t="s">
        <v>238</v>
      </c>
      <c r="B5" s="206"/>
      <c r="C5" s="206"/>
      <c r="D5" s="206"/>
      <c r="E5" s="206"/>
      <c r="F5" s="206"/>
      <c r="G5" s="206"/>
      <c r="H5" s="206"/>
      <c r="I5" s="207"/>
      <c r="J5" s="158"/>
      <c r="K5" s="158"/>
      <c r="L5" s="158"/>
    </row>
    <row r="6">
      <c r="A6" s="210" t="s">
        <v>239</v>
      </c>
      <c r="B6" s="205"/>
      <c r="C6" s="205"/>
      <c r="D6" s="205"/>
      <c r="E6" s="205"/>
      <c r="F6" s="211"/>
      <c r="G6" s="205"/>
      <c r="H6" s="205"/>
      <c r="I6" s="212"/>
      <c r="J6" s="52"/>
      <c r="K6" s="158"/>
      <c r="L6" s="144"/>
      <c r="M6" s="144"/>
    </row>
    <row r="7">
      <c r="A7" s="204" t="s">
        <v>240</v>
      </c>
      <c r="B7" s="205"/>
      <c r="C7" s="205"/>
      <c r="D7" s="205"/>
      <c r="E7" s="205"/>
      <c r="F7" s="205"/>
      <c r="G7" s="205"/>
      <c r="H7" s="205"/>
      <c r="I7" s="207"/>
      <c r="J7" s="52"/>
      <c r="K7" s="213"/>
      <c r="L7" s="213"/>
    </row>
    <row r="8">
      <c r="A8" s="204" t="s">
        <v>241</v>
      </c>
      <c r="B8" s="205"/>
      <c r="C8" s="205"/>
      <c r="D8" s="205"/>
      <c r="E8" s="205"/>
      <c r="F8" s="206"/>
      <c r="G8" s="205"/>
      <c r="H8" s="205"/>
      <c r="I8" s="205"/>
      <c r="J8" s="52"/>
      <c r="K8" s="213"/>
      <c r="L8" s="213"/>
    </row>
    <row r="9">
      <c r="A9" s="204" t="s">
        <v>242</v>
      </c>
      <c r="B9" s="214"/>
      <c r="C9" s="214"/>
      <c r="D9" s="214"/>
      <c r="E9" s="214"/>
      <c r="F9" s="214"/>
      <c r="G9" s="214"/>
      <c r="H9" s="214"/>
      <c r="I9" s="215"/>
      <c r="J9" s="216"/>
      <c r="K9" s="216"/>
      <c r="L9" s="2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49</v>
      </c>
      <c r="B1" s="106"/>
      <c r="C1" s="106"/>
    </row>
    <row r="2">
      <c r="A2" s="107" t="s">
        <v>81</v>
      </c>
      <c r="B2" s="107" t="s">
        <v>82</v>
      </c>
      <c r="C2" s="107" t="s">
        <v>83</v>
      </c>
    </row>
    <row r="3">
      <c r="A3" s="108" t="s">
        <v>84</v>
      </c>
      <c r="B3" s="109">
        <v>1.50235104E7</v>
      </c>
      <c r="C3" s="108">
        <v>708.0</v>
      </c>
    </row>
    <row r="4">
      <c r="A4" s="108" t="s">
        <v>85</v>
      </c>
      <c r="B4" s="109">
        <v>1.50235104E7</v>
      </c>
      <c r="C4" s="108">
        <v>561.0</v>
      </c>
    </row>
    <row r="5">
      <c r="A5" s="108" t="s">
        <v>86</v>
      </c>
      <c r="B5" s="109">
        <v>6.4726791725E8</v>
      </c>
      <c r="C5" s="108">
        <v>330.0</v>
      </c>
    </row>
    <row r="6">
      <c r="A6" s="108" t="s">
        <v>87</v>
      </c>
      <c r="B6" s="109">
        <v>1.764827122E7</v>
      </c>
      <c r="C6" s="108">
        <v>271.0</v>
      </c>
    </row>
    <row r="7">
      <c r="A7" s="108" t="s">
        <v>88</v>
      </c>
      <c r="B7" s="109">
        <v>6.55539777E7</v>
      </c>
      <c r="C7" s="108">
        <v>331.0</v>
      </c>
    </row>
    <row r="8">
      <c r="A8" s="108" t="s">
        <v>89</v>
      </c>
      <c r="B8" s="109">
        <v>1.50145263E7</v>
      </c>
      <c r="C8" s="108">
        <v>149.0</v>
      </c>
    </row>
    <row r="9">
      <c r="A9" s="108" t="s">
        <v>90</v>
      </c>
      <c r="B9" s="109">
        <v>1.3012003408E8</v>
      </c>
      <c r="C9" s="108">
        <v>181.0</v>
      </c>
    </row>
    <row r="10">
      <c r="A10" s="108" t="s">
        <v>91</v>
      </c>
      <c r="B10" s="109">
        <v>2.1330569339E8</v>
      </c>
      <c r="C10" s="108">
        <v>210.0</v>
      </c>
    </row>
    <row r="11">
      <c r="A11" s="108" t="s">
        <v>92</v>
      </c>
      <c r="B11" s="109">
        <v>4.39905349E7</v>
      </c>
      <c r="C11" s="108">
        <v>72.0</v>
      </c>
    </row>
    <row r="12">
      <c r="A12" s="108" t="s">
        <v>93</v>
      </c>
      <c r="B12" s="109">
        <v>1.1827134E8</v>
      </c>
      <c r="C12" s="108">
        <v>130.0</v>
      </c>
    </row>
    <row r="13">
      <c r="A13" s="108" t="s">
        <v>94</v>
      </c>
      <c r="B13" s="109">
        <v>5.9099993E7</v>
      </c>
      <c r="C13" s="108">
        <v>138.0</v>
      </c>
    </row>
    <row r="14">
      <c r="A14" s="108" t="s">
        <v>95</v>
      </c>
      <c r="B14" s="109">
        <v>3.8960248E7</v>
      </c>
      <c r="C14" s="108">
        <v>94.0</v>
      </c>
    </row>
    <row r="15">
      <c r="A15" s="108" t="s">
        <v>96</v>
      </c>
      <c r="B15" s="110">
        <f t="shared" ref="B15:C15" si="1">SUM(B3:B14)</f>
        <v>1379279557</v>
      </c>
      <c r="C15" s="111">
        <f t="shared" si="1"/>
        <v>3175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97</v>
      </c>
      <c r="B1" s="106"/>
      <c r="C1" s="106"/>
    </row>
    <row r="2">
      <c r="A2" s="107" t="s">
        <v>81</v>
      </c>
      <c r="B2" s="107" t="s">
        <v>82</v>
      </c>
      <c r="C2" s="107" t="s">
        <v>83</v>
      </c>
    </row>
    <row r="3">
      <c r="A3" s="108" t="s">
        <v>84</v>
      </c>
      <c r="B3" s="109">
        <v>1.165581021E7</v>
      </c>
      <c r="C3" s="108">
        <v>312.0</v>
      </c>
    </row>
    <row r="4">
      <c r="A4" s="108" t="s">
        <v>85</v>
      </c>
      <c r="B4" s="109">
        <v>1456017.18</v>
      </c>
      <c r="C4" s="108">
        <v>536.0</v>
      </c>
    </row>
    <row r="5">
      <c r="A5" s="108" t="s">
        <v>86</v>
      </c>
      <c r="B5" s="109">
        <v>1.348160732E7</v>
      </c>
      <c r="C5" s="108">
        <v>959.0</v>
      </c>
    </row>
    <row r="6">
      <c r="A6" s="108" t="s">
        <v>87</v>
      </c>
      <c r="B6" s="109">
        <v>7678168.37</v>
      </c>
      <c r="C6" s="108">
        <v>862.0</v>
      </c>
    </row>
    <row r="7">
      <c r="A7" s="108" t="s">
        <v>88</v>
      </c>
      <c r="B7" s="109">
        <v>4020020.0</v>
      </c>
      <c r="C7" s="108">
        <v>603.0</v>
      </c>
    </row>
    <row r="8">
      <c r="A8" s="108" t="s">
        <v>89</v>
      </c>
      <c r="B8" s="109">
        <v>0.0</v>
      </c>
      <c r="C8" s="108">
        <v>0.0</v>
      </c>
    </row>
    <row r="9">
      <c r="A9" s="108" t="s">
        <v>90</v>
      </c>
      <c r="B9" s="109">
        <v>6.713240349E7</v>
      </c>
      <c r="C9" s="108">
        <v>733.0</v>
      </c>
    </row>
    <row r="10">
      <c r="A10" s="108" t="s">
        <v>91</v>
      </c>
      <c r="B10" s="109">
        <v>1.1995098E7</v>
      </c>
      <c r="C10" s="108">
        <v>93.0</v>
      </c>
    </row>
    <row r="11">
      <c r="A11" s="108" t="s">
        <v>92</v>
      </c>
      <c r="B11" s="109">
        <v>2.72047358E7</v>
      </c>
      <c r="C11" s="108">
        <v>94.0</v>
      </c>
    </row>
    <row r="12">
      <c r="A12" s="108" t="s">
        <v>93</v>
      </c>
      <c r="B12" s="109">
        <v>4.162546589E7</v>
      </c>
      <c r="C12" s="108">
        <v>85.0</v>
      </c>
    </row>
    <row r="13">
      <c r="A13" s="108" t="s">
        <v>94</v>
      </c>
      <c r="B13" s="109">
        <v>7.80010084E7</v>
      </c>
      <c r="C13" s="108">
        <v>96.0</v>
      </c>
    </row>
    <row r="14">
      <c r="A14" s="108" t="s">
        <v>95</v>
      </c>
      <c r="B14" s="109">
        <v>3.85159757E7</v>
      </c>
      <c r="C14" s="108">
        <v>52.0</v>
      </c>
    </row>
    <row r="15">
      <c r="A15" s="108" t="s">
        <v>96</v>
      </c>
      <c r="B15" s="110">
        <f t="shared" ref="B15:C15" si="1">SUM(B3:B14)</f>
        <v>302766310.4</v>
      </c>
      <c r="C15" s="111">
        <f t="shared" si="1"/>
        <v>4425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hidden="1" min="1" max="1" width="16.57"/>
    <col customWidth="1" min="2" max="2" width="18.14"/>
    <col customWidth="1" min="3" max="3" width="14.86"/>
    <col customWidth="1" min="4" max="4" width="39.86"/>
    <col customWidth="1" min="5" max="5" width="13.57"/>
    <col customWidth="1" min="6" max="8" width="12.43"/>
    <col customWidth="1" min="9" max="9" width="0.86"/>
    <col customWidth="1" min="10" max="13" width="12.43"/>
    <col customWidth="1" min="14" max="14" width="0.86"/>
    <col customWidth="1" min="15" max="18" width="12.43"/>
    <col customWidth="1" min="19" max="19" width="0.86"/>
    <col customWidth="1" min="20" max="24" width="12.43"/>
    <col customWidth="1" min="25" max="25" width="0.86"/>
    <col customWidth="1" min="26" max="30" width="12.43"/>
    <col customWidth="1" min="31" max="31" width="0.86"/>
    <col customWidth="1" min="32" max="36" width="12.43"/>
    <col customWidth="1" min="37" max="37" width="0.86"/>
    <col customWidth="1" min="38" max="41" width="12.43"/>
    <col customWidth="1" min="42" max="42" width="0.86"/>
    <col customWidth="1" min="43" max="46" width="12.43"/>
    <col customWidth="1" min="47" max="47" width="0.86"/>
    <col customWidth="1" min="48" max="51" width="12.43"/>
    <col customWidth="1" min="52" max="52" width="0.86"/>
    <col customWidth="1" min="53" max="53" width="12.43"/>
    <col customWidth="1" min="54" max="54" width="13.86"/>
    <col customWidth="1" min="55" max="56" width="12.43"/>
    <col customWidth="1" min="57" max="57" width="0.86"/>
    <col customWidth="1" min="58" max="61" width="12.43"/>
    <col customWidth="1" min="62" max="62" width="0.86"/>
    <col customWidth="1" min="63" max="66" width="12.43"/>
    <col customWidth="1" min="67" max="67" width="0.86"/>
    <col customWidth="1" min="68" max="68" width="12.43"/>
    <col customWidth="1" min="69" max="69" width="13.57"/>
    <col customWidth="1" min="70" max="70" width="11.0"/>
    <col customWidth="1" min="71" max="71" width="10.43"/>
  </cols>
  <sheetData>
    <row r="1" ht="14.25" customHeight="1">
      <c r="B1" s="112" t="s">
        <v>98</v>
      </c>
      <c r="C1" s="1" t="s">
        <v>99</v>
      </c>
      <c r="D1" s="2" t="s">
        <v>1</v>
      </c>
      <c r="E1" s="113" t="s">
        <v>100</v>
      </c>
      <c r="F1" s="114">
        <v>44927.0</v>
      </c>
      <c r="G1" s="3" t="s">
        <v>101</v>
      </c>
      <c r="H1" s="3" t="s">
        <v>102</v>
      </c>
      <c r="I1" s="115"/>
      <c r="J1" s="116" t="s">
        <v>5</v>
      </c>
      <c r="K1" s="117"/>
      <c r="L1" s="118" t="s">
        <v>103</v>
      </c>
      <c r="M1" s="3" t="s">
        <v>102</v>
      </c>
      <c r="N1" s="118"/>
      <c r="O1" s="116" t="s">
        <v>104</v>
      </c>
      <c r="P1" s="117"/>
      <c r="Q1" s="118" t="s">
        <v>105</v>
      </c>
      <c r="R1" s="3" t="s">
        <v>102</v>
      </c>
      <c r="S1" s="118"/>
      <c r="T1" s="116" t="s">
        <v>106</v>
      </c>
      <c r="U1" s="117"/>
      <c r="V1" s="118"/>
      <c r="W1" s="118" t="s">
        <v>107</v>
      </c>
      <c r="X1" s="3" t="s">
        <v>102</v>
      </c>
      <c r="Y1" s="118"/>
      <c r="Z1" s="119" t="s">
        <v>108</v>
      </c>
      <c r="AA1" s="117"/>
      <c r="AB1" s="118"/>
      <c r="AC1" s="118" t="s">
        <v>109</v>
      </c>
      <c r="AD1" s="3" t="s">
        <v>102</v>
      </c>
      <c r="AE1" s="118"/>
      <c r="AF1" s="119" t="s">
        <v>110</v>
      </c>
      <c r="AG1" s="117"/>
      <c r="AH1" s="118"/>
      <c r="AI1" s="118" t="s">
        <v>111</v>
      </c>
      <c r="AJ1" s="3" t="s">
        <v>102</v>
      </c>
      <c r="AK1" s="118"/>
      <c r="AL1" s="119" t="s">
        <v>112</v>
      </c>
      <c r="AM1" s="117"/>
      <c r="AN1" s="118" t="s">
        <v>113</v>
      </c>
      <c r="AO1" s="3" t="s">
        <v>102</v>
      </c>
      <c r="AP1" s="118"/>
      <c r="AQ1" s="119" t="s">
        <v>114</v>
      </c>
      <c r="AR1" s="117"/>
      <c r="AS1" s="118" t="s">
        <v>115</v>
      </c>
      <c r="AT1" s="3" t="s">
        <v>102</v>
      </c>
      <c r="AU1" s="118"/>
      <c r="AV1" s="119" t="s">
        <v>116</v>
      </c>
      <c r="AW1" s="117"/>
      <c r="AX1" s="118" t="s">
        <v>117</v>
      </c>
      <c r="AY1" s="3" t="s">
        <v>102</v>
      </c>
      <c r="AZ1" s="118"/>
      <c r="BA1" s="119" t="s">
        <v>118</v>
      </c>
      <c r="BB1" s="117"/>
      <c r="BC1" s="118" t="s">
        <v>119</v>
      </c>
      <c r="BD1" s="3" t="s">
        <v>102</v>
      </c>
      <c r="BE1" s="118"/>
      <c r="BF1" s="119" t="s">
        <v>120</v>
      </c>
      <c r="BG1" s="117"/>
      <c r="BH1" s="118" t="s">
        <v>121</v>
      </c>
      <c r="BI1" s="3" t="s">
        <v>102</v>
      </c>
      <c r="BJ1" s="118"/>
      <c r="BK1" s="119" t="s">
        <v>122</v>
      </c>
      <c r="BL1" s="117"/>
      <c r="BM1" s="118" t="s">
        <v>123</v>
      </c>
      <c r="BN1" s="3" t="s">
        <v>102</v>
      </c>
      <c r="BO1" s="120"/>
      <c r="BP1" s="4" t="s">
        <v>124</v>
      </c>
      <c r="BQ1" s="120" t="s">
        <v>125</v>
      </c>
      <c r="BR1" s="120" t="s">
        <v>126</v>
      </c>
      <c r="BS1" s="120" t="s">
        <v>127</v>
      </c>
    </row>
    <row r="2">
      <c r="B2" s="1"/>
      <c r="C2" s="1"/>
      <c r="D2" s="2"/>
      <c r="E2" s="9" t="s">
        <v>128</v>
      </c>
      <c r="F2" s="9" t="s">
        <v>128</v>
      </c>
      <c r="G2" s="9" t="s">
        <v>128</v>
      </c>
      <c r="H2" s="9" t="s">
        <v>129</v>
      </c>
      <c r="I2" s="8"/>
      <c r="J2" s="9" t="s">
        <v>128</v>
      </c>
      <c r="K2" s="9" t="s">
        <v>128</v>
      </c>
      <c r="L2" s="9" t="s">
        <v>128</v>
      </c>
      <c r="M2" s="9" t="s">
        <v>129</v>
      </c>
      <c r="N2" s="8"/>
      <c r="O2" s="9" t="s">
        <v>128</v>
      </c>
      <c r="P2" s="9" t="s">
        <v>128</v>
      </c>
      <c r="Q2" s="9" t="s">
        <v>128</v>
      </c>
      <c r="R2" s="9" t="s">
        <v>129</v>
      </c>
      <c r="S2" s="8"/>
      <c r="T2" s="9" t="s">
        <v>128</v>
      </c>
      <c r="U2" s="9" t="s">
        <v>128</v>
      </c>
      <c r="V2" s="9" t="s">
        <v>130</v>
      </c>
      <c r="W2" s="9" t="s">
        <v>128</v>
      </c>
      <c r="X2" s="9" t="s">
        <v>129</v>
      </c>
      <c r="Y2" s="8"/>
      <c r="Z2" s="9" t="s">
        <v>128</v>
      </c>
      <c r="AA2" s="9" t="s">
        <v>128</v>
      </c>
      <c r="AB2" s="9" t="s">
        <v>130</v>
      </c>
      <c r="AC2" s="9" t="s">
        <v>128</v>
      </c>
      <c r="AD2" s="9" t="s">
        <v>129</v>
      </c>
      <c r="AE2" s="8"/>
      <c r="AF2" s="9" t="s">
        <v>128</v>
      </c>
      <c r="AG2" s="121" t="s">
        <v>128</v>
      </c>
      <c r="AH2" s="9" t="s">
        <v>130</v>
      </c>
      <c r="AI2" s="9" t="s">
        <v>128</v>
      </c>
      <c r="AJ2" s="9" t="s">
        <v>129</v>
      </c>
      <c r="AK2" s="8"/>
      <c r="AL2" s="9" t="s">
        <v>128</v>
      </c>
      <c r="AM2" s="9" t="s">
        <v>128</v>
      </c>
      <c r="AN2" s="9" t="s">
        <v>128</v>
      </c>
      <c r="AO2" s="9" t="s">
        <v>129</v>
      </c>
      <c r="AP2" s="8"/>
      <c r="AQ2" s="9" t="s">
        <v>128</v>
      </c>
      <c r="AR2" s="9" t="s">
        <v>128</v>
      </c>
      <c r="AS2" s="9" t="s">
        <v>128</v>
      </c>
      <c r="AT2" s="9" t="s">
        <v>129</v>
      </c>
      <c r="AU2" s="8"/>
      <c r="AV2" s="9" t="s">
        <v>128</v>
      </c>
      <c r="AW2" s="9" t="s">
        <v>128</v>
      </c>
      <c r="AX2" s="9" t="s">
        <v>128</v>
      </c>
      <c r="AY2" s="9" t="s">
        <v>129</v>
      </c>
      <c r="AZ2" s="8"/>
      <c r="BA2" s="9" t="s">
        <v>128</v>
      </c>
      <c r="BB2" s="9" t="s">
        <v>128</v>
      </c>
      <c r="BC2" s="9" t="s">
        <v>128</v>
      </c>
      <c r="BD2" s="9" t="s">
        <v>129</v>
      </c>
      <c r="BE2" s="8"/>
      <c r="BF2" s="9" t="s">
        <v>128</v>
      </c>
      <c r="BG2" s="9" t="s">
        <v>128</v>
      </c>
      <c r="BH2" s="9" t="s">
        <v>128</v>
      </c>
      <c r="BI2" s="9" t="s">
        <v>129</v>
      </c>
      <c r="BJ2" s="8"/>
      <c r="BK2" s="9" t="s">
        <v>128</v>
      </c>
      <c r="BL2" s="9" t="s">
        <v>128</v>
      </c>
      <c r="BM2" s="9" t="s">
        <v>128</v>
      </c>
      <c r="BN2" s="9" t="s">
        <v>129</v>
      </c>
      <c r="BO2" s="8"/>
      <c r="BP2" s="9" t="s">
        <v>128</v>
      </c>
      <c r="BQ2" s="9" t="s">
        <v>128</v>
      </c>
      <c r="BR2" s="9" t="s">
        <v>131</v>
      </c>
      <c r="BS2" s="9" t="s">
        <v>131</v>
      </c>
    </row>
    <row r="3">
      <c r="A3" s="122" t="s">
        <v>132</v>
      </c>
      <c r="B3" s="15"/>
      <c r="C3" s="15"/>
      <c r="D3" s="15"/>
      <c r="E3" s="38"/>
      <c r="F3" s="39"/>
      <c r="G3" s="39"/>
      <c r="H3" s="39"/>
      <c r="I3" s="123"/>
      <c r="J3" s="40"/>
      <c r="K3" s="124"/>
      <c r="L3" s="40"/>
      <c r="M3" s="39"/>
      <c r="N3" s="125"/>
      <c r="O3" s="40"/>
      <c r="P3" s="124"/>
      <c r="Q3" s="40"/>
      <c r="R3" s="39"/>
      <c r="S3" s="125"/>
      <c r="T3" s="40"/>
      <c r="U3" s="124"/>
      <c r="V3" s="124"/>
      <c r="W3" s="40"/>
      <c r="X3" s="39"/>
      <c r="Y3" s="125"/>
      <c r="Z3" s="40"/>
      <c r="AA3" s="124"/>
      <c r="AB3" s="124"/>
      <c r="AC3" s="40"/>
      <c r="AD3" s="39"/>
      <c r="AE3" s="125"/>
      <c r="AF3" s="40"/>
      <c r="AG3" s="124"/>
      <c r="AH3" s="124"/>
      <c r="AI3" s="40"/>
      <c r="AJ3" s="39"/>
      <c r="AK3" s="125"/>
      <c r="AL3" s="40"/>
      <c r="AM3" s="124"/>
      <c r="AN3" s="40"/>
      <c r="AO3" s="39"/>
      <c r="AP3" s="125"/>
      <c r="AQ3" s="40"/>
      <c r="AR3" s="40"/>
      <c r="AS3" s="40"/>
      <c r="AT3" s="39"/>
      <c r="AU3" s="125"/>
      <c r="AV3" s="40"/>
      <c r="AW3" s="40"/>
      <c r="AX3" s="40"/>
      <c r="AY3" s="39"/>
      <c r="AZ3" s="125"/>
      <c r="BA3" s="40"/>
      <c r="BB3" s="40"/>
      <c r="BC3" s="40"/>
      <c r="BD3" s="39"/>
      <c r="BE3" s="125"/>
      <c r="BF3" s="40"/>
      <c r="BG3" s="40"/>
      <c r="BH3" s="40"/>
      <c r="BI3" s="39"/>
      <c r="BJ3" s="125"/>
      <c r="BK3" s="40"/>
      <c r="BL3" s="40"/>
      <c r="BM3" s="40"/>
      <c r="BN3" s="39"/>
      <c r="BO3" s="19"/>
      <c r="BP3" s="19"/>
      <c r="BQ3" s="19"/>
      <c r="BR3" s="19"/>
      <c r="BS3" s="19"/>
    </row>
    <row r="4">
      <c r="A4" s="126"/>
      <c r="B4" s="22" t="s">
        <v>133</v>
      </c>
      <c r="C4" s="127"/>
      <c r="D4" s="23"/>
      <c r="E4" s="86"/>
      <c r="F4" s="86"/>
      <c r="G4" s="86">
        <f t="shared" ref="G4:G7" si="1">IF((E4/12)&lt;0,"",E4/12)</f>
        <v>0</v>
      </c>
      <c r="H4" s="128" t="str">
        <f>IFERROR(F4/G4," ")</f>
        <v> </v>
      </c>
      <c r="I4" s="86"/>
      <c r="J4" s="86"/>
      <c r="K4" s="87" t="str">
        <f t="shared" ref="K4:K7" si="2">IF(J4="","",J4-F4)</f>
        <v/>
      </c>
      <c r="L4" s="86">
        <f t="shared" ref="L4:L7" si="3">IF(($E4-F4)/11&lt;0,"",($E4-F4)/11)</f>
        <v>0</v>
      </c>
      <c r="M4" s="128" t="str">
        <f>IFERROR(J4/L4," ")</f>
        <v> </v>
      </c>
      <c r="N4" s="128"/>
      <c r="O4" s="86"/>
      <c r="P4" s="87" t="str">
        <f>IF(O4="","",O4-K4)</f>
        <v/>
      </c>
      <c r="Q4" s="86">
        <f t="shared" ref="Q4:Q7" si="4">IF(($E4-F4-J4)/10&lt;0," ",($E4-F4-J4)/10)</f>
        <v>0</v>
      </c>
      <c r="R4" s="128" t="str">
        <f>IFERROR(O4/Q4," ")</f>
        <v> </v>
      </c>
      <c r="S4" s="128"/>
      <c r="T4" s="86"/>
      <c r="U4" s="87" t="str">
        <f>IF(T4="","",T4-P4)</f>
        <v/>
      </c>
      <c r="V4" s="87"/>
      <c r="W4" s="86" t="str">
        <f>IF(($E4-#REF!-#REF!-#REF!)/9&lt;0,"",($E4-#REF!-#REF!-#REF!)/9)</f>
        <v>#REF!</v>
      </c>
      <c r="X4" s="128" t="str">
        <f>IFERROR(T4/W4," ")</f>
        <v> </v>
      </c>
      <c r="Y4" s="128"/>
      <c r="Z4" s="86"/>
      <c r="AA4" s="87" t="str">
        <f>IF(Z4="","",Z4-U4)</f>
        <v/>
      </c>
      <c r="AB4" s="87"/>
      <c r="AC4" s="86" t="str">
        <f t="shared" ref="AC4:AC7" si="5">IF(($E4-#REF!-#REF!-#REF!-$T4)/8&lt;0,"",($E4-#REF!-#REF!-#REF!-$T4)/8)</f>
        <v>#REF!</v>
      </c>
      <c r="AD4" s="128" t="str">
        <f>IFERROR(Z4/AC4," ")</f>
        <v> </v>
      </c>
      <c r="AE4" s="128"/>
      <c r="AF4" s="86"/>
      <c r="AG4" s="87" t="str">
        <f t="shared" ref="AG4:AG7" si="6">IF(AF4="","",AF4-Z4)</f>
        <v/>
      </c>
      <c r="AH4" s="87"/>
      <c r="AI4" s="86">
        <f t="shared" ref="AI4:AI7" si="7">IF(($E4-$F4-$J4-$O4-$T4-$Z4)/7&lt;0,"",($E4-$F4-$J4-$O4-$T4-$Z4)/7)</f>
        <v>0</v>
      </c>
      <c r="AJ4" s="128" t="str">
        <f>IFERROR(AF4/AI4," ")</f>
        <v> </v>
      </c>
      <c r="AK4" s="128"/>
      <c r="AL4" s="86"/>
      <c r="AM4" s="87" t="str">
        <f t="shared" ref="AM4:AM7" si="8">IF(AL4="","",AL4-AF4)</f>
        <v/>
      </c>
      <c r="AN4" s="86">
        <f t="shared" ref="AN4:AN7" si="9">IF(($E4-$F4-$J4-$O4-$T4-$Z4-$AF4)/6&lt;0,"",($E4-$F4-$J4-$O4-$T4-$Z4-$AF4)/6)</f>
        <v>0</v>
      </c>
      <c r="AO4" s="128" t="str">
        <f>IFERROR(AL4/AN4," ")</f>
        <v> </v>
      </c>
      <c r="AP4" s="128"/>
      <c r="AQ4" s="86"/>
      <c r="AR4" s="129" t="str">
        <f>IF(AQ4="","",AQ4-AM4)</f>
        <v/>
      </c>
      <c r="AS4" s="86">
        <f t="shared" ref="AS4:AS7" si="10">IF(($E4-$F4-$J4-$O4-$T4-$Z4-$AF4-$AL4)/5&lt;0,"",($E4-$F4-$J4-$O4-$T4-$Z4-$AF4-$AL4)/5)</f>
        <v>0</v>
      </c>
      <c r="AT4" s="128" t="str">
        <f>IFERROR(AQ4/AS4," ")</f>
        <v> </v>
      </c>
      <c r="AU4" s="128"/>
      <c r="AV4" s="86"/>
      <c r="AW4" s="129" t="str">
        <f>IF(AV4="","",AV4-AR4)</f>
        <v/>
      </c>
      <c r="AX4" s="86">
        <f t="shared" ref="AX4:AX7" si="11">IF(($E4-$F4-$J4-$O4-$T4-$Z4-$AF4-$AL4-$AQ4)/4&lt;0,"",($E4-$F4-$J4-$O4-$T4-$Z4-$AF4-$AL4-$AQ4)/4)</f>
        <v>0</v>
      </c>
      <c r="AY4" s="128" t="str">
        <f>IFERROR(AV4/AX4," ")</f>
        <v> </v>
      </c>
      <c r="AZ4" s="128"/>
      <c r="BA4" s="86"/>
      <c r="BB4" s="129" t="str">
        <f>IF(BA4="","",BA4-AW4)</f>
        <v/>
      </c>
      <c r="BC4" s="86">
        <f t="shared" ref="BC4:BC7" si="12">IF(($E4-$F4-$J4-$O4-$T4-$Z4-$AF4-$AL4-$AQ4-$AV4)/3&lt;0,"",($E4-$F4-$J4-$O4-$T4-$Z4-$AF4-$AL4-$AQ4-$AV4)/3)</f>
        <v>0</v>
      </c>
      <c r="BD4" s="128" t="str">
        <f>IFERROR(BA4/BC4," ")</f>
        <v> </v>
      </c>
      <c r="BE4" s="128"/>
      <c r="BF4" s="86"/>
      <c r="BG4" s="129" t="str">
        <f>IF(BF4="","",BF4-BB4)</f>
        <v/>
      </c>
      <c r="BH4" s="86">
        <f t="shared" ref="BH4:BH7" si="13">IF(($E4-$F4-$J4-$O4-$T4-$Z4-$AF4-$AL4-$AQ4-$AV4-$BA4)/2&lt;0,"",($E4-$F4-$J4-$O4-$T4-$Z4-$AF4-$AL4-$AQ4-$AV4-$BA4)/2)</f>
        <v>0</v>
      </c>
      <c r="BI4" s="128" t="str">
        <f>IFERROR(BF4/BH4," ")</f>
        <v> </v>
      </c>
      <c r="BJ4" s="128"/>
      <c r="BK4" s="86"/>
      <c r="BL4" s="129" t="str">
        <f>IF(BK4="","",BK4-BG4)</f>
        <v/>
      </c>
      <c r="BM4" s="86">
        <f t="shared" ref="BM4:BM7" si="14">IF((($E4-$F4-$J4-$O4-$T4-$Z4-$AF4-$AL4-$AQ4-$AV4-$BA4-$BF4)/1)&lt;0,"",$E4-$F4-$J4-$O4-$T4-$Z4-$AF4-$AL4-$AQ4-$AV4-$BA4-$BF4/1)</f>
        <v>0</v>
      </c>
      <c r="BN4" s="128" t="str">
        <f>IFERROR(BK4/BM4," ")</f>
        <v> </v>
      </c>
      <c r="BO4" s="128"/>
      <c r="BP4" s="87">
        <f t="shared" ref="BP4:BP7" si="15">IFERROR(F4+J4+O4+T4+Z4+AF4+AL4+AQ4+AV4+BA4+BF4+BK4,"")</f>
        <v>0</v>
      </c>
      <c r="BQ4" s="87" t="str">
        <f>IFERROR(G4+L4+Q4+W4+AC4+AI4+AN4+AS4+AX4+BC4+BH4+BM4,"")</f>
        <v/>
      </c>
      <c r="BR4" s="128" t="str">
        <f t="shared" ref="BR4:BR7" si="16">IFERROR(BP4/BQ4,"")</f>
        <v/>
      </c>
      <c r="BS4" s="128" t="str">
        <f t="shared" ref="BS4:BS7" si="17">IFERROR(BP4/E4,"")</f>
        <v/>
      </c>
    </row>
    <row r="5">
      <c r="A5" s="126"/>
      <c r="B5" s="10" t="s">
        <v>61</v>
      </c>
      <c r="C5" s="11">
        <v>52140.0</v>
      </c>
      <c r="D5" s="11" t="s">
        <v>62</v>
      </c>
      <c r="E5" s="89">
        <f>'Trade Finance'!D64</f>
        <v>987283436.8</v>
      </c>
      <c r="F5" s="13"/>
      <c r="G5" s="13">
        <f t="shared" si="1"/>
        <v>82273619.73</v>
      </c>
      <c r="H5" s="130" t="str">
        <f t="shared" ref="H5:H10" si="18">IFERROR(IF(F5="","",F5/G5),"")</f>
        <v/>
      </c>
      <c r="I5" s="39"/>
      <c r="J5" s="89"/>
      <c r="K5" s="13" t="str">
        <f t="shared" si="2"/>
        <v/>
      </c>
      <c r="L5" s="13">
        <f t="shared" si="3"/>
        <v>89753039.71</v>
      </c>
      <c r="M5" s="130" t="str">
        <f t="shared" ref="M5:M10" si="19">IFERROR(IF(J5="","",J5/L5),"")</f>
        <v/>
      </c>
      <c r="N5" s="131"/>
      <c r="O5" s="89"/>
      <c r="P5" s="13" t="str">
        <f t="shared" ref="P5:P7" si="20">IF(O5="","",O5-J5)</f>
        <v/>
      </c>
      <c r="Q5" s="13">
        <f t="shared" si="4"/>
        <v>98728343.68</v>
      </c>
      <c r="R5" s="130" t="str">
        <f t="shared" ref="R5:R10" si="21">IFERROR(IF(O5="","",O5/Q5),"")</f>
        <v/>
      </c>
      <c r="S5" s="131"/>
      <c r="T5" s="89"/>
      <c r="U5" s="13" t="str">
        <f t="shared" ref="U5:U7" si="22">IF(T5="","",T5-O5)</f>
        <v/>
      </c>
      <c r="V5" s="13" t="str">
        <f t="shared" ref="V5:V11" si="23">IFERROR(((T5-O5)/O5)," ")</f>
        <v> </v>
      </c>
      <c r="W5" s="13">
        <f>IF((($E5-L5-P5)/9)&lt;0," ",($E5-L5-P5)/9)</f>
        <v>99725599.68</v>
      </c>
      <c r="X5" s="130" t="str">
        <f t="shared" ref="X5:X10" si="24">IFERROR(IF(T5="","",T5/W5),"")</f>
        <v/>
      </c>
      <c r="Y5" s="131"/>
      <c r="Z5" s="52"/>
      <c r="AA5" s="46" t="str">
        <f t="shared" ref="AA5:AA11" si="25">IF(Z5="","",Z5-T5)</f>
        <v/>
      </c>
      <c r="AB5" s="132" t="str">
        <f t="shared" ref="AB5:AB11" si="26">IFERROR(((Z5-T5)/T5)," ")</f>
        <v> </v>
      </c>
      <c r="AC5" s="52" t="str">
        <f t="shared" si="5"/>
        <v>#REF!</v>
      </c>
      <c r="AD5" s="130" t="str">
        <f t="shared" ref="AD5:AD7" si="27">IF(Z5="","",Z5/AC5)</f>
        <v/>
      </c>
      <c r="AE5" s="131"/>
      <c r="AF5" s="52"/>
      <c r="AG5" s="46" t="str">
        <f t="shared" si="6"/>
        <v/>
      </c>
      <c r="AH5" s="132" t="str">
        <f t="shared" ref="AH5:AH11" si="28">IFERROR(((AF5-Z5)/Z5)," ")</f>
        <v> </v>
      </c>
      <c r="AI5" s="52">
        <f t="shared" si="7"/>
        <v>141040491</v>
      </c>
      <c r="AJ5" s="130" t="str">
        <f t="shared" ref="AJ5:AJ10" si="29">IFERROR(IF(AF5="","",AF5/AI5),"")</f>
        <v/>
      </c>
      <c r="AK5" s="131"/>
      <c r="AL5" s="52"/>
      <c r="AM5" s="46" t="str">
        <f t="shared" si="8"/>
        <v/>
      </c>
      <c r="AN5" s="52">
        <f t="shared" si="9"/>
        <v>164547239.5</v>
      </c>
      <c r="AO5" s="130" t="str">
        <f t="shared" ref="AO5:AO10" si="30">IF(AL5="","",AL5/AN5)</f>
        <v/>
      </c>
      <c r="AP5" s="131"/>
      <c r="AQ5" s="52"/>
      <c r="AR5" s="46" t="str">
        <f t="shared" ref="AR5:AR11" si="31">IF(AQ5="","",AQ5-AL5)</f>
        <v/>
      </c>
      <c r="AS5" s="52">
        <f t="shared" si="10"/>
        <v>197456687.4</v>
      </c>
      <c r="AT5" s="130" t="str">
        <f t="shared" ref="AT5:AT10" si="32">IF(AQ5="","",AQ5/AS5)</f>
        <v/>
      </c>
      <c r="AU5" s="131"/>
      <c r="AV5" s="52"/>
      <c r="AW5" s="46" t="str">
        <f t="shared" ref="AW5:AW11" si="33">IF(AV5="","",AV5-AQ5)</f>
        <v/>
      </c>
      <c r="AX5" s="52">
        <f t="shared" si="11"/>
        <v>246820859.2</v>
      </c>
      <c r="AY5" s="130" t="str">
        <f t="shared" ref="AY5:AY10" si="34">IF(AV5="","",AV5/AX5)</f>
        <v/>
      </c>
      <c r="AZ5" s="131"/>
      <c r="BA5" s="52"/>
      <c r="BB5" s="133" t="str">
        <f t="shared" ref="BB5:BB7" si="35">IF(BA5="","",BA5-AV5)</f>
        <v/>
      </c>
      <c r="BC5" s="52">
        <f t="shared" si="12"/>
        <v>329094478.9</v>
      </c>
      <c r="BD5" s="130" t="str">
        <f t="shared" ref="BD5:BD10" si="36">IF(BA5="","",BA5/BC5)</f>
        <v/>
      </c>
      <c r="BE5" s="131"/>
      <c r="BF5" s="52"/>
      <c r="BG5" s="134" t="str">
        <f t="shared" ref="BG5:BG7" si="37">IF(BF5="","",BF5-BA5)</f>
        <v/>
      </c>
      <c r="BH5" s="52">
        <f t="shared" si="13"/>
        <v>493641718.4</v>
      </c>
      <c r="BI5" s="130" t="str">
        <f t="shared" ref="BI5:BI10" si="38">IF(BF5="","",BF5/BH5)</f>
        <v/>
      </c>
      <c r="BJ5" s="131"/>
      <c r="BK5" s="52"/>
      <c r="BL5" s="46" t="str">
        <f t="shared" ref="BL5:BL7" si="39">IF(BK5="","",BK5-BF5)</f>
        <v/>
      </c>
      <c r="BM5" s="52">
        <f t="shared" si="14"/>
        <v>987283436.8</v>
      </c>
      <c r="BN5" s="130" t="str">
        <f t="shared" ref="BN5:BN10" si="40">IF(BK5="","",BK5/BM5)</f>
        <v/>
      </c>
      <c r="BO5" s="131"/>
      <c r="BP5" s="46">
        <f t="shared" si="15"/>
        <v>0</v>
      </c>
      <c r="BQ5" s="135" t="str">
        <f t="shared" ref="BQ5:BQ10" si="41">IFERROR(G5+L5+Q5+W5+AC5+AI5,"")</f>
        <v/>
      </c>
      <c r="BR5" s="136" t="str">
        <f t="shared" si="16"/>
        <v/>
      </c>
      <c r="BS5" s="136">
        <f t="shared" si="17"/>
        <v>0</v>
      </c>
    </row>
    <row r="6">
      <c r="A6" s="126"/>
      <c r="B6" s="31"/>
      <c r="C6" s="11">
        <v>52135.0</v>
      </c>
      <c r="D6" s="11" t="s">
        <v>63</v>
      </c>
      <c r="E6" s="89">
        <f>'Trade Finance'!D65</f>
        <v>216799295.3</v>
      </c>
      <c r="F6" s="13"/>
      <c r="G6" s="13">
        <f t="shared" si="1"/>
        <v>18066607.94</v>
      </c>
      <c r="H6" s="130" t="str">
        <f t="shared" si="18"/>
        <v/>
      </c>
      <c r="I6" s="39"/>
      <c r="J6" s="89"/>
      <c r="K6" s="13" t="str">
        <f t="shared" si="2"/>
        <v/>
      </c>
      <c r="L6" s="13">
        <f t="shared" si="3"/>
        <v>19709026.84</v>
      </c>
      <c r="M6" s="130" t="str">
        <f t="shared" si="19"/>
        <v/>
      </c>
      <c r="N6" s="131"/>
      <c r="O6" s="89"/>
      <c r="P6" s="13" t="str">
        <f t="shared" si="20"/>
        <v/>
      </c>
      <c r="Q6" s="13">
        <f t="shared" si="4"/>
        <v>21679929.53</v>
      </c>
      <c r="R6" s="130" t="str">
        <f t="shared" si="21"/>
        <v/>
      </c>
      <c r="S6" s="131"/>
      <c r="T6" s="89"/>
      <c r="U6" s="13" t="str">
        <f t="shared" si="22"/>
        <v/>
      </c>
      <c r="V6" s="13" t="str">
        <f t="shared" si="23"/>
        <v> </v>
      </c>
      <c r="W6" s="52">
        <f t="shared" ref="W6:W11" si="42">IF(($E6-$F6-$J6-$O6)/9&lt;0,"",($E6-$F6-$J6-$O6)/9)</f>
        <v>24088810.59</v>
      </c>
      <c r="X6" s="130" t="str">
        <f t="shared" si="24"/>
        <v/>
      </c>
      <c r="Y6" s="131"/>
      <c r="Z6" s="52"/>
      <c r="AA6" s="46" t="str">
        <f t="shared" si="25"/>
        <v/>
      </c>
      <c r="AB6" s="132" t="str">
        <f t="shared" si="26"/>
        <v> </v>
      </c>
      <c r="AC6" s="52" t="str">
        <f t="shared" si="5"/>
        <v>#REF!</v>
      </c>
      <c r="AD6" s="130" t="str">
        <f t="shared" si="27"/>
        <v/>
      </c>
      <c r="AE6" s="131"/>
      <c r="AF6" s="52"/>
      <c r="AG6" s="46" t="str">
        <f t="shared" si="6"/>
        <v/>
      </c>
      <c r="AH6" s="132" t="str">
        <f t="shared" si="28"/>
        <v> </v>
      </c>
      <c r="AI6" s="52">
        <f t="shared" si="7"/>
        <v>30971327.9</v>
      </c>
      <c r="AJ6" s="130" t="str">
        <f t="shared" si="29"/>
        <v/>
      </c>
      <c r="AK6" s="131"/>
      <c r="AL6" s="52"/>
      <c r="AM6" s="46" t="str">
        <f t="shared" si="8"/>
        <v/>
      </c>
      <c r="AN6" s="52">
        <f t="shared" si="9"/>
        <v>36133215.88</v>
      </c>
      <c r="AO6" s="130" t="str">
        <f t="shared" si="30"/>
        <v/>
      </c>
      <c r="AP6" s="131"/>
      <c r="AQ6" s="52"/>
      <c r="AR6" s="46" t="str">
        <f t="shared" si="31"/>
        <v/>
      </c>
      <c r="AS6" s="52">
        <f t="shared" si="10"/>
        <v>43359859.05</v>
      </c>
      <c r="AT6" s="130" t="str">
        <f t="shared" si="32"/>
        <v/>
      </c>
      <c r="AU6" s="131"/>
      <c r="AV6" s="52"/>
      <c r="AW6" s="46" t="str">
        <f t="shared" si="33"/>
        <v/>
      </c>
      <c r="AX6" s="52">
        <f t="shared" si="11"/>
        <v>54199823.82</v>
      </c>
      <c r="AY6" s="130" t="str">
        <f t="shared" si="34"/>
        <v/>
      </c>
      <c r="AZ6" s="131"/>
      <c r="BA6" s="52"/>
      <c r="BB6" s="133" t="str">
        <f t="shared" si="35"/>
        <v/>
      </c>
      <c r="BC6" s="52">
        <f t="shared" si="12"/>
        <v>72266431.76</v>
      </c>
      <c r="BD6" s="130" t="str">
        <f t="shared" si="36"/>
        <v/>
      </c>
      <c r="BE6" s="131"/>
      <c r="BF6" s="52"/>
      <c r="BG6" s="134" t="str">
        <f t="shared" si="37"/>
        <v/>
      </c>
      <c r="BH6" s="52">
        <f t="shared" si="13"/>
        <v>108399647.6</v>
      </c>
      <c r="BI6" s="130" t="str">
        <f t="shared" si="38"/>
        <v/>
      </c>
      <c r="BJ6" s="131"/>
      <c r="BK6" s="52"/>
      <c r="BL6" s="46" t="str">
        <f t="shared" si="39"/>
        <v/>
      </c>
      <c r="BM6" s="52">
        <f t="shared" si="14"/>
        <v>216799295.3</v>
      </c>
      <c r="BN6" s="130" t="str">
        <f t="shared" si="40"/>
        <v/>
      </c>
      <c r="BO6" s="131"/>
      <c r="BP6" s="46">
        <f t="shared" si="15"/>
        <v>0</v>
      </c>
      <c r="BQ6" s="135" t="str">
        <f t="shared" si="41"/>
        <v/>
      </c>
      <c r="BR6" s="136" t="str">
        <f t="shared" si="16"/>
        <v/>
      </c>
      <c r="BS6" s="136">
        <f t="shared" si="17"/>
        <v>0</v>
      </c>
    </row>
    <row r="7">
      <c r="A7" s="126"/>
      <c r="B7" s="31"/>
      <c r="C7" s="11">
        <v>52125.0</v>
      </c>
      <c r="D7" s="11" t="s">
        <v>64</v>
      </c>
      <c r="E7" s="89">
        <f>'Trade Finance'!D66</f>
        <v>206018940.5</v>
      </c>
      <c r="F7" s="13"/>
      <c r="G7" s="13">
        <f t="shared" si="1"/>
        <v>17168245.05</v>
      </c>
      <c r="H7" s="130" t="str">
        <f t="shared" si="18"/>
        <v/>
      </c>
      <c r="I7" s="39"/>
      <c r="J7" s="89"/>
      <c r="K7" s="13" t="str">
        <f t="shared" si="2"/>
        <v/>
      </c>
      <c r="L7" s="13">
        <f t="shared" si="3"/>
        <v>18728994.6</v>
      </c>
      <c r="M7" s="130" t="str">
        <f t="shared" si="19"/>
        <v/>
      </c>
      <c r="N7" s="131"/>
      <c r="O7" s="89"/>
      <c r="P7" s="13" t="str">
        <f t="shared" si="20"/>
        <v/>
      </c>
      <c r="Q7" s="13">
        <f t="shared" si="4"/>
        <v>20601894.05</v>
      </c>
      <c r="R7" s="130" t="str">
        <f t="shared" si="21"/>
        <v/>
      </c>
      <c r="S7" s="131"/>
      <c r="T7" s="89"/>
      <c r="U7" s="13" t="str">
        <f t="shared" si="22"/>
        <v/>
      </c>
      <c r="V7" s="13" t="str">
        <f t="shared" si="23"/>
        <v> </v>
      </c>
      <c r="W7" s="52">
        <f t="shared" si="42"/>
        <v>22890993.39</v>
      </c>
      <c r="X7" s="130" t="str">
        <f t="shared" si="24"/>
        <v/>
      </c>
      <c r="Y7" s="131"/>
      <c r="Z7" s="52"/>
      <c r="AA7" s="46" t="str">
        <f t="shared" si="25"/>
        <v/>
      </c>
      <c r="AB7" s="132" t="str">
        <f t="shared" si="26"/>
        <v> </v>
      </c>
      <c r="AC7" s="52" t="str">
        <f t="shared" si="5"/>
        <v>#REF!</v>
      </c>
      <c r="AD7" s="130" t="str">
        <f t="shared" si="27"/>
        <v/>
      </c>
      <c r="AE7" s="131"/>
      <c r="AF7" s="52"/>
      <c r="AG7" s="46" t="str">
        <f t="shared" si="6"/>
        <v/>
      </c>
      <c r="AH7" s="132" t="str">
        <f t="shared" si="28"/>
        <v> </v>
      </c>
      <c r="AI7" s="52">
        <f t="shared" si="7"/>
        <v>29431277.22</v>
      </c>
      <c r="AJ7" s="130" t="str">
        <f t="shared" si="29"/>
        <v/>
      </c>
      <c r="AK7" s="131"/>
      <c r="AL7" s="52"/>
      <c r="AM7" s="46" t="str">
        <f t="shared" si="8"/>
        <v/>
      </c>
      <c r="AN7" s="52">
        <f t="shared" si="9"/>
        <v>34336490.09</v>
      </c>
      <c r="AO7" s="130" t="str">
        <f t="shared" si="30"/>
        <v/>
      </c>
      <c r="AP7" s="131"/>
      <c r="AQ7" s="52"/>
      <c r="AR7" s="46" t="str">
        <f t="shared" si="31"/>
        <v/>
      </c>
      <c r="AS7" s="52">
        <f t="shared" si="10"/>
        <v>41203788.11</v>
      </c>
      <c r="AT7" s="130" t="str">
        <f t="shared" si="32"/>
        <v/>
      </c>
      <c r="AU7" s="131"/>
      <c r="AV7" s="52"/>
      <c r="AW7" s="46" t="str">
        <f t="shared" si="33"/>
        <v/>
      </c>
      <c r="AX7" s="52">
        <f t="shared" si="11"/>
        <v>51504735.14</v>
      </c>
      <c r="AY7" s="130" t="str">
        <f t="shared" si="34"/>
        <v/>
      </c>
      <c r="AZ7" s="131"/>
      <c r="BA7" s="52"/>
      <c r="BB7" s="133" t="str">
        <f t="shared" si="35"/>
        <v/>
      </c>
      <c r="BC7" s="52">
        <f t="shared" si="12"/>
        <v>68672980.18</v>
      </c>
      <c r="BD7" s="130" t="str">
        <f t="shared" si="36"/>
        <v/>
      </c>
      <c r="BE7" s="131"/>
      <c r="BF7" s="52"/>
      <c r="BG7" s="134" t="str">
        <f t="shared" si="37"/>
        <v/>
      </c>
      <c r="BH7" s="52">
        <f t="shared" si="13"/>
        <v>103009470.3</v>
      </c>
      <c r="BI7" s="130" t="str">
        <f t="shared" si="38"/>
        <v/>
      </c>
      <c r="BJ7" s="131"/>
      <c r="BK7" s="52"/>
      <c r="BL7" s="46" t="str">
        <f t="shared" si="39"/>
        <v/>
      </c>
      <c r="BM7" s="52">
        <f t="shared" si="14"/>
        <v>206018940.5</v>
      </c>
      <c r="BN7" s="130" t="str">
        <f t="shared" si="40"/>
        <v/>
      </c>
      <c r="BO7" s="131"/>
      <c r="BP7" s="46">
        <f t="shared" si="15"/>
        <v>0</v>
      </c>
      <c r="BQ7" s="135" t="str">
        <f t="shared" si="41"/>
        <v/>
      </c>
      <c r="BR7" s="136" t="str">
        <f t="shared" si="16"/>
        <v/>
      </c>
      <c r="BS7" s="136">
        <f t="shared" si="17"/>
        <v>0</v>
      </c>
    </row>
    <row r="8">
      <c r="A8" s="126"/>
      <c r="B8" s="31"/>
      <c r="C8" s="11">
        <v>52115.0</v>
      </c>
      <c r="D8" s="11" t="s">
        <v>134</v>
      </c>
      <c r="E8" s="89">
        <f>'Trade Finance'!D67</f>
        <v>9660937.5</v>
      </c>
      <c r="F8" s="13"/>
      <c r="G8" s="13"/>
      <c r="H8" s="130" t="str">
        <f t="shared" si="18"/>
        <v/>
      </c>
      <c r="I8" s="123"/>
      <c r="J8" s="89"/>
      <c r="K8" s="13"/>
      <c r="L8" s="13"/>
      <c r="M8" s="130" t="str">
        <f t="shared" si="19"/>
        <v/>
      </c>
      <c r="N8" s="137"/>
      <c r="O8" s="89"/>
      <c r="P8" s="13"/>
      <c r="Q8" s="13"/>
      <c r="R8" s="130" t="str">
        <f t="shared" si="21"/>
        <v/>
      </c>
      <c r="S8" s="137"/>
      <c r="T8" s="89"/>
      <c r="U8" s="13"/>
      <c r="V8" s="13" t="str">
        <f t="shared" si="23"/>
        <v> </v>
      </c>
      <c r="W8" s="52">
        <f t="shared" si="42"/>
        <v>1073437.5</v>
      </c>
      <c r="X8" s="130" t="str">
        <f t="shared" si="24"/>
        <v/>
      </c>
      <c r="Y8" s="137"/>
      <c r="Z8" s="52"/>
      <c r="AA8" s="46" t="str">
        <f t="shared" si="25"/>
        <v/>
      </c>
      <c r="AB8" s="132" t="str">
        <f t="shared" si="26"/>
        <v> </v>
      </c>
      <c r="AC8" s="138"/>
      <c r="AD8" s="130" t="str">
        <f>IFERROR(IF(Z8="","",Z8/AC8),"")</f>
        <v/>
      </c>
      <c r="AE8" s="137"/>
      <c r="AF8" s="52"/>
      <c r="AG8" s="139"/>
      <c r="AH8" s="132" t="str">
        <f t="shared" si="28"/>
        <v> </v>
      </c>
      <c r="AI8" s="138"/>
      <c r="AJ8" s="130" t="str">
        <f t="shared" si="29"/>
        <v/>
      </c>
      <c r="AK8" s="137"/>
      <c r="AL8" s="52"/>
      <c r="AM8" s="139"/>
      <c r="AN8" s="138"/>
      <c r="AO8" s="130" t="str">
        <f t="shared" si="30"/>
        <v/>
      </c>
      <c r="AP8" s="137"/>
      <c r="AQ8" s="52"/>
      <c r="AR8" s="46" t="str">
        <f t="shared" si="31"/>
        <v/>
      </c>
      <c r="AS8" s="138"/>
      <c r="AT8" s="130" t="str">
        <f t="shared" si="32"/>
        <v/>
      </c>
      <c r="AU8" s="137"/>
      <c r="AV8" s="52"/>
      <c r="AW8" s="46" t="str">
        <f t="shared" si="33"/>
        <v/>
      </c>
      <c r="AX8" s="138"/>
      <c r="AY8" s="130" t="str">
        <f t="shared" si="34"/>
        <v/>
      </c>
      <c r="AZ8" s="137"/>
      <c r="BA8" s="52"/>
      <c r="BB8" s="140"/>
      <c r="BC8" s="138"/>
      <c r="BD8" s="130" t="str">
        <f t="shared" si="36"/>
        <v/>
      </c>
      <c r="BE8" s="137"/>
      <c r="BF8" s="52"/>
      <c r="BG8" s="141"/>
      <c r="BH8" s="138"/>
      <c r="BI8" s="130" t="str">
        <f t="shared" si="38"/>
        <v/>
      </c>
      <c r="BJ8" s="137"/>
      <c r="BK8" s="52"/>
      <c r="BL8" s="139"/>
      <c r="BM8" s="138"/>
      <c r="BN8" s="130" t="str">
        <f t="shared" si="40"/>
        <v/>
      </c>
      <c r="BO8" s="142"/>
      <c r="BP8" s="90"/>
      <c r="BQ8" s="135">
        <f t="shared" si="41"/>
        <v>1073437.5</v>
      </c>
      <c r="BR8" s="143"/>
      <c r="BS8" s="143"/>
    </row>
    <row r="9">
      <c r="A9" s="126"/>
      <c r="B9" s="31"/>
      <c r="C9" s="11">
        <v>52433.0</v>
      </c>
      <c r="D9" s="11" t="s">
        <v>66</v>
      </c>
      <c r="E9" s="89">
        <f>'Trade Finance'!D68</f>
        <v>679543679.9</v>
      </c>
      <c r="F9" s="13"/>
      <c r="G9" s="13">
        <f t="shared" ref="G9:G11" si="43">IF((E9/12)&lt;0,"",E9/12)</f>
        <v>56628639.99</v>
      </c>
      <c r="H9" s="130" t="str">
        <f t="shared" si="18"/>
        <v/>
      </c>
      <c r="I9" s="39"/>
      <c r="J9" s="89"/>
      <c r="K9" s="13" t="str">
        <f t="shared" ref="K9:K11" si="44">IF(J9="","",J9-F9)</f>
        <v/>
      </c>
      <c r="L9" s="13">
        <f t="shared" ref="L9:L11" si="45">IF(($E9-F9)/11&lt;0,"",($E9-F9)/11)</f>
        <v>61776698.17</v>
      </c>
      <c r="M9" s="130" t="str">
        <f t="shared" si="19"/>
        <v/>
      </c>
      <c r="N9" s="131"/>
      <c r="O9" s="89"/>
      <c r="P9" s="13" t="str">
        <f t="shared" ref="P9:P11" si="46">IF(O9="","",O9-J9)</f>
        <v/>
      </c>
      <c r="Q9" s="13">
        <f t="shared" ref="Q9:Q11" si="47">IF(($E9-F9-J9)/10&lt;0," ",($E9-F9-J9)/10)</f>
        <v>67954367.99</v>
      </c>
      <c r="R9" s="130" t="str">
        <f t="shared" si="21"/>
        <v/>
      </c>
      <c r="S9" s="131"/>
      <c r="T9" s="89"/>
      <c r="U9" s="13" t="str">
        <f t="shared" ref="U9:U11" si="48">IF(T9="","",T9-O9)</f>
        <v/>
      </c>
      <c r="V9" s="13" t="str">
        <f t="shared" si="23"/>
        <v> </v>
      </c>
      <c r="W9" s="52">
        <f t="shared" si="42"/>
        <v>75504853.32</v>
      </c>
      <c r="X9" s="130" t="str">
        <f t="shared" si="24"/>
        <v/>
      </c>
      <c r="Y9" s="131"/>
      <c r="Z9" s="52"/>
      <c r="AA9" s="46" t="str">
        <f t="shared" si="25"/>
        <v/>
      </c>
      <c r="AB9" s="132" t="str">
        <f t="shared" si="26"/>
        <v> </v>
      </c>
      <c r="AC9" s="52" t="str">
        <f t="shared" ref="AC9:AC11" si="49">IF(($E9-#REF!-#REF!-#REF!-$T9)/8&lt;0,"",($E9-#REF!-#REF!-#REF!-$T9)/8)</f>
        <v>#REF!</v>
      </c>
      <c r="AD9" s="130" t="str">
        <f>IF(Z9="","",Z9/AC9)</f>
        <v/>
      </c>
      <c r="AE9" s="131"/>
      <c r="AF9" s="52"/>
      <c r="AG9" s="46" t="str">
        <f t="shared" ref="AG9:AG11" si="50">IF(AF9="","",AF9-Z9)</f>
        <v/>
      </c>
      <c r="AH9" s="132" t="str">
        <f t="shared" si="28"/>
        <v> </v>
      </c>
      <c r="AI9" s="52">
        <f t="shared" ref="AI9:AI11" si="51">IF(($E9-$F9-$J9-$O9-$T9-$Z9)/7&lt;0,"",($E9-$F9-$J9-$O9-$T9-$Z9)/7)</f>
        <v>97077668.56</v>
      </c>
      <c r="AJ9" s="130" t="str">
        <f t="shared" si="29"/>
        <v/>
      </c>
      <c r="AK9" s="131"/>
      <c r="AL9" s="52"/>
      <c r="AM9" s="46" t="str">
        <f t="shared" ref="AM9:AM11" si="52">IF(AL9="","",AL9-AF9)</f>
        <v/>
      </c>
      <c r="AN9" s="52">
        <f t="shared" ref="AN9:AN11" si="53">IF(($E9-$F9-$J9-$O9-$T9-$Z9-$AF9)/6&lt;0,"",($E9-$F9-$J9-$O9-$T9-$Z9-$AF9)/6)</f>
        <v>113257280</v>
      </c>
      <c r="AO9" s="130" t="str">
        <f t="shared" si="30"/>
        <v/>
      </c>
      <c r="AP9" s="131"/>
      <c r="AQ9" s="52"/>
      <c r="AR9" s="46" t="str">
        <f t="shared" si="31"/>
        <v/>
      </c>
      <c r="AS9" s="52">
        <f t="shared" ref="AS9:AS11" si="54">IF(($E9-$F9-$J9-$O9-$T9-$Z9-$AF9-$AL9)/5&lt;0,"",($E9-$F9-$J9-$O9-$T9-$Z9-$AF9-$AL9)/5)</f>
        <v>135908736</v>
      </c>
      <c r="AT9" s="130" t="str">
        <f t="shared" si="32"/>
        <v/>
      </c>
      <c r="AU9" s="131"/>
      <c r="AV9" s="52"/>
      <c r="AW9" s="46" t="str">
        <f t="shared" si="33"/>
        <v/>
      </c>
      <c r="AX9" s="52">
        <f t="shared" ref="AX9:AX11" si="55">IF(($E9-$F9-$J9-$O9-$T9-$Z9-$AF9-$AL9-$AQ9)/4&lt;0,"",($E9-$F9-$J9-$O9-$T9-$Z9-$AF9-$AL9-$AQ9)/4)</f>
        <v>169885920</v>
      </c>
      <c r="AY9" s="130" t="str">
        <f t="shared" si="34"/>
        <v/>
      </c>
      <c r="AZ9" s="131"/>
      <c r="BA9" s="52"/>
      <c r="BB9" s="133" t="str">
        <f t="shared" ref="BB9:BB11" si="56">IF(BA9="","",BA9-AV9)</f>
        <v/>
      </c>
      <c r="BC9" s="52">
        <f t="shared" ref="BC9:BC11" si="57">IF(($E9-$F9-$J9-$O9-$T9-$Z9-$AF9-$AL9-$AQ9-$AV9)/3&lt;0,"",($E9-$F9-$J9-$O9-$T9-$Z9-$AF9-$AL9-$AQ9-$AV9)/3)</f>
        <v>226514560</v>
      </c>
      <c r="BD9" s="130" t="str">
        <f t="shared" si="36"/>
        <v/>
      </c>
      <c r="BE9" s="131"/>
      <c r="BF9" s="52"/>
      <c r="BG9" s="134" t="str">
        <f t="shared" ref="BG9:BG11" si="58">IF(BF9="","",BF9-BA9)</f>
        <v/>
      </c>
      <c r="BH9" s="52">
        <f t="shared" ref="BH9:BH11" si="59">IF(($E9-$F9-$J9-$O9-$T9-$Z9-$AF9-$AL9-$AQ9-$AV9-$BA9)/2&lt;0,"",($E9-$F9-$J9-$O9-$T9-$Z9-$AF9-$AL9-$AQ9-$AV9-$BA9)/2)</f>
        <v>339771840</v>
      </c>
      <c r="BI9" s="130" t="str">
        <f t="shared" si="38"/>
        <v/>
      </c>
      <c r="BJ9" s="131"/>
      <c r="BK9" s="52"/>
      <c r="BL9" s="46" t="str">
        <f t="shared" ref="BL9:BL11" si="60">IF(BK9="","",BK9-BF9)</f>
        <v/>
      </c>
      <c r="BM9" s="52">
        <f t="shared" ref="BM9:BM11" si="61">IF((($E9-$F9-$J9-$O9-$T9-$Z9-$AF9-$AL9-$AQ9-$AV9-$BA9-$BF9)/1)&lt;0,"",$E9-$F9-$J9-$O9-$T9-$Z9-$AF9-$AL9-$AQ9-$AV9-$BA9-$BF9/1)</f>
        <v>679543679.9</v>
      </c>
      <c r="BN9" s="130" t="str">
        <f t="shared" si="40"/>
        <v/>
      </c>
      <c r="BO9" s="131"/>
      <c r="BP9" s="46">
        <f t="shared" ref="BP9:BP11" si="62">IFERROR(F9+J9+O9+T9+Z9+AF9+AL9+AQ9+AV9+BA9+BF9+BK9,"")</f>
        <v>0</v>
      </c>
      <c r="BQ9" s="135" t="str">
        <f t="shared" si="41"/>
        <v/>
      </c>
      <c r="BR9" s="136" t="str">
        <f t="shared" ref="BR9:BR11" si="63">IFERROR(BP9/BQ9,"")</f>
        <v/>
      </c>
      <c r="BS9" s="136">
        <f t="shared" ref="BS9:BS11" si="64">IFERROR(BP9/E9,"")</f>
        <v>0</v>
      </c>
    </row>
    <row r="10">
      <c r="B10" s="31"/>
      <c r="C10" s="11">
        <v>52860.0</v>
      </c>
      <c r="D10" s="11" t="s">
        <v>67</v>
      </c>
      <c r="E10" s="89">
        <f>'Trade Finance'!D69</f>
        <v>8566071.429</v>
      </c>
      <c r="F10" s="13"/>
      <c r="G10" s="13">
        <f t="shared" si="43"/>
        <v>713839.2857</v>
      </c>
      <c r="H10" s="130" t="str">
        <f t="shared" si="18"/>
        <v/>
      </c>
      <c r="I10" s="39"/>
      <c r="J10" s="89"/>
      <c r="K10" s="13" t="str">
        <f t="shared" si="44"/>
        <v/>
      </c>
      <c r="L10" s="13">
        <f t="shared" si="45"/>
        <v>778733.7662</v>
      </c>
      <c r="M10" s="130" t="str">
        <f t="shared" si="19"/>
        <v/>
      </c>
      <c r="N10" s="131"/>
      <c r="O10" s="89"/>
      <c r="P10" s="13" t="str">
        <f t="shared" si="46"/>
        <v/>
      </c>
      <c r="Q10" s="13">
        <f t="shared" si="47"/>
        <v>856607.1429</v>
      </c>
      <c r="R10" s="130" t="str">
        <f t="shared" si="21"/>
        <v/>
      </c>
      <c r="S10" s="131"/>
      <c r="T10" s="89"/>
      <c r="U10" s="13" t="str">
        <f t="shared" si="48"/>
        <v/>
      </c>
      <c r="V10" s="13" t="str">
        <f t="shared" si="23"/>
        <v> </v>
      </c>
      <c r="W10" s="52">
        <f t="shared" si="42"/>
        <v>951785.7143</v>
      </c>
      <c r="X10" s="130" t="str">
        <f t="shared" si="24"/>
        <v/>
      </c>
      <c r="Y10" s="131"/>
      <c r="Z10" s="144"/>
      <c r="AA10" s="46" t="str">
        <f t="shared" si="25"/>
        <v/>
      </c>
      <c r="AB10" s="132" t="str">
        <f t="shared" si="26"/>
        <v> </v>
      </c>
      <c r="AC10" s="52" t="str">
        <f t="shared" si="49"/>
        <v>#REF!</v>
      </c>
      <c r="AD10" s="130" t="str">
        <f>IFERROR(IF(Z10="","",Z10/AC10),"")</f>
        <v/>
      </c>
      <c r="AE10" s="131"/>
      <c r="AF10" s="52"/>
      <c r="AG10" s="46" t="str">
        <f t="shared" si="50"/>
        <v/>
      </c>
      <c r="AH10" s="132" t="str">
        <f t="shared" si="28"/>
        <v> </v>
      </c>
      <c r="AI10" s="52">
        <f t="shared" si="51"/>
        <v>1223724.49</v>
      </c>
      <c r="AJ10" s="130" t="str">
        <f t="shared" si="29"/>
        <v/>
      </c>
      <c r="AK10" s="131"/>
      <c r="AL10" s="52"/>
      <c r="AM10" s="46" t="str">
        <f t="shared" si="52"/>
        <v/>
      </c>
      <c r="AN10" s="52">
        <f t="shared" si="53"/>
        <v>1427678.571</v>
      </c>
      <c r="AO10" s="130" t="str">
        <f t="shared" si="30"/>
        <v/>
      </c>
      <c r="AP10" s="131"/>
      <c r="AQ10" s="52"/>
      <c r="AR10" s="46" t="str">
        <f t="shared" si="31"/>
        <v/>
      </c>
      <c r="AS10" s="52">
        <f t="shared" si="54"/>
        <v>1713214.286</v>
      </c>
      <c r="AT10" s="130" t="str">
        <f t="shared" si="32"/>
        <v/>
      </c>
      <c r="AU10" s="131"/>
      <c r="AV10" s="52"/>
      <c r="AW10" s="46" t="str">
        <f t="shared" si="33"/>
        <v/>
      </c>
      <c r="AX10" s="52">
        <f t="shared" si="55"/>
        <v>2141517.857</v>
      </c>
      <c r="AY10" s="130" t="str">
        <f t="shared" si="34"/>
        <v/>
      </c>
      <c r="AZ10" s="131"/>
      <c r="BA10" s="52"/>
      <c r="BB10" s="133" t="str">
        <f t="shared" si="56"/>
        <v/>
      </c>
      <c r="BC10" s="52">
        <f t="shared" si="57"/>
        <v>2855357.143</v>
      </c>
      <c r="BD10" s="130" t="str">
        <f t="shared" si="36"/>
        <v/>
      </c>
      <c r="BE10" s="131"/>
      <c r="BF10" s="52"/>
      <c r="BG10" s="134" t="str">
        <f t="shared" si="58"/>
        <v/>
      </c>
      <c r="BH10" s="52">
        <f t="shared" si="59"/>
        <v>4283035.714</v>
      </c>
      <c r="BI10" s="130" t="str">
        <f t="shared" si="38"/>
        <v/>
      </c>
      <c r="BJ10" s="131"/>
      <c r="BK10" s="52"/>
      <c r="BL10" s="46" t="str">
        <f t="shared" si="60"/>
        <v/>
      </c>
      <c r="BM10" s="52">
        <f t="shared" si="61"/>
        <v>8566071.429</v>
      </c>
      <c r="BN10" s="130" t="str">
        <f t="shared" si="40"/>
        <v/>
      </c>
      <c r="BO10" s="131"/>
      <c r="BP10" s="46">
        <f t="shared" si="62"/>
        <v>0</v>
      </c>
      <c r="BQ10" s="135" t="str">
        <f t="shared" si="41"/>
        <v/>
      </c>
      <c r="BR10" s="136" t="str">
        <f t="shared" si="63"/>
        <v/>
      </c>
      <c r="BS10" s="136">
        <f t="shared" si="64"/>
        <v>0</v>
      </c>
    </row>
    <row r="11">
      <c r="A11" s="145" t="s">
        <v>135</v>
      </c>
      <c r="B11" s="31"/>
      <c r="C11" s="146"/>
      <c r="D11" s="94" t="s">
        <v>68</v>
      </c>
      <c r="E11" s="58">
        <f t="shared" ref="E11:F11" si="65">SUM(E5:E10)</f>
        <v>2107872361</v>
      </c>
      <c r="F11" s="58">
        <f t="shared" si="65"/>
        <v>0</v>
      </c>
      <c r="G11" s="58">
        <f t="shared" si="43"/>
        <v>175656030.1</v>
      </c>
      <c r="H11" s="147">
        <f>IFERROR(F11/G11," ")</f>
        <v>0</v>
      </c>
      <c r="I11" s="148"/>
      <c r="J11" s="58">
        <f>SUM(J5:J10)</f>
        <v>0</v>
      </c>
      <c r="K11" s="58">
        <f t="shared" si="44"/>
        <v>0</v>
      </c>
      <c r="L11" s="58">
        <f t="shared" si="45"/>
        <v>191624760.1</v>
      </c>
      <c r="M11" s="147">
        <f>IFERROR(J11/L11," ")</f>
        <v>0</v>
      </c>
      <c r="N11" s="149"/>
      <c r="O11" s="58">
        <f>SUM(O5:O10)</f>
        <v>0</v>
      </c>
      <c r="P11" s="58">
        <f t="shared" si="46"/>
        <v>0</v>
      </c>
      <c r="Q11" s="58">
        <f t="shared" si="47"/>
        <v>210787236.1</v>
      </c>
      <c r="R11" s="147">
        <f>IFERROR(O11/Q11," ")</f>
        <v>0</v>
      </c>
      <c r="S11" s="149"/>
      <c r="T11" s="58">
        <f>SUM(T5:T10)</f>
        <v>0</v>
      </c>
      <c r="U11" s="58">
        <f t="shared" si="48"/>
        <v>0</v>
      </c>
      <c r="V11" s="58" t="str">
        <f t="shared" si="23"/>
        <v> </v>
      </c>
      <c r="W11" s="150">
        <f t="shared" si="42"/>
        <v>234208040.2</v>
      </c>
      <c r="X11" s="147">
        <f>IFERROR(T11/W11," ")</f>
        <v>0</v>
      </c>
      <c r="Y11" s="149"/>
      <c r="Z11" s="60">
        <f>SUM(Z5:Z10)</f>
        <v>0</v>
      </c>
      <c r="AA11" s="61">
        <f t="shared" si="25"/>
        <v>0</v>
      </c>
      <c r="AB11" s="151" t="str">
        <f t="shared" si="26"/>
        <v> </v>
      </c>
      <c r="AC11" s="60" t="str">
        <f t="shared" si="49"/>
        <v>#REF!</v>
      </c>
      <c r="AD11" s="147" t="str">
        <f>IFERROR(Z11/AC11," ")</f>
        <v> </v>
      </c>
      <c r="AE11" s="149"/>
      <c r="AF11" s="60">
        <f>SUM(AF5:AF10)</f>
        <v>0</v>
      </c>
      <c r="AG11" s="61">
        <f t="shared" si="50"/>
        <v>0</v>
      </c>
      <c r="AH11" s="151" t="str">
        <f t="shared" si="28"/>
        <v> </v>
      </c>
      <c r="AI11" s="60">
        <f t="shared" si="51"/>
        <v>301124623.1</v>
      </c>
      <c r="AJ11" s="147">
        <f>IFERROR(AF11/AI11," ")</f>
        <v>0</v>
      </c>
      <c r="AK11" s="149"/>
      <c r="AL11" s="60">
        <f>SUM(AL5:AL10)</f>
        <v>0</v>
      </c>
      <c r="AM11" s="61">
        <f t="shared" si="52"/>
        <v>0</v>
      </c>
      <c r="AN11" s="60">
        <f t="shared" si="53"/>
        <v>351312060.2</v>
      </c>
      <c r="AO11" s="147">
        <f>IFERROR(AL11/AN11," ")</f>
        <v>0</v>
      </c>
      <c r="AP11" s="149"/>
      <c r="AQ11" s="60">
        <f>SUM(AQ5:AQ10)</f>
        <v>0</v>
      </c>
      <c r="AR11" s="61">
        <f t="shared" si="31"/>
        <v>0</v>
      </c>
      <c r="AS11" s="60">
        <f t="shared" si="54"/>
        <v>421574472.3</v>
      </c>
      <c r="AT11" s="147">
        <f>IFERROR(AQ11/AS11," ")</f>
        <v>0</v>
      </c>
      <c r="AU11" s="149"/>
      <c r="AV11" s="60">
        <f>SUM(AV5:AV10)</f>
        <v>0</v>
      </c>
      <c r="AW11" s="61">
        <f t="shared" si="33"/>
        <v>0</v>
      </c>
      <c r="AX11" s="60">
        <f t="shared" si="55"/>
        <v>526968090.4</v>
      </c>
      <c r="AY11" s="147">
        <f>IFERROR(AV11/AX11," ")</f>
        <v>0</v>
      </c>
      <c r="AZ11" s="149"/>
      <c r="BA11" s="60">
        <f>SUM(BA5:BA10)</f>
        <v>0</v>
      </c>
      <c r="BB11" s="152">
        <f t="shared" si="56"/>
        <v>0</v>
      </c>
      <c r="BC11" s="60">
        <f t="shared" si="57"/>
        <v>702624120.5</v>
      </c>
      <c r="BD11" s="147">
        <f>IFERROR(BA11/BC11," ")</f>
        <v>0</v>
      </c>
      <c r="BE11" s="149"/>
      <c r="BF11" s="60">
        <f>SUM(BF5:BF10)</f>
        <v>0</v>
      </c>
      <c r="BG11" s="153">
        <f t="shared" si="58"/>
        <v>0</v>
      </c>
      <c r="BH11" s="60">
        <f t="shared" si="59"/>
        <v>1053936181</v>
      </c>
      <c r="BI11" s="147">
        <f>IFERROR(BF11/BH11," ")</f>
        <v>0</v>
      </c>
      <c r="BJ11" s="149"/>
      <c r="BK11" s="60">
        <f>SUM(BK5:BK10)</f>
        <v>0</v>
      </c>
      <c r="BL11" s="61">
        <f t="shared" si="60"/>
        <v>0</v>
      </c>
      <c r="BM11" s="60">
        <f t="shared" si="61"/>
        <v>2107872361</v>
      </c>
      <c r="BN11" s="147">
        <f>IFERROR(BK11/BM11," ")</f>
        <v>0</v>
      </c>
      <c r="BO11" s="149"/>
      <c r="BP11" s="61">
        <f t="shared" si="62"/>
        <v>0</v>
      </c>
      <c r="BQ11" s="154" t="str">
        <f>G11+L11+Q11+W11+AC11+AI11</f>
        <v>#REF!</v>
      </c>
      <c r="BR11" s="155" t="str">
        <f t="shared" si="63"/>
        <v/>
      </c>
      <c r="BS11" s="155">
        <f t="shared" si="64"/>
        <v>0</v>
      </c>
    </row>
    <row r="12">
      <c r="A12" s="126"/>
      <c r="B12" s="15"/>
      <c r="C12" s="15"/>
      <c r="D12" s="15"/>
      <c r="E12" s="156"/>
      <c r="F12" s="157"/>
      <c r="G12" s="157"/>
      <c r="H12" s="39"/>
      <c r="I12" s="123"/>
      <c r="J12" s="156"/>
      <c r="K12" s="157"/>
      <c r="L12" s="157"/>
      <c r="M12" s="39"/>
      <c r="N12" s="125"/>
      <c r="O12" s="156"/>
      <c r="P12" s="157"/>
      <c r="Q12" s="157"/>
      <c r="R12" s="39"/>
      <c r="S12" s="125"/>
      <c r="T12" s="156"/>
      <c r="U12" s="157"/>
      <c r="V12" s="157"/>
      <c r="W12" s="40"/>
      <c r="X12" s="39"/>
      <c r="Y12" s="125"/>
      <c r="Z12" s="40"/>
      <c r="AA12" s="124"/>
      <c r="AB12" s="124"/>
      <c r="AC12" s="40"/>
      <c r="AD12" s="39"/>
      <c r="AE12" s="125"/>
      <c r="AF12" s="40"/>
      <c r="AG12" s="124"/>
      <c r="AH12" s="124"/>
      <c r="AI12" s="40"/>
      <c r="AJ12" s="39"/>
      <c r="AK12" s="125"/>
      <c r="AL12" s="40"/>
      <c r="AM12" s="124"/>
      <c r="AN12" s="40"/>
      <c r="AO12" s="39"/>
      <c r="AP12" s="125"/>
      <c r="AQ12" s="40"/>
      <c r="AR12" s="40"/>
      <c r="AS12" s="40"/>
      <c r="AT12" s="39"/>
      <c r="AU12" s="125"/>
      <c r="AV12" s="40"/>
      <c r="AW12" s="40"/>
      <c r="AX12" s="40"/>
      <c r="AY12" s="39"/>
      <c r="AZ12" s="125"/>
      <c r="BA12" s="40"/>
      <c r="BB12" s="42"/>
      <c r="BC12" s="40"/>
      <c r="BD12" s="39"/>
      <c r="BE12" s="125"/>
      <c r="BF12" s="40"/>
      <c r="BG12" s="40"/>
      <c r="BH12" s="40"/>
      <c r="BI12" s="39"/>
      <c r="BJ12" s="125"/>
      <c r="BK12" s="40"/>
      <c r="BL12" s="40"/>
      <c r="BM12" s="40"/>
      <c r="BN12" s="39"/>
      <c r="BO12" s="19"/>
      <c r="BP12" s="19"/>
      <c r="BQ12" s="19"/>
      <c r="BR12" s="19"/>
      <c r="BS12" s="19"/>
    </row>
    <row r="13">
      <c r="A13" s="126"/>
      <c r="B13" s="50" t="s">
        <v>69</v>
      </c>
      <c r="C13" s="11">
        <v>64404.0</v>
      </c>
      <c r="D13" s="11" t="s">
        <v>70</v>
      </c>
      <c r="E13" s="89">
        <f>'Trade Finance'!D72</f>
        <v>373000000</v>
      </c>
      <c r="F13" s="13"/>
      <c r="G13" s="13">
        <f t="shared" ref="G13:G17" si="66">IF((E13/12)&lt;0,"",E13/12)</f>
        <v>31083333.33</v>
      </c>
      <c r="H13" s="130" t="str">
        <f t="shared" ref="H13:H16" si="67">IFERROR(IF(F13="","",F13/G13),"")</f>
        <v/>
      </c>
      <c r="I13" s="39"/>
      <c r="J13" s="89"/>
      <c r="K13" s="13" t="str">
        <f t="shared" ref="K13:K17" si="68">IF(J13="","",J13-F13)</f>
        <v/>
      </c>
      <c r="L13" s="13">
        <f t="shared" ref="L13:L17" si="69">IF(($E13-F13)/11&lt;0,"",($E13-F13)/11)</f>
        <v>33909090.91</v>
      </c>
      <c r="M13" s="130" t="str">
        <f t="shared" ref="M13:M16" si="70">IFERROR(IF(J13="","",J13/L13),"")</f>
        <v/>
      </c>
      <c r="N13" s="131"/>
      <c r="O13" s="89"/>
      <c r="P13" s="13" t="str">
        <f t="shared" ref="P13:P17" si="71">IF(O13="","",O13-J13)</f>
        <v/>
      </c>
      <c r="Q13" s="13">
        <f t="shared" ref="Q13:Q17" si="72">IF(($E13-F13-J13)/10&lt;0," ",($E13-F13-J13)/10)</f>
        <v>37300000</v>
      </c>
      <c r="R13" s="130" t="str">
        <f t="shared" ref="R13:R16" si="73">IFERROR(IF(O13="","",O13/Q13),"")</f>
        <v/>
      </c>
      <c r="S13" s="131"/>
      <c r="T13" s="89"/>
      <c r="U13" s="13" t="str">
        <f t="shared" ref="U13:U17" si="74">IF(T13="","",T13-O13)</f>
        <v/>
      </c>
      <c r="V13" s="13" t="str">
        <f t="shared" ref="V13:V17" si="75">IFERROR(((T13-O13)/O13)," ")</f>
        <v> </v>
      </c>
      <c r="W13" s="52">
        <f t="shared" ref="W13:W17" si="76">IF(($E13-$F13-$J13-$O13)/9&lt;0,"",($E13-$F13-$J13-$O13)/9)</f>
        <v>41444444.44</v>
      </c>
      <c r="X13" s="130" t="str">
        <f t="shared" ref="X13:X16" si="77">IFERROR(IF(T13="","",T13/W13),"")</f>
        <v/>
      </c>
      <c r="Y13" s="131"/>
      <c r="Z13" s="158"/>
      <c r="AA13" s="46" t="str">
        <f t="shared" ref="AA13:AA17" si="78">IF(Z13="","",Z13-T13)</f>
        <v/>
      </c>
      <c r="AB13" s="132" t="str">
        <f t="shared" ref="AB13:AB17" si="79">IFERROR(((Z13-T13)/T13)," ")</f>
        <v> </v>
      </c>
      <c r="AC13" s="52" t="str">
        <f t="shared" ref="AC13:AC17" si="80">IF(($E13-#REF!-#REF!-#REF!-$T13)/8&lt;0,"",($E13-#REF!-#REF!-#REF!-$T13)/8)</f>
        <v>#REF!</v>
      </c>
      <c r="AD13" s="130" t="str">
        <f t="shared" ref="AD13:AD16" si="81">IFERROR(IF(Z13="","",Z13/AC13),"")</f>
        <v/>
      </c>
      <c r="AE13" s="131"/>
      <c r="AF13" s="52"/>
      <c r="AG13" s="46" t="str">
        <f t="shared" ref="AG13:AG17" si="82">IF(AF13="","",AF13-Z13)</f>
        <v/>
      </c>
      <c r="AH13" s="132" t="str">
        <f t="shared" ref="AH13:AH17" si="83">IFERROR(((AF13-Z13)/Z13)," ")</f>
        <v> </v>
      </c>
      <c r="AI13" s="52">
        <f t="shared" ref="AI13:AI17" si="84">IF(($E13-$F13-$J13-$O13-$T13-$Z13)/7&lt;0,"",($E13-$F13-$J13-$O13-$T13-$Z13)/7)</f>
        <v>53285714.29</v>
      </c>
      <c r="AJ13" s="130" t="str">
        <f t="shared" ref="AJ13:AJ16" si="85">IFERROR(IF(AF13="","",AF13/AI13),"")</f>
        <v/>
      </c>
      <c r="AK13" s="131"/>
      <c r="AL13" s="52"/>
      <c r="AM13" s="46" t="str">
        <f t="shared" ref="AM13:AM17" si="86">IF(AL13="","",AL13-AF13)</f>
        <v/>
      </c>
      <c r="AN13" s="52">
        <f t="shared" ref="AN13:AN17" si="87">IF(($E13-$F13-$J13-$O13-$T13-$Z13-$AF13)/6&lt;0,"",($E13-$F13-$J13-$O13-$T13-$Z13-$AF13)/6)</f>
        <v>62166666.67</v>
      </c>
      <c r="AO13" s="130" t="str">
        <f t="shared" ref="AO13:AO16" si="88">IF(AL13="","",AL13/AN13)</f>
        <v/>
      </c>
      <c r="AP13" s="131"/>
      <c r="AQ13" s="52"/>
      <c r="AR13" s="46" t="str">
        <f t="shared" ref="AR13:AR17" si="89">IF(AQ13="","",AQ13-AL13)</f>
        <v/>
      </c>
      <c r="AS13" s="52">
        <f t="shared" ref="AS13:AS17" si="90">IF(($E13-$F13-$J13-$O13-$T13-$Z13-$AF13-$AL13)/5&lt;0,"",($E13-$F13-$J13-$O13-$T13-$Z13-$AF13-$AL13)/5)</f>
        <v>74600000</v>
      </c>
      <c r="AT13" s="130" t="str">
        <f t="shared" ref="AT13:AT16" si="91">IF(AQ13="","",AQ13/AS13)</f>
        <v/>
      </c>
      <c r="AU13" s="131"/>
      <c r="AV13" s="52"/>
      <c r="AW13" s="46" t="str">
        <f t="shared" ref="AW13:AW17" si="92">IF(AV13="","",AV13-AQ13)</f>
        <v/>
      </c>
      <c r="AX13" s="52">
        <f t="shared" ref="AX13:AX17" si="93">IF(($E13-$F13-$J13-$O13-$T13-$Z13-$AF13-$AL13-$AQ13)/4&lt;0,"",($E13-$F13-$J13-$O13-$T13-$Z13-$AF13-$AL13-$AQ13)/4)</f>
        <v>93250000</v>
      </c>
      <c r="AY13" s="130" t="str">
        <f t="shared" ref="AY13:AY16" si="94">IF(AV13="","",AV13/AX13)</f>
        <v/>
      </c>
      <c r="AZ13" s="131"/>
      <c r="BA13" s="52"/>
      <c r="BB13" s="133" t="str">
        <f t="shared" ref="BB13:BB17" si="95">IF(BA13="","",BA13-AV13)</f>
        <v/>
      </c>
      <c r="BC13" s="52">
        <f t="shared" ref="BC13:BC17" si="96">IF(($E13-$F13-$J13-$O13-$T13-$Z13-$AF13-$AL13-$AQ13-$AV13)/3&lt;0,"",($E13-$F13-$J13-$O13-$T13-$Z13-$AF13-$AL13-$AQ13-$AV13)/3)</f>
        <v>124333333.3</v>
      </c>
      <c r="BD13" s="130" t="str">
        <f t="shared" ref="BD13:BD16" si="97">IF(BA13="","",BA13/BC13)</f>
        <v/>
      </c>
      <c r="BE13" s="131"/>
      <c r="BF13" s="52"/>
      <c r="BG13" s="134" t="str">
        <f t="shared" ref="BG13:BG17" si="98">IF(BF13="","",BF13-BA13)</f>
        <v/>
      </c>
      <c r="BH13" s="52">
        <f t="shared" ref="BH13:BH17" si="99">IF(($E13-$F13-$J13-$O13-$T13-$Z13-$AF13-$AL13-$AQ13-$AV13-$BA13)/2&lt;0,"",($E13-$F13-$J13-$O13-$T13-$Z13-$AF13-$AL13-$AQ13-$AV13-$BA13)/2)</f>
        <v>186500000</v>
      </c>
      <c r="BI13" s="130" t="str">
        <f t="shared" ref="BI13:BI16" si="100">IF(BF13="","",BF13/BH13)</f>
        <v/>
      </c>
      <c r="BJ13" s="131"/>
      <c r="BK13" s="52"/>
      <c r="BL13" s="46" t="str">
        <f t="shared" ref="BL13:BL17" si="101">IF(BK13="","",BK13-BF13)</f>
        <v/>
      </c>
      <c r="BM13" s="52">
        <f t="shared" ref="BM13:BM17" si="102">IF((($E13-$F13-$J13-$O13-$T13-$Z13-$AF13-$AL13-$AQ13-$AV13-$BA13-$BF13)/1)&lt;0,"",$E13-$F13-$J13-$O13-$T13-$Z13-$AF13-$AL13-$AQ13-$AV13-$BA13-$BF13/1)</f>
        <v>373000000</v>
      </c>
      <c r="BN13" s="130" t="str">
        <f t="shared" ref="BN13:BN16" si="103">IF(BK13="","",BK13/BM13)</f>
        <v/>
      </c>
      <c r="BO13" s="131"/>
      <c r="BP13" s="46">
        <f t="shared" ref="BP13:BP17" si="104">IFERROR(F13+J13+O13+T13+Z13+AF13+AL13+AQ13+AV13+BA13+BF13+BK13,"")</f>
        <v>0</v>
      </c>
      <c r="BQ13" s="135" t="str">
        <f t="shared" ref="BQ13:BQ17" si="105">IFERROR(G13+L13+Q13+W13+AC13+AI13,"")</f>
        <v/>
      </c>
      <c r="BR13" s="136" t="str">
        <f t="shared" ref="BR13:BR17" si="106">IFERROR(BP13/BQ13,"")</f>
        <v/>
      </c>
      <c r="BS13" s="136">
        <f t="shared" ref="BS13:BS17" si="107">IFERROR(BP13/E13,"")</f>
        <v>0</v>
      </c>
    </row>
    <row r="14">
      <c r="A14" s="126"/>
      <c r="B14" s="31"/>
      <c r="C14" s="11">
        <v>52405.0</v>
      </c>
      <c r="D14" s="11" t="s">
        <v>136</v>
      </c>
      <c r="E14" s="89">
        <f>'Trade Finance'!D73</f>
        <v>49317547.78</v>
      </c>
      <c r="F14" s="13"/>
      <c r="G14" s="13">
        <f t="shared" si="66"/>
        <v>4109795.649</v>
      </c>
      <c r="H14" s="130" t="str">
        <f t="shared" si="67"/>
        <v/>
      </c>
      <c r="I14" s="39"/>
      <c r="J14" s="89"/>
      <c r="K14" s="13" t="str">
        <f t="shared" si="68"/>
        <v/>
      </c>
      <c r="L14" s="13">
        <f t="shared" si="69"/>
        <v>4483413.435</v>
      </c>
      <c r="M14" s="130" t="str">
        <f t="shared" si="70"/>
        <v/>
      </c>
      <c r="N14" s="131"/>
      <c r="O14" s="89"/>
      <c r="P14" s="13" t="str">
        <f t="shared" si="71"/>
        <v/>
      </c>
      <c r="Q14" s="13">
        <f t="shared" si="72"/>
        <v>4931754.778</v>
      </c>
      <c r="R14" s="130" t="str">
        <f t="shared" si="73"/>
        <v/>
      </c>
      <c r="S14" s="131"/>
      <c r="T14" s="89"/>
      <c r="U14" s="13" t="str">
        <f t="shared" si="74"/>
        <v/>
      </c>
      <c r="V14" s="13" t="str">
        <f t="shared" si="75"/>
        <v> </v>
      </c>
      <c r="W14" s="52">
        <f t="shared" si="76"/>
        <v>5479727.531</v>
      </c>
      <c r="X14" s="130" t="str">
        <f t="shared" si="77"/>
        <v/>
      </c>
      <c r="Y14" s="131"/>
      <c r="Z14" s="158"/>
      <c r="AA14" s="46" t="str">
        <f t="shared" si="78"/>
        <v/>
      </c>
      <c r="AB14" s="132" t="str">
        <f t="shared" si="79"/>
        <v> </v>
      </c>
      <c r="AC14" s="52" t="str">
        <f t="shared" si="80"/>
        <v>#REF!</v>
      </c>
      <c r="AD14" s="130" t="str">
        <f t="shared" si="81"/>
        <v/>
      </c>
      <c r="AE14" s="131"/>
      <c r="AF14" s="52"/>
      <c r="AG14" s="46" t="str">
        <f t="shared" si="82"/>
        <v/>
      </c>
      <c r="AH14" s="132" t="str">
        <f t="shared" si="83"/>
        <v> </v>
      </c>
      <c r="AI14" s="52">
        <f t="shared" si="84"/>
        <v>7045363.969</v>
      </c>
      <c r="AJ14" s="130" t="str">
        <f t="shared" si="85"/>
        <v/>
      </c>
      <c r="AK14" s="131"/>
      <c r="AL14" s="52"/>
      <c r="AM14" s="46" t="str">
        <f t="shared" si="86"/>
        <v/>
      </c>
      <c r="AN14" s="52">
        <f t="shared" si="87"/>
        <v>8219591.297</v>
      </c>
      <c r="AO14" s="130" t="str">
        <f t="shared" si="88"/>
        <v/>
      </c>
      <c r="AP14" s="131"/>
      <c r="AQ14" s="52"/>
      <c r="AR14" s="46" t="str">
        <f t="shared" si="89"/>
        <v/>
      </c>
      <c r="AS14" s="52">
        <f t="shared" si="90"/>
        <v>9863509.557</v>
      </c>
      <c r="AT14" s="130" t="str">
        <f t="shared" si="91"/>
        <v/>
      </c>
      <c r="AU14" s="131"/>
      <c r="AV14" s="52"/>
      <c r="AW14" s="46" t="str">
        <f t="shared" si="92"/>
        <v/>
      </c>
      <c r="AX14" s="52">
        <f t="shared" si="93"/>
        <v>12329386.95</v>
      </c>
      <c r="AY14" s="130" t="str">
        <f t="shared" si="94"/>
        <v/>
      </c>
      <c r="AZ14" s="131"/>
      <c r="BA14" s="52"/>
      <c r="BB14" s="133" t="str">
        <f t="shared" si="95"/>
        <v/>
      </c>
      <c r="BC14" s="52">
        <f t="shared" si="96"/>
        <v>16439182.59</v>
      </c>
      <c r="BD14" s="130" t="str">
        <f t="shared" si="97"/>
        <v/>
      </c>
      <c r="BE14" s="131"/>
      <c r="BF14" s="52"/>
      <c r="BG14" s="134" t="str">
        <f t="shared" si="98"/>
        <v/>
      </c>
      <c r="BH14" s="52">
        <f t="shared" si="99"/>
        <v>24658773.89</v>
      </c>
      <c r="BI14" s="130" t="str">
        <f t="shared" si="100"/>
        <v/>
      </c>
      <c r="BJ14" s="131"/>
      <c r="BK14" s="52"/>
      <c r="BL14" s="46" t="str">
        <f t="shared" si="101"/>
        <v/>
      </c>
      <c r="BM14" s="52">
        <f t="shared" si="102"/>
        <v>49317547.78</v>
      </c>
      <c r="BN14" s="130" t="str">
        <f t="shared" si="103"/>
        <v/>
      </c>
      <c r="BO14" s="131"/>
      <c r="BP14" s="46">
        <f t="shared" si="104"/>
        <v>0</v>
      </c>
      <c r="BQ14" s="135" t="str">
        <f t="shared" si="105"/>
        <v/>
      </c>
      <c r="BR14" s="136" t="str">
        <f t="shared" si="106"/>
        <v/>
      </c>
      <c r="BS14" s="136">
        <f t="shared" si="107"/>
        <v>0</v>
      </c>
    </row>
    <row r="15">
      <c r="A15" s="126"/>
      <c r="B15" s="31"/>
      <c r="C15" s="146"/>
      <c r="D15" s="44" t="s">
        <v>73</v>
      </c>
      <c r="E15" s="89">
        <f>'Trade Finance'!D74</f>
        <v>549568285.7</v>
      </c>
      <c r="F15" s="13"/>
      <c r="G15" s="13">
        <f t="shared" si="66"/>
        <v>45797357.14</v>
      </c>
      <c r="H15" s="130" t="str">
        <f t="shared" si="67"/>
        <v/>
      </c>
      <c r="I15" s="39"/>
      <c r="J15" s="89"/>
      <c r="K15" s="13" t="str">
        <f t="shared" si="68"/>
        <v/>
      </c>
      <c r="L15" s="13">
        <f t="shared" si="69"/>
        <v>49960753.25</v>
      </c>
      <c r="M15" s="130" t="str">
        <f t="shared" si="70"/>
        <v/>
      </c>
      <c r="N15" s="131"/>
      <c r="O15" s="89"/>
      <c r="P15" s="13" t="str">
        <f t="shared" si="71"/>
        <v/>
      </c>
      <c r="Q15" s="13">
        <f t="shared" si="72"/>
        <v>54956828.57</v>
      </c>
      <c r="R15" s="130" t="str">
        <f t="shared" si="73"/>
        <v/>
      </c>
      <c r="S15" s="131"/>
      <c r="T15" s="89"/>
      <c r="U15" s="13" t="str">
        <f t="shared" si="74"/>
        <v/>
      </c>
      <c r="V15" s="13" t="str">
        <f t="shared" si="75"/>
        <v> </v>
      </c>
      <c r="W15" s="52">
        <f t="shared" si="76"/>
        <v>61063142.86</v>
      </c>
      <c r="X15" s="130" t="str">
        <f t="shared" si="77"/>
        <v/>
      </c>
      <c r="Y15" s="131"/>
      <c r="Z15" s="52"/>
      <c r="AA15" s="46" t="str">
        <f t="shared" si="78"/>
        <v/>
      </c>
      <c r="AB15" s="132" t="str">
        <f t="shared" si="79"/>
        <v> </v>
      </c>
      <c r="AC15" s="52" t="str">
        <f t="shared" si="80"/>
        <v>#REF!</v>
      </c>
      <c r="AD15" s="130" t="str">
        <f t="shared" si="81"/>
        <v/>
      </c>
      <c r="AE15" s="131"/>
      <c r="AF15" s="52"/>
      <c r="AG15" s="46" t="str">
        <f t="shared" si="82"/>
        <v/>
      </c>
      <c r="AH15" s="132" t="str">
        <f t="shared" si="83"/>
        <v> </v>
      </c>
      <c r="AI15" s="52">
        <f t="shared" si="84"/>
        <v>78509755.1</v>
      </c>
      <c r="AJ15" s="130" t="str">
        <f t="shared" si="85"/>
        <v/>
      </c>
      <c r="AK15" s="131"/>
      <c r="AL15" s="52"/>
      <c r="AM15" s="46" t="str">
        <f t="shared" si="86"/>
        <v/>
      </c>
      <c r="AN15" s="52">
        <f t="shared" si="87"/>
        <v>91594714.29</v>
      </c>
      <c r="AO15" s="130" t="str">
        <f t="shared" si="88"/>
        <v/>
      </c>
      <c r="AP15" s="131"/>
      <c r="AQ15" s="52"/>
      <c r="AR15" s="46" t="str">
        <f t="shared" si="89"/>
        <v/>
      </c>
      <c r="AS15" s="52">
        <f t="shared" si="90"/>
        <v>109913657.1</v>
      </c>
      <c r="AT15" s="130" t="str">
        <f t="shared" si="91"/>
        <v/>
      </c>
      <c r="AU15" s="131"/>
      <c r="AV15" s="52"/>
      <c r="AW15" s="46" t="str">
        <f t="shared" si="92"/>
        <v/>
      </c>
      <c r="AX15" s="52">
        <f t="shared" si="93"/>
        <v>137392071.4</v>
      </c>
      <c r="AY15" s="130" t="str">
        <f t="shared" si="94"/>
        <v/>
      </c>
      <c r="AZ15" s="131"/>
      <c r="BA15" s="52"/>
      <c r="BB15" s="133" t="str">
        <f t="shared" si="95"/>
        <v/>
      </c>
      <c r="BC15" s="52">
        <f t="shared" si="96"/>
        <v>183189428.6</v>
      </c>
      <c r="BD15" s="130" t="str">
        <f t="shared" si="97"/>
        <v/>
      </c>
      <c r="BE15" s="131"/>
      <c r="BF15" s="52"/>
      <c r="BG15" s="134" t="str">
        <f t="shared" si="98"/>
        <v/>
      </c>
      <c r="BH15" s="52">
        <f t="shared" si="99"/>
        <v>274784142.9</v>
      </c>
      <c r="BI15" s="130" t="str">
        <f t="shared" si="100"/>
        <v/>
      </c>
      <c r="BJ15" s="131"/>
      <c r="BK15" s="52"/>
      <c r="BL15" s="46" t="str">
        <f t="shared" si="101"/>
        <v/>
      </c>
      <c r="BM15" s="52">
        <f t="shared" si="102"/>
        <v>549568285.7</v>
      </c>
      <c r="BN15" s="130" t="str">
        <f t="shared" si="103"/>
        <v/>
      </c>
      <c r="BO15" s="131"/>
      <c r="BP15" s="46">
        <f t="shared" si="104"/>
        <v>0</v>
      </c>
      <c r="BQ15" s="135" t="str">
        <f t="shared" si="105"/>
        <v/>
      </c>
      <c r="BR15" s="136" t="str">
        <f t="shared" si="106"/>
        <v/>
      </c>
      <c r="BS15" s="136">
        <f t="shared" si="107"/>
        <v>0</v>
      </c>
    </row>
    <row r="16">
      <c r="A16" s="126"/>
      <c r="B16" s="31"/>
      <c r="C16" s="146"/>
      <c r="D16" s="44" t="s">
        <v>74</v>
      </c>
      <c r="E16" s="89">
        <f>'Trade Finance'!D75</f>
        <v>2723142.857</v>
      </c>
      <c r="F16" s="13"/>
      <c r="G16" s="13">
        <f t="shared" si="66"/>
        <v>226928.5714</v>
      </c>
      <c r="H16" s="130" t="str">
        <f t="shared" si="67"/>
        <v/>
      </c>
      <c r="I16" s="39"/>
      <c r="J16" s="89"/>
      <c r="K16" s="13" t="str">
        <f t="shared" si="68"/>
        <v/>
      </c>
      <c r="L16" s="13">
        <f t="shared" si="69"/>
        <v>247558.4416</v>
      </c>
      <c r="M16" s="130" t="str">
        <f t="shared" si="70"/>
        <v/>
      </c>
      <c r="N16" s="131"/>
      <c r="O16" s="89"/>
      <c r="P16" s="13" t="str">
        <f t="shared" si="71"/>
        <v/>
      </c>
      <c r="Q16" s="13">
        <f t="shared" si="72"/>
        <v>272314.2857</v>
      </c>
      <c r="R16" s="130" t="str">
        <f t="shared" si="73"/>
        <v/>
      </c>
      <c r="S16" s="131"/>
      <c r="T16" s="89"/>
      <c r="U16" s="13" t="str">
        <f t="shared" si="74"/>
        <v/>
      </c>
      <c r="V16" s="13" t="str">
        <f t="shared" si="75"/>
        <v> </v>
      </c>
      <c r="W16" s="52">
        <f t="shared" si="76"/>
        <v>302571.4286</v>
      </c>
      <c r="X16" s="130" t="str">
        <f t="shared" si="77"/>
        <v/>
      </c>
      <c r="Y16" s="131"/>
      <c r="Z16" s="52"/>
      <c r="AA16" s="46" t="str">
        <f t="shared" si="78"/>
        <v/>
      </c>
      <c r="AB16" s="132" t="str">
        <f t="shared" si="79"/>
        <v> </v>
      </c>
      <c r="AC16" s="52" t="str">
        <f t="shared" si="80"/>
        <v>#REF!</v>
      </c>
      <c r="AD16" s="130" t="str">
        <f t="shared" si="81"/>
        <v/>
      </c>
      <c r="AE16" s="131"/>
      <c r="AF16" s="52"/>
      <c r="AG16" s="46" t="str">
        <f t="shared" si="82"/>
        <v/>
      </c>
      <c r="AH16" s="132" t="str">
        <f t="shared" si="83"/>
        <v> </v>
      </c>
      <c r="AI16" s="52">
        <f t="shared" si="84"/>
        <v>389020.4082</v>
      </c>
      <c r="AJ16" s="130" t="str">
        <f t="shared" si="85"/>
        <v/>
      </c>
      <c r="AK16" s="131"/>
      <c r="AL16" s="52"/>
      <c r="AM16" s="46" t="str">
        <f t="shared" si="86"/>
        <v/>
      </c>
      <c r="AN16" s="52">
        <f t="shared" si="87"/>
        <v>453857.1429</v>
      </c>
      <c r="AO16" s="130" t="str">
        <f t="shared" si="88"/>
        <v/>
      </c>
      <c r="AP16" s="131"/>
      <c r="AQ16" s="52"/>
      <c r="AR16" s="46" t="str">
        <f t="shared" si="89"/>
        <v/>
      </c>
      <c r="AS16" s="52">
        <f t="shared" si="90"/>
        <v>544628.5714</v>
      </c>
      <c r="AT16" s="130" t="str">
        <f t="shared" si="91"/>
        <v/>
      </c>
      <c r="AU16" s="131"/>
      <c r="AV16" s="52"/>
      <c r="AW16" s="46" t="str">
        <f t="shared" si="92"/>
        <v/>
      </c>
      <c r="AX16" s="52">
        <f t="shared" si="93"/>
        <v>680785.7143</v>
      </c>
      <c r="AY16" s="130" t="str">
        <f t="shared" si="94"/>
        <v/>
      </c>
      <c r="AZ16" s="131"/>
      <c r="BA16" s="52"/>
      <c r="BB16" s="133" t="str">
        <f t="shared" si="95"/>
        <v/>
      </c>
      <c r="BC16" s="52">
        <f t="shared" si="96"/>
        <v>907714.2857</v>
      </c>
      <c r="BD16" s="130" t="str">
        <f t="shared" si="97"/>
        <v/>
      </c>
      <c r="BE16" s="131"/>
      <c r="BF16" s="52"/>
      <c r="BG16" s="134" t="str">
        <f t="shared" si="98"/>
        <v/>
      </c>
      <c r="BH16" s="52">
        <f t="shared" si="99"/>
        <v>1361571.429</v>
      </c>
      <c r="BI16" s="130" t="str">
        <f t="shared" si="100"/>
        <v/>
      </c>
      <c r="BJ16" s="131"/>
      <c r="BK16" s="52"/>
      <c r="BL16" s="46" t="str">
        <f t="shared" si="101"/>
        <v/>
      </c>
      <c r="BM16" s="52">
        <f t="shared" si="102"/>
        <v>2723142.857</v>
      </c>
      <c r="BN16" s="130" t="str">
        <f t="shared" si="103"/>
        <v/>
      </c>
      <c r="BO16" s="131"/>
      <c r="BP16" s="46">
        <f t="shared" si="104"/>
        <v>0</v>
      </c>
      <c r="BQ16" s="135" t="str">
        <f t="shared" si="105"/>
        <v/>
      </c>
      <c r="BR16" s="136" t="str">
        <f t="shared" si="106"/>
        <v/>
      </c>
      <c r="BS16" s="136">
        <f t="shared" si="107"/>
        <v>0</v>
      </c>
    </row>
    <row r="17">
      <c r="A17" s="122" t="s">
        <v>137</v>
      </c>
      <c r="B17" s="34"/>
      <c r="C17" s="11"/>
      <c r="D17" s="94" t="s">
        <v>75</v>
      </c>
      <c r="E17" s="58">
        <f t="shared" ref="E17:F17" si="108">SUM(E13:E16)</f>
        <v>974608976.4</v>
      </c>
      <c r="F17" s="58">
        <f t="shared" si="108"/>
        <v>0</v>
      </c>
      <c r="G17" s="58">
        <f t="shared" si="66"/>
        <v>81217414.7</v>
      </c>
      <c r="H17" s="147">
        <f>IFERROR(F17/G17," ")</f>
        <v>0</v>
      </c>
      <c r="I17" s="148"/>
      <c r="J17" s="58">
        <f>SUM(J13:J16)</f>
        <v>0</v>
      </c>
      <c r="K17" s="58">
        <f t="shared" si="68"/>
        <v>0</v>
      </c>
      <c r="L17" s="58">
        <f t="shared" si="69"/>
        <v>88600816.03</v>
      </c>
      <c r="M17" s="147">
        <f>IFERROR(J17/L17," ")</f>
        <v>0</v>
      </c>
      <c r="N17" s="149"/>
      <c r="O17" s="58">
        <f>SUM(O13:O16)</f>
        <v>0</v>
      </c>
      <c r="P17" s="58">
        <f t="shared" si="71"/>
        <v>0</v>
      </c>
      <c r="Q17" s="58">
        <f t="shared" si="72"/>
        <v>97460897.64</v>
      </c>
      <c r="R17" s="147">
        <f>IFERROR(O17/Q17," ")</f>
        <v>0</v>
      </c>
      <c r="S17" s="149"/>
      <c r="T17" s="58">
        <f>SUM(T13:T16)</f>
        <v>0</v>
      </c>
      <c r="U17" s="58">
        <f t="shared" si="74"/>
        <v>0</v>
      </c>
      <c r="V17" s="58" t="str">
        <f t="shared" si="75"/>
        <v> </v>
      </c>
      <c r="W17" s="150">
        <f t="shared" si="76"/>
        <v>108289886.3</v>
      </c>
      <c r="X17" s="147">
        <f>IFERROR(T17/W17," ")</f>
        <v>0</v>
      </c>
      <c r="Y17" s="149"/>
      <c r="Z17" s="60">
        <f>SUM(Z13:Z16)</f>
        <v>0</v>
      </c>
      <c r="AA17" s="61">
        <f t="shared" si="78"/>
        <v>0</v>
      </c>
      <c r="AB17" s="151" t="str">
        <f t="shared" si="79"/>
        <v> </v>
      </c>
      <c r="AC17" s="60" t="str">
        <f t="shared" si="80"/>
        <v>#REF!</v>
      </c>
      <c r="AD17" s="147" t="str">
        <f>IFERROR(Z17/AC17," ")</f>
        <v> </v>
      </c>
      <c r="AE17" s="149"/>
      <c r="AF17" s="60">
        <f>SUM(AF13:AF16)</f>
        <v>0</v>
      </c>
      <c r="AG17" s="61">
        <f t="shared" si="82"/>
        <v>0</v>
      </c>
      <c r="AH17" s="151" t="str">
        <f t="shared" si="83"/>
        <v> </v>
      </c>
      <c r="AI17" s="60">
        <f t="shared" si="84"/>
        <v>139229853.8</v>
      </c>
      <c r="AJ17" s="147">
        <f>IFERROR(AF17/AI17," ")</f>
        <v>0</v>
      </c>
      <c r="AK17" s="149"/>
      <c r="AL17" s="60">
        <f>SUM(AL13:AL16)</f>
        <v>0</v>
      </c>
      <c r="AM17" s="61">
        <f t="shared" si="86"/>
        <v>0</v>
      </c>
      <c r="AN17" s="60">
        <f t="shared" si="87"/>
        <v>162434829.4</v>
      </c>
      <c r="AO17" s="147">
        <f>IFERROR(AL17/AN17," ")</f>
        <v>0</v>
      </c>
      <c r="AP17" s="149"/>
      <c r="AQ17" s="60">
        <f>SUM(AQ13:AQ16)</f>
        <v>0</v>
      </c>
      <c r="AR17" s="61">
        <f t="shared" si="89"/>
        <v>0</v>
      </c>
      <c r="AS17" s="60">
        <f t="shared" si="90"/>
        <v>194921795.3</v>
      </c>
      <c r="AT17" s="147">
        <f>IFERROR(AQ17/AS17," ")</f>
        <v>0</v>
      </c>
      <c r="AU17" s="149"/>
      <c r="AV17" s="60">
        <f>SUM(AV13:AV16)</f>
        <v>0</v>
      </c>
      <c r="AW17" s="61">
        <f t="shared" si="92"/>
        <v>0</v>
      </c>
      <c r="AX17" s="60">
        <f t="shared" si="93"/>
        <v>243652244.1</v>
      </c>
      <c r="AY17" s="147">
        <f>IFERROR(AV17/AX17," ")</f>
        <v>0</v>
      </c>
      <c r="AZ17" s="149"/>
      <c r="BA17" s="60">
        <f>SUM(BA13:BA16)</f>
        <v>0</v>
      </c>
      <c r="BB17" s="152">
        <f t="shared" si="95"/>
        <v>0</v>
      </c>
      <c r="BC17" s="60">
        <f t="shared" si="96"/>
        <v>324869658.8</v>
      </c>
      <c r="BD17" s="147">
        <f>IFERROR(BA17/BC17," ")</f>
        <v>0</v>
      </c>
      <c r="BE17" s="149"/>
      <c r="BF17" s="60">
        <f>SUM(BF13:BF16)</f>
        <v>0</v>
      </c>
      <c r="BG17" s="153">
        <f t="shared" si="98"/>
        <v>0</v>
      </c>
      <c r="BH17" s="60">
        <f t="shared" si="99"/>
        <v>487304488.2</v>
      </c>
      <c r="BI17" s="147">
        <f>IFERROR(BF17/BH17," ")</f>
        <v>0</v>
      </c>
      <c r="BJ17" s="149"/>
      <c r="BK17" s="60">
        <f>SUM(BK13:BK16)</f>
        <v>0</v>
      </c>
      <c r="BL17" s="61">
        <f t="shared" si="101"/>
        <v>0</v>
      </c>
      <c r="BM17" s="60">
        <f t="shared" si="102"/>
        <v>974608976.4</v>
      </c>
      <c r="BN17" s="147">
        <f>IFERROR(BK17/BM17," ")</f>
        <v>0</v>
      </c>
      <c r="BO17" s="149"/>
      <c r="BP17" s="61">
        <f t="shared" si="104"/>
        <v>0</v>
      </c>
      <c r="BQ17" s="61" t="str">
        <f t="shared" si="105"/>
        <v/>
      </c>
      <c r="BR17" s="155" t="str">
        <f t="shared" si="106"/>
        <v/>
      </c>
      <c r="BS17" s="155">
        <f t="shared" si="107"/>
        <v>0</v>
      </c>
    </row>
    <row r="18">
      <c r="A18" s="126"/>
      <c r="B18" s="15"/>
      <c r="C18" s="15"/>
      <c r="D18" s="15"/>
      <c r="E18" s="156"/>
      <c r="F18" s="157"/>
      <c r="G18" s="157"/>
      <c r="H18" s="39"/>
      <c r="I18" s="123"/>
      <c r="J18" s="156"/>
      <c r="K18" s="157"/>
      <c r="L18" s="157"/>
      <c r="M18" s="39"/>
      <c r="N18" s="125"/>
      <c r="O18" s="156"/>
      <c r="P18" s="157"/>
      <c r="Q18" s="157"/>
      <c r="R18" s="39"/>
      <c r="S18" s="125"/>
      <c r="T18" s="156"/>
      <c r="U18" s="157"/>
      <c r="V18" s="157"/>
      <c r="W18" s="40"/>
      <c r="X18" s="39"/>
      <c r="Y18" s="125"/>
      <c r="Z18" s="40"/>
      <c r="AA18" s="124"/>
      <c r="AB18" s="124"/>
      <c r="AC18" s="40"/>
      <c r="AD18" s="39"/>
      <c r="AE18" s="125"/>
      <c r="AF18" s="40"/>
      <c r="AG18" s="124"/>
      <c r="AH18" s="124"/>
      <c r="AI18" s="40"/>
      <c r="AJ18" s="39"/>
      <c r="AK18" s="125"/>
      <c r="AL18" s="40"/>
      <c r="AM18" s="124"/>
      <c r="AN18" s="40"/>
      <c r="AO18" s="39"/>
      <c r="AP18" s="125"/>
      <c r="AQ18" s="40"/>
      <c r="AR18" s="40"/>
      <c r="AS18" s="40"/>
      <c r="AT18" s="39"/>
      <c r="AU18" s="125"/>
      <c r="AV18" s="40"/>
      <c r="AW18" s="40"/>
      <c r="AX18" s="40"/>
      <c r="AY18" s="39"/>
      <c r="AZ18" s="125"/>
      <c r="BA18" s="40"/>
      <c r="BB18" s="42"/>
      <c r="BC18" s="40"/>
      <c r="BD18" s="39"/>
      <c r="BE18" s="125"/>
      <c r="BF18" s="40"/>
      <c r="BG18" s="40"/>
      <c r="BH18" s="40"/>
      <c r="BI18" s="39"/>
      <c r="BJ18" s="125"/>
      <c r="BK18" s="40"/>
      <c r="BL18" s="40"/>
      <c r="BM18" s="40"/>
      <c r="BN18" s="39"/>
      <c r="BO18" s="19"/>
      <c r="BP18" s="19"/>
      <c r="BQ18" s="19"/>
      <c r="BR18" s="19"/>
      <c r="BS18" s="19"/>
    </row>
    <row r="19">
      <c r="A19" s="126"/>
      <c r="B19" s="95" t="s">
        <v>76</v>
      </c>
      <c r="C19" s="11">
        <v>52130.0</v>
      </c>
      <c r="D19" s="11" t="s">
        <v>77</v>
      </c>
      <c r="E19" s="89" t="str">
        <f>'Trade Finance'!D78</f>
        <v/>
      </c>
      <c r="F19" s="13"/>
      <c r="G19" s="13">
        <f>IF((E19/12)&lt;0,"",E19/12)</f>
        <v>0</v>
      </c>
      <c r="H19" s="130" t="str">
        <f>IFERROR(IF(F19="","",F19/G19),"")</f>
        <v/>
      </c>
      <c r="I19" s="39"/>
      <c r="J19" s="89"/>
      <c r="K19" s="13" t="str">
        <f>IF(J19="","",J19-F19)</f>
        <v/>
      </c>
      <c r="L19" s="13">
        <f>IF(($E19-F19)/11&lt;0,"",($E19-F19)/11)</f>
        <v>0</v>
      </c>
      <c r="M19" s="130" t="str">
        <f>IFERROR(IF(J19="","",J19/L19),"")</f>
        <v/>
      </c>
      <c r="N19" s="131"/>
      <c r="O19" s="89"/>
      <c r="P19" s="13" t="str">
        <f>IF(O19="","",O19-J19)</f>
        <v/>
      </c>
      <c r="Q19" s="13">
        <f>IF(($E19-F19-J19)/10&lt;0," ",($E19-F19-J19)/10)</f>
        <v>0</v>
      </c>
      <c r="R19" s="130" t="str">
        <f>IF(O19="","",O19/Q19)</f>
        <v/>
      </c>
      <c r="S19" s="131"/>
      <c r="T19" s="89"/>
      <c r="U19" s="13" t="str">
        <f>IF(T19="","",T19-O19)</f>
        <v/>
      </c>
      <c r="V19" s="13" t="str">
        <f>IFERROR(((T19-O19)/O19)," ")</f>
        <v> </v>
      </c>
      <c r="W19" s="52">
        <f>IF(($E19-$F19-$J19-$O19)/9&lt;0,"",($E19-$F19-$J19-$O19)/9)</f>
        <v>0</v>
      </c>
      <c r="X19" s="130" t="str">
        <f>IFERROR(IF(T19="","",T19/W19),"")</f>
        <v/>
      </c>
      <c r="Y19" s="131"/>
      <c r="Z19" s="158"/>
      <c r="AA19" s="46" t="str">
        <f>IF(Z19="","",Z19-T19)</f>
        <v/>
      </c>
      <c r="AB19" s="132" t="str">
        <f>IFERROR(((Z19-T19)/T19)," ")</f>
        <v> </v>
      </c>
      <c r="AC19" s="52" t="str">
        <f>IF(($E19-#REF!-#REF!-#REF!-$T19)/8&lt;0,"",($E19-#REF!-#REF!-#REF!-$T19)/8)</f>
        <v>#REF!</v>
      </c>
      <c r="AD19" s="130" t="str">
        <f>IF(Z19="","",Z19/AC19)</f>
        <v/>
      </c>
      <c r="AE19" s="131"/>
      <c r="AF19" s="52"/>
      <c r="AG19" s="46" t="str">
        <f>IF(AF19="","",AF19-Z19)</f>
        <v/>
      </c>
      <c r="AH19" s="132" t="str">
        <f>IFERROR(((AF19-Z19)/Z19)," ")</f>
        <v> </v>
      </c>
      <c r="AI19" s="52">
        <f>IF(($E19-$F19-$J19-$O19-$T19-$Z19)/7&lt;0,"",($E19-$F19-$J19-$O19-$T19-$Z19)/7)</f>
        <v>0</v>
      </c>
      <c r="AJ19" s="130" t="str">
        <f>IF(AF19="","",AF19/AI19)</f>
        <v/>
      </c>
      <c r="AK19" s="131"/>
      <c r="AL19" s="52"/>
      <c r="AM19" s="46" t="str">
        <f>IF(AL19="","",AL19-AF19)</f>
        <v/>
      </c>
      <c r="AN19" s="52">
        <f>IF(($E19-$F19-$J19-$O19-$T19-$Z19-$AF19)/6&lt;0,"",($E19-$F19-$J19-$O19-$T19-$Z19-$AF19)/6)</f>
        <v>0</v>
      </c>
      <c r="AO19" s="130" t="str">
        <f>IF(AL19="","",AL19/AN19)</f>
        <v/>
      </c>
      <c r="AP19" s="131"/>
      <c r="AQ19" s="52"/>
      <c r="AR19" s="46" t="str">
        <f>IF(AQ19="","",AQ19-AL19)</f>
        <v/>
      </c>
      <c r="AS19" s="52">
        <f>IF(($E19-$F19-$J19-$O19-$T19-$Z19-$AF19-$AL19)/5&lt;0,"",($E19-$F19-$J19-$O19-$T19-$Z19-$AF19-$AL19)/5)</f>
        <v>0</v>
      </c>
      <c r="AT19" s="130" t="str">
        <f>IF(AQ19="","",AQ19/AS19)</f>
        <v/>
      </c>
      <c r="AU19" s="131"/>
      <c r="AV19" s="52"/>
      <c r="AW19" s="46" t="str">
        <f>IF(AV19="","",AV19-AQ19)</f>
        <v/>
      </c>
      <c r="AX19" s="52">
        <f>IF(($E19-$F19-$J19-$O19-$T19-$Z19-$AF19-$AL19-$AQ19)/4&lt;0,"",($E19-$F19-$J19-$O19-$T19-$Z19-$AF19-$AL19-$AQ19)/4)</f>
        <v>0</v>
      </c>
      <c r="AY19" s="130" t="str">
        <f>IF(AV19="","",AV19/AX19)</f>
        <v/>
      </c>
      <c r="AZ19" s="131"/>
      <c r="BA19" s="52"/>
      <c r="BB19" s="133" t="str">
        <f>IF(BA19="","",BA19-AV19)</f>
        <v/>
      </c>
      <c r="BC19" s="52">
        <f>IF(($E19-$F19-$J19-$O19-$T19-$Z19-$AF19-$AL19-$AQ19-$AV19)/3&lt;0,"",($E19-$F19-$J19-$O19-$T19-$Z19-$AF19-$AL19-$AQ19-$AV19)/3)</f>
        <v>0</v>
      </c>
      <c r="BD19" s="130" t="str">
        <f>IF(BA19="","",BA19/BC19)</f>
        <v/>
      </c>
      <c r="BE19" s="131"/>
      <c r="BF19" s="52"/>
      <c r="BG19" s="134" t="str">
        <f>IF(BF19="","",BF19-BA19)</f>
        <v/>
      </c>
      <c r="BH19" s="52">
        <f>IF(($E19-$F19-$J19-$O19-$T19-$Z19-$AF19-$AL19-$AQ19-$AV19-$BA19)/2&lt;0,"",($E19-$F19-$J19-$O19-$T19-$Z19-$AF19-$AL19-$AQ19-$AV19-$BA19)/2)</f>
        <v>0</v>
      </c>
      <c r="BI19" s="130" t="str">
        <f>IF(BF19="","",BF19/BH19)</f>
        <v/>
      </c>
      <c r="BJ19" s="131"/>
      <c r="BK19" s="52"/>
      <c r="BL19" s="46" t="str">
        <f>IF(BK19="","",BK19-BF19)</f>
        <v/>
      </c>
      <c r="BM19" s="52">
        <f>IF((($E19-$F19-$J19-$O19-$T19-$Z19-$AF19-$AL19-$AQ19-$AV19-$BA19-$BF19)/1)&lt;0,"",$E19-$F19-$J19-$O19-$T19-$Z19-$AF19-$AL19-$AQ19-$AV19-$BA19-$BF19/1)</f>
        <v>0</v>
      </c>
      <c r="BN19" s="130" t="str">
        <f>IF(BK19="","",BK19/BM19)</f>
        <v/>
      </c>
      <c r="BO19" s="131"/>
      <c r="BP19" s="46">
        <f>IFERROR(F19+J19+O19+T19+Z19+AF19+AL19+AQ19+AV19+BA19+BF19+BK19,"")</f>
        <v>0</v>
      </c>
      <c r="BQ19" s="135" t="str">
        <f>IFERROR(G19+L19+Q19+W19+AC19+AI19,"")</f>
        <v/>
      </c>
      <c r="BR19" s="136" t="str">
        <f>IFERROR(BP19/BQ19,"")</f>
        <v/>
      </c>
      <c r="BS19" s="136" t="str">
        <f>IFERROR(BP19/E19,"")</f>
        <v/>
      </c>
    </row>
    <row r="20">
      <c r="A20" s="126"/>
      <c r="B20" s="15"/>
      <c r="C20" s="15"/>
      <c r="D20" s="15"/>
      <c r="E20" s="156"/>
      <c r="F20" s="157"/>
      <c r="G20" s="157"/>
      <c r="H20" s="39"/>
      <c r="I20" s="123"/>
      <c r="J20" s="156"/>
      <c r="K20" s="157"/>
      <c r="L20" s="157"/>
      <c r="M20" s="39"/>
      <c r="N20" s="125"/>
      <c r="O20" s="156"/>
      <c r="P20" s="157"/>
      <c r="Q20" s="157"/>
      <c r="R20" s="39"/>
      <c r="S20" s="125"/>
      <c r="T20" s="156"/>
      <c r="U20" s="157"/>
      <c r="V20" s="157"/>
      <c r="W20" s="40"/>
      <c r="X20" s="39"/>
      <c r="Y20" s="125"/>
      <c r="Z20" s="40"/>
      <c r="AA20" s="124"/>
      <c r="AB20" s="124"/>
      <c r="AC20" s="40"/>
      <c r="AD20" s="39"/>
      <c r="AE20" s="125"/>
      <c r="AF20" s="40"/>
      <c r="AG20" s="124"/>
      <c r="AH20" s="124"/>
      <c r="AI20" s="40"/>
      <c r="AJ20" s="39"/>
      <c r="AK20" s="125"/>
      <c r="AL20" s="40"/>
      <c r="AM20" s="124"/>
      <c r="AN20" s="40"/>
      <c r="AO20" s="39"/>
      <c r="AP20" s="125"/>
      <c r="AQ20" s="40"/>
      <c r="AR20" s="40"/>
      <c r="AS20" s="40"/>
      <c r="AT20" s="39"/>
      <c r="AU20" s="125"/>
      <c r="AV20" s="40"/>
      <c r="AW20" s="40"/>
      <c r="AX20" s="40"/>
      <c r="AY20" s="39"/>
      <c r="AZ20" s="125"/>
      <c r="BA20" s="40"/>
      <c r="BB20" s="42"/>
      <c r="BC20" s="40"/>
      <c r="BD20" s="39"/>
      <c r="BE20" s="125"/>
      <c r="BF20" s="40"/>
      <c r="BG20" s="40"/>
      <c r="BH20" s="40"/>
      <c r="BI20" s="39"/>
      <c r="BJ20" s="125"/>
      <c r="BK20" s="40"/>
      <c r="BL20" s="40"/>
      <c r="BM20" s="40"/>
      <c r="BN20" s="39"/>
      <c r="BO20" s="19"/>
      <c r="BP20" s="19"/>
      <c r="BQ20" s="19"/>
      <c r="BR20" s="19"/>
      <c r="BS20" s="19"/>
    </row>
    <row r="21" ht="15.75" customHeight="1">
      <c r="A21" s="126"/>
      <c r="B21" s="159" t="s">
        <v>78</v>
      </c>
      <c r="C21" s="23"/>
      <c r="D21" s="99" t="s">
        <v>138</v>
      </c>
      <c r="E21" s="101">
        <f t="shared" ref="E21:F21" si="109">E19+E17+E11</f>
        <v>3082481338</v>
      </c>
      <c r="F21" s="101">
        <f t="shared" si="109"/>
        <v>0</v>
      </c>
      <c r="G21" s="101">
        <f>IF((E21/12)&lt;0,"",E21/12)</f>
        <v>256873444.8</v>
      </c>
      <c r="H21" s="160">
        <f>IFERROR(F21/G21," ")</f>
        <v>0</v>
      </c>
      <c r="I21" s="161"/>
      <c r="J21" s="101">
        <f>J19+J17+J11</f>
        <v>0</v>
      </c>
      <c r="K21" s="101">
        <f>IF(J21="","",J21-F21)</f>
        <v>0</v>
      </c>
      <c r="L21" s="101">
        <f>IF(($E21-F21)/11&lt;0,"",($E21-F21)/11)</f>
        <v>280225576.2</v>
      </c>
      <c r="M21" s="160">
        <f>IFERROR(J21/L21," ")</f>
        <v>0</v>
      </c>
      <c r="N21" s="162"/>
      <c r="O21" s="101">
        <f>O19+O17+O11</f>
        <v>0</v>
      </c>
      <c r="P21" s="101">
        <f>IF(O21="","",O21-J21)</f>
        <v>0</v>
      </c>
      <c r="Q21" s="101">
        <f>IF(($E21-F21-J21)/10&lt;0," ",($E21-F21-J21)/10)</f>
        <v>308248133.8</v>
      </c>
      <c r="R21" s="160">
        <f>IFERROR(O21/Q21," ")</f>
        <v>0</v>
      </c>
      <c r="S21" s="162"/>
      <c r="T21" s="101">
        <f>T19+T17+T11</f>
        <v>0</v>
      </c>
      <c r="U21" s="101">
        <f>IF(T21="","",T21-O21)</f>
        <v>0</v>
      </c>
      <c r="V21" s="101" t="str">
        <f>IFERROR(((T21-O21)/O21)," ")</f>
        <v> </v>
      </c>
      <c r="W21" s="163">
        <f>IF(($E21-$F21-$J21-$O21)/9&lt;0,"",($E21-$F21-$J21-$O21)/9)</f>
        <v>342497926.4</v>
      </c>
      <c r="X21" s="160">
        <f>IFERROR(T21/W21," ")</f>
        <v>0</v>
      </c>
      <c r="Y21" s="162"/>
      <c r="Z21" s="164">
        <f>Z19+Z17+Z11</f>
        <v>0</v>
      </c>
      <c r="AA21" s="165">
        <f>IF(Z21="","",Z21-T21)</f>
        <v>0</v>
      </c>
      <c r="AB21" s="166" t="str">
        <f>IFERROR(((Z21-T21)/T21)," ")</f>
        <v> </v>
      </c>
      <c r="AC21" s="164" t="str">
        <f>IF(($E21-#REF!-#REF!-#REF!-$T21)/8&lt;0,"",($E21-#REF!-#REF!-#REF!-$T21)/8)</f>
        <v>#REF!</v>
      </c>
      <c r="AD21" s="160" t="str">
        <f>IFERROR(Z21/AC21," ")</f>
        <v> </v>
      </c>
      <c r="AE21" s="162"/>
      <c r="AF21" s="164">
        <f>AF19+AF17+AF11</f>
        <v>0</v>
      </c>
      <c r="AG21" s="165">
        <f>IF(AF21="","",AF21-Z21)</f>
        <v>0</v>
      </c>
      <c r="AH21" s="166" t="str">
        <f>IFERROR(((AF21-Z21)/Z21)," ")</f>
        <v> </v>
      </c>
      <c r="AI21" s="164">
        <f>IF(($E21-$F21-$J21-$O21-$T21-$Z21)/7&lt;0,"",($E21-$F21-$J21-$O21-$T21-$Z21)/7)</f>
        <v>440354476.8</v>
      </c>
      <c r="AJ21" s="160">
        <f>IFERROR(AF21/AI21," ")</f>
        <v>0</v>
      </c>
      <c r="AK21" s="162"/>
      <c r="AL21" s="164">
        <f>AL19+AL17+AL11</f>
        <v>0</v>
      </c>
      <c r="AM21" s="165">
        <f>IF(AL21="","",AL21-AF21)</f>
        <v>0</v>
      </c>
      <c r="AN21" s="164">
        <f>IF(($E21-$F21-$J21-$O21-$T21-$Z21-$AF21)/6&lt;0,"",($E21-$F21-$J21-$O21-$T21-$Z21-$AF21)/6)</f>
        <v>513746889.6</v>
      </c>
      <c r="AO21" s="160">
        <f>IFERROR(AL21/AN21," ")</f>
        <v>0</v>
      </c>
      <c r="AP21" s="162"/>
      <c r="AQ21" s="164">
        <f>AQ19+AQ17+AQ11</f>
        <v>0</v>
      </c>
      <c r="AR21" s="167">
        <f>IF(AQ21="","",AQ21-AL21)</f>
        <v>0</v>
      </c>
      <c r="AS21" s="164">
        <f>IF(($E21-$F21-$J21-$O21-$T21-$Z21-$AF21-$AL21)/5&lt;0,"",($E21-$F21-$J21-$O21-$T21-$Z21-$AF21-$AL21)/5)</f>
        <v>616496267.6</v>
      </c>
      <c r="AT21" s="160">
        <f>IFERROR(AQ21/AS21," ")</f>
        <v>0</v>
      </c>
      <c r="AU21" s="162"/>
      <c r="AV21" s="164">
        <f>AV19+AV17+AV11</f>
        <v>0</v>
      </c>
      <c r="AW21" s="165">
        <f>IF(AV21="","",AV21-AQ21)</f>
        <v>0</v>
      </c>
      <c r="AX21" s="164">
        <f>IF(($E21-$F21-$J21-$O21-$T21-$Z21-$AF21-$AL21-$AQ21)/4&lt;0,"",($E21-$F21-$J21-$O21-$T21-$Z21-$AF21-$AL21-$AQ21)/4)</f>
        <v>770620334.5</v>
      </c>
      <c r="AY21" s="160">
        <f>IFERROR(AV21/AX21," ")</f>
        <v>0</v>
      </c>
      <c r="AZ21" s="162"/>
      <c r="BA21" s="164">
        <f>BA19+BA17+BA11</f>
        <v>0</v>
      </c>
      <c r="BB21" s="168">
        <f>IF(BA21="","",BA21-AV21)</f>
        <v>0</v>
      </c>
      <c r="BC21" s="164">
        <f>IF(($E21-$F21-$J21-$O21-$T21-$Z21-$AF21-$AL21-$AQ21-$AV21)/3&lt;0,"",($E21-$F21-$J21-$O21-$T21-$Z21-$AF21-$AL21-$AQ21-$AV21)/3)</f>
        <v>1027493779</v>
      </c>
      <c r="BD21" s="160">
        <f>IFERROR(BA21/BC21," ")</f>
        <v>0</v>
      </c>
      <c r="BE21" s="162"/>
      <c r="BF21" s="164">
        <f>BF19+BF17+BF11</f>
        <v>0</v>
      </c>
      <c r="BG21" s="169">
        <f>IF(BF21="","",BF21-BB21)</f>
        <v>0</v>
      </c>
      <c r="BH21" s="164">
        <f>IF(($E21-$F21-$J21-$O21-$T21-$Z21-$AF21-$AL21-$AQ21-$AV21-$BA21)/2&lt;0,"",($E21-$F21-$J21-$O21-$T21-$Z21-$AF21-$AL21-$AQ21-$AV21-$BA21)/2)</f>
        <v>1541240669</v>
      </c>
      <c r="BI21" s="160">
        <f>IFERROR(BF21/BH21," ")</f>
        <v>0</v>
      </c>
      <c r="BJ21" s="162"/>
      <c r="BK21" s="164">
        <f>BK19+BK17+BK11</f>
        <v>0</v>
      </c>
      <c r="BL21" s="165">
        <f>IF(BK21="","",BK21-BF21)</f>
        <v>0</v>
      </c>
      <c r="BM21" s="164">
        <f>IF((($E21-$F21-$J21-$O21-$T21-$Z21-$AF21-$AL21-$AQ21-$AV21-$BA21-$BF21)/1)&lt;0,"",$E21-$F21-$J21-$O21-$T21-$Z21-$AF21-$AL21-$AQ21-$AV21-$BA21-$BF21/1)</f>
        <v>3082481338</v>
      </c>
      <c r="BN21" s="160">
        <f>IFERROR(BK21/BM21," ")</f>
        <v>0</v>
      </c>
      <c r="BO21" s="162"/>
      <c r="BP21" s="167">
        <f>IFERROR(F21+J21+O21+T21+Z21+AF21+AL21+AQ21+AV21+BA21+BF21+BK21,"")</f>
        <v>0</v>
      </c>
      <c r="BQ21" s="167" t="str">
        <f>G21+L21+Q21+W21+AC21+AI21</f>
        <v>#REF!</v>
      </c>
      <c r="BR21" s="170" t="str">
        <f>IFERROR(BP21/BQ21,"")</f>
        <v/>
      </c>
      <c r="BS21" s="170">
        <f>IFERROR(BP21/E21,"")</f>
        <v>0</v>
      </c>
    </row>
    <row r="22" ht="15.75" customHeight="1">
      <c r="A22" s="126"/>
      <c r="B22" s="15"/>
      <c r="C22" s="15"/>
      <c r="D22" s="15"/>
      <c r="E22" s="156"/>
      <c r="F22" s="157"/>
      <c r="G22" s="157"/>
      <c r="H22" s="39"/>
      <c r="I22" s="123"/>
      <c r="J22" s="156"/>
      <c r="K22" s="157"/>
      <c r="L22" s="157"/>
      <c r="M22" s="39"/>
      <c r="N22" s="125"/>
      <c r="O22" s="156"/>
      <c r="P22" s="157"/>
      <c r="Q22" s="157"/>
      <c r="R22" s="39"/>
      <c r="S22" s="125"/>
      <c r="T22" s="156"/>
      <c r="U22" s="157"/>
      <c r="V22" s="157"/>
      <c r="W22" s="40"/>
      <c r="X22" s="39"/>
      <c r="Y22" s="125"/>
      <c r="Z22" s="40"/>
      <c r="AA22" s="124"/>
      <c r="AB22" s="124"/>
      <c r="AC22" s="40"/>
      <c r="AD22" s="39"/>
      <c r="AE22" s="125"/>
      <c r="AF22" s="40"/>
      <c r="AG22" s="124"/>
      <c r="AH22" s="124"/>
      <c r="AI22" s="40"/>
      <c r="AJ22" s="39"/>
      <c r="AK22" s="125"/>
      <c r="AL22" s="40"/>
      <c r="AM22" s="124"/>
      <c r="AN22" s="40"/>
      <c r="AO22" s="39"/>
      <c r="AP22" s="125"/>
      <c r="AQ22" s="40"/>
      <c r="AR22" s="40"/>
      <c r="AS22" s="40"/>
      <c r="AT22" s="39"/>
      <c r="AU22" s="125"/>
      <c r="AV22" s="40"/>
      <c r="AW22" s="40"/>
      <c r="AX22" s="40"/>
      <c r="AY22" s="39"/>
      <c r="AZ22" s="125"/>
      <c r="BA22" s="40"/>
      <c r="BB22" s="42"/>
      <c r="BC22" s="40"/>
      <c r="BD22" s="39"/>
      <c r="BE22" s="125"/>
      <c r="BF22" s="40"/>
      <c r="BG22" s="40"/>
      <c r="BH22" s="40"/>
      <c r="BI22" s="39"/>
      <c r="BJ22" s="125"/>
      <c r="BK22" s="40"/>
      <c r="BL22" s="40"/>
      <c r="BM22" s="40"/>
      <c r="BN22" s="39"/>
      <c r="BO22" s="19"/>
      <c r="BP22" s="19"/>
      <c r="BQ22" s="19"/>
      <c r="BR22" s="19"/>
      <c r="BS22" s="19"/>
    </row>
    <row r="23" ht="15.75" customHeight="1">
      <c r="A23" s="122" t="s">
        <v>139</v>
      </c>
      <c r="B23" s="171" t="s">
        <v>140</v>
      </c>
      <c r="C23" s="146"/>
      <c r="D23" s="172" t="s">
        <v>140</v>
      </c>
      <c r="E23" s="13" t="str">
        <f>'Trade Finance'!#REF!</f>
        <v>#ERROR!</v>
      </c>
      <c r="F23" s="13"/>
      <c r="G23" s="13" t="str">
        <f>IF((E23/12)&lt;0,"",E23/12)</f>
        <v>#ERROR!</v>
      </c>
      <c r="H23" s="130" t="str">
        <f>IFERROR(IF(F23="","",F23/G23),"")</f>
        <v/>
      </c>
      <c r="I23" s="39"/>
      <c r="J23" s="13"/>
      <c r="K23" s="13" t="str">
        <f>IF(J23="","",J23-F23)</f>
        <v/>
      </c>
      <c r="L23" s="13" t="str">
        <f>IF(($E23-F23)/11&lt;0,"",($E23-F23)/11)</f>
        <v>#ERROR!</v>
      </c>
      <c r="M23" s="130" t="str">
        <f>IFERROR(IF(J23="","",J23/L23),"")</f>
        <v/>
      </c>
      <c r="N23" s="131"/>
      <c r="O23" s="13"/>
      <c r="P23" s="13" t="str">
        <f>IF(O23="","",O23-J23)</f>
        <v/>
      </c>
      <c r="Q23" s="13" t="str">
        <f>IF(($E23-F23-J23)/10&lt;0," ",($E23-F23-J23)/10)</f>
        <v>#ERROR!</v>
      </c>
      <c r="R23" s="130" t="str">
        <f>IF(O23="","",O23/Q23)</f>
        <v/>
      </c>
      <c r="S23" s="131"/>
      <c r="T23" s="13"/>
      <c r="U23" s="13" t="str">
        <f>IF(T23="","",T23-O23)</f>
        <v/>
      </c>
      <c r="V23" s="13" t="str">
        <f>IFERROR(((T23-O23)/O23)," ")</f>
        <v> </v>
      </c>
      <c r="W23" s="52" t="str">
        <f>IF(($E23-$F23-$J23-$O23)/9&lt;0,"",($E23-$F23-$J23-$O23)/9)</f>
        <v>#ERROR!</v>
      </c>
      <c r="X23" s="130" t="str">
        <f>IFERROR(IF(T23="","",T23/W23),"")</f>
        <v/>
      </c>
      <c r="Y23" s="131"/>
      <c r="Z23" s="158"/>
      <c r="AA23" s="46" t="str">
        <f>IF(Z23="","",Z23-T23)</f>
        <v/>
      </c>
      <c r="AB23" s="132" t="str">
        <f>IFERROR(((Z23-T23)/T23)," ")</f>
        <v> </v>
      </c>
      <c r="AC23" s="52" t="str">
        <f>IF(($E23-#REF!-#REF!-#REF!-$T23)/8&lt;0,"",($E23-#REF!-#REF!-#REF!-$T23)/8)</f>
        <v>#ERROR!</v>
      </c>
      <c r="AD23" s="130" t="str">
        <f>IF(Z23="","",Z23/AC23)</f>
        <v/>
      </c>
      <c r="AE23" s="131"/>
      <c r="AF23" s="52"/>
      <c r="AG23" s="46" t="str">
        <f>IF(AF23="","",AF23-Z23)</f>
        <v/>
      </c>
      <c r="AH23" s="132" t="str">
        <f>IFERROR(((AF23-Z23)/Z23)," ")</f>
        <v> </v>
      </c>
      <c r="AI23" s="52" t="str">
        <f>IF(($E23-$F23-$J23-$O23-$T23-$Z23)/7&lt;0,"",($E23-$F23-$J23-$O23-$T23-$Z23)/7)</f>
        <v>#ERROR!</v>
      </c>
      <c r="AJ23" s="130" t="str">
        <f>IF(AF23="","",AF23/AI23)</f>
        <v/>
      </c>
      <c r="AK23" s="131"/>
      <c r="AL23" s="52"/>
      <c r="AM23" s="46" t="str">
        <f>IF(AL23="","",AL23-AF23)</f>
        <v/>
      </c>
      <c r="AN23" s="52" t="str">
        <f>IF(($E23-$F23-$J23-$O23-$T23-$Z23-$AF23)/6&lt;0,"",($E23-$F23-$J23-$O23-$T23-$Z23-$AF23)/6)</f>
        <v>#ERROR!</v>
      </c>
      <c r="AO23" s="130" t="str">
        <f>IF(AL23="","",AL23/AN23)</f>
        <v/>
      </c>
      <c r="AP23" s="131"/>
      <c r="AQ23" s="52"/>
      <c r="AR23" s="134" t="str">
        <f>IF(AQ23="","",AQ23-AM23)</f>
        <v/>
      </c>
      <c r="AS23" s="52" t="str">
        <f>IF(($E23-$F23-$J23-$O23-$T23-$Z23-$AF23-$AL23)/5&lt;0,"",($E23-$F23-$J23-$O23-$T23-$Z23-$AF23-$AL23)/5)</f>
        <v>#ERROR!</v>
      </c>
      <c r="AT23" s="130" t="str">
        <f>IF(AQ23="","",AQ23/AS23)</f>
        <v/>
      </c>
      <c r="AU23" s="131"/>
      <c r="AV23" s="52"/>
      <c r="AW23" s="46" t="str">
        <f>IF(AV23="","",AV23-AQ23)</f>
        <v/>
      </c>
      <c r="AX23" s="52" t="str">
        <f>IF(($E23-$F23-$J23-$O23-$T23-$Z23-$AF23-$AL23-$AQ23)/4&lt;0,"",($E23-$F23-$J23-$O23-$T23-$Z23-$AF23-$AL23-$AQ23)/4)</f>
        <v>#ERROR!</v>
      </c>
      <c r="AY23" s="130" t="str">
        <f>IF(AV23="","",AV23/AX23)</f>
        <v/>
      </c>
      <c r="AZ23" s="131"/>
      <c r="BA23" s="52"/>
      <c r="BB23" s="133" t="str">
        <f>IF(BA23="","",BA23-AV23)</f>
        <v/>
      </c>
      <c r="BC23" s="52" t="str">
        <f>IF(($E23-$F23-$J23-$O23-$T23-$Z23-$AF23-$AL23-$AQ23-$AV23)/3&lt;0,"",($E23-$F23-$J23-$O23-$T23-$Z23-$AF23-$AL23-$AQ23-$AV23)/3)</f>
        <v>#ERROR!</v>
      </c>
      <c r="BD23" s="130" t="str">
        <f>IF(BA23="","",BA23/BC23)</f>
        <v/>
      </c>
      <c r="BE23" s="131"/>
      <c r="BF23" s="173"/>
      <c r="BG23" s="134" t="str">
        <f>IF(BF23="","",BF23-BB23)</f>
        <v/>
      </c>
      <c r="BH23" s="52" t="str">
        <f>IF(($E23-$F23-$J23-$O23-$T23-$Z23-$AF23-$AL23-$AQ23-$AV23-$BA23)/2&lt;0,"",($E23-$F23-$J23-$O23-$T23-$Z23-$AF23-$AL23-$AQ23-$AV23-$BA23)/2)</f>
        <v>#ERROR!</v>
      </c>
      <c r="BI23" s="130" t="str">
        <f>IF(BF23="","",BF23/BH23)</f>
        <v/>
      </c>
      <c r="BJ23" s="131"/>
      <c r="BK23" s="52"/>
      <c r="BL23" s="134" t="str">
        <f>IF(BK23="","",BK23-BG23)</f>
        <v/>
      </c>
      <c r="BM23" s="52" t="str">
        <f>IF((($E23-$F23-$J23-$O23-$T23-$Z23-$AF23-$AL23-$AQ23-$AV23-$BA23-$BF23)/1)&lt;0,"",$E23-$F23-$J23-$O23-$T23-$Z23-$AF23-$AL23-$AQ23-$AV23-$BA23-$BF23/1)</f>
        <v>#ERROR!</v>
      </c>
      <c r="BN23" s="130" t="str">
        <f>IF(BK23="","",BK23/BM23)</f>
        <v/>
      </c>
      <c r="BO23" s="131"/>
      <c r="BP23" s="46">
        <f>IFERROR(F23+J23+O23+T23+Z23+AF23+AL23+AQ23+AV23+BA23+BF23+BK23,"")</f>
        <v>0</v>
      </c>
      <c r="BQ23" s="135" t="str">
        <f>IFERROR(G23+L23+Q23+W23+AC23+AI23,"")</f>
        <v/>
      </c>
      <c r="BR23" s="136" t="str">
        <f>IFERROR(BP23/BQ23,"")</f>
        <v/>
      </c>
      <c r="BS23" s="136" t="str">
        <f>IFERROR(BP23/E23,"")</f>
        <v/>
      </c>
    </row>
    <row r="24" ht="15.75" customHeight="1">
      <c r="A24" s="126"/>
      <c r="B24" s="15"/>
      <c r="C24" s="15"/>
      <c r="D24" s="15"/>
      <c r="E24" s="156"/>
      <c r="F24" s="157"/>
      <c r="G24" s="157"/>
      <c r="H24" s="39"/>
      <c r="I24" s="123"/>
      <c r="J24" s="40"/>
      <c r="K24" s="124"/>
      <c r="L24" s="40"/>
      <c r="M24" s="39"/>
      <c r="N24" s="125"/>
      <c r="O24" s="40"/>
      <c r="P24" s="124"/>
      <c r="Q24" s="40"/>
      <c r="R24" s="39"/>
      <c r="S24" s="125"/>
      <c r="T24" s="40"/>
      <c r="U24" s="124"/>
      <c r="V24" s="124"/>
      <c r="W24" s="40"/>
      <c r="X24" s="39"/>
      <c r="Y24" s="125"/>
      <c r="Z24" s="40"/>
      <c r="AA24" s="124"/>
      <c r="AB24" s="124"/>
      <c r="AC24" s="40"/>
      <c r="AD24" s="39"/>
      <c r="AE24" s="125"/>
      <c r="AF24" s="40"/>
      <c r="AG24" s="124"/>
      <c r="AH24" s="124"/>
      <c r="AI24" s="40"/>
      <c r="AJ24" s="39"/>
      <c r="AK24" s="125"/>
      <c r="AL24" s="40"/>
      <c r="AM24" s="124"/>
      <c r="AN24" s="40"/>
      <c r="AO24" s="39"/>
      <c r="AP24" s="125"/>
      <c r="AQ24" s="40"/>
      <c r="AR24" s="40"/>
      <c r="AS24" s="40"/>
      <c r="AT24" s="39"/>
      <c r="AU24" s="125"/>
      <c r="AV24" s="40"/>
      <c r="AW24" s="40"/>
      <c r="AX24" s="40"/>
      <c r="AY24" s="39"/>
      <c r="AZ24" s="125"/>
      <c r="BA24" s="40"/>
      <c r="BB24" s="42"/>
      <c r="BC24" s="40"/>
      <c r="BD24" s="39"/>
      <c r="BE24" s="125"/>
      <c r="BF24" s="40"/>
      <c r="BG24" s="40"/>
      <c r="BH24" s="40"/>
      <c r="BI24" s="39"/>
      <c r="BJ24" s="125"/>
      <c r="BK24" s="40"/>
      <c r="BL24" s="40"/>
      <c r="BM24" s="40"/>
      <c r="BN24" s="39"/>
      <c r="BO24" s="19"/>
      <c r="BP24" s="19"/>
      <c r="BQ24" s="19"/>
      <c r="BR24" s="19"/>
      <c r="BS24" s="19"/>
    </row>
    <row r="25" ht="15.75" customHeight="1">
      <c r="A25" s="126"/>
      <c r="B25" s="22"/>
      <c r="C25" s="127"/>
      <c r="D25" s="23"/>
      <c r="E25" s="86"/>
      <c r="F25" s="86"/>
      <c r="G25" s="86"/>
      <c r="H25" s="128"/>
      <c r="I25" s="86"/>
      <c r="J25" s="86"/>
      <c r="K25" s="87"/>
      <c r="L25" s="86"/>
      <c r="M25" s="128"/>
      <c r="N25" s="128"/>
      <c r="O25" s="86"/>
      <c r="P25" s="87"/>
      <c r="Q25" s="86"/>
      <c r="R25" s="128"/>
      <c r="S25" s="128"/>
      <c r="T25" s="86"/>
      <c r="U25" s="87"/>
      <c r="V25" s="87"/>
      <c r="W25" s="86"/>
      <c r="X25" s="128"/>
      <c r="Y25" s="128"/>
      <c r="Z25" s="86"/>
      <c r="AA25" s="87"/>
      <c r="AB25" s="87"/>
      <c r="AC25" s="86"/>
      <c r="AD25" s="128"/>
      <c r="AE25" s="128"/>
      <c r="AF25" s="86"/>
      <c r="AG25" s="87"/>
      <c r="AH25" s="87"/>
      <c r="AI25" s="86"/>
      <c r="AJ25" s="128"/>
      <c r="AK25" s="128"/>
      <c r="AL25" s="86"/>
      <c r="AM25" s="87"/>
      <c r="AN25" s="86"/>
      <c r="AO25" s="128"/>
      <c r="AP25" s="128"/>
      <c r="AQ25" s="86"/>
      <c r="AR25" s="129"/>
      <c r="AS25" s="86"/>
      <c r="AT25" s="128"/>
      <c r="AU25" s="128"/>
      <c r="AV25" s="86"/>
      <c r="AW25" s="129"/>
      <c r="AX25" s="86"/>
      <c r="AY25" s="128"/>
      <c r="AZ25" s="128"/>
      <c r="BA25" s="86"/>
      <c r="BB25" s="174"/>
      <c r="BC25" s="86"/>
      <c r="BD25" s="128"/>
      <c r="BE25" s="128"/>
      <c r="BF25" s="86"/>
      <c r="BG25" s="129"/>
      <c r="BH25" s="86"/>
      <c r="BI25" s="128"/>
      <c r="BJ25" s="128"/>
      <c r="BK25" s="86"/>
      <c r="BL25" s="129"/>
      <c r="BM25" s="86"/>
      <c r="BN25" s="128"/>
      <c r="BO25" s="128"/>
      <c r="BP25" s="87"/>
      <c r="BQ25" s="87"/>
      <c r="BR25" s="128"/>
      <c r="BS25" s="128"/>
    </row>
    <row r="26" ht="15.75" customHeight="1">
      <c r="A26" s="126"/>
      <c r="U26" s="144"/>
      <c r="V26" s="144"/>
      <c r="AB26" s="144"/>
      <c r="AG26" s="144"/>
      <c r="AH26" s="144"/>
    </row>
    <row r="27" ht="15.75" customHeight="1">
      <c r="A27" s="126"/>
      <c r="U27" s="144"/>
      <c r="V27" s="144"/>
      <c r="AB27" s="144"/>
      <c r="AG27" s="144"/>
      <c r="AH27" s="144"/>
      <c r="BD27" s="104" t="str">
        <f>#REF!-#REF!</f>
        <v>#REF!</v>
      </c>
      <c r="BF27" s="104" t="str">
        <f>#REF!-#REF!</f>
        <v>#REF!</v>
      </c>
    </row>
    <row r="28" ht="6.0" customHeight="1">
      <c r="U28" s="144"/>
      <c r="V28" s="144"/>
      <c r="AB28" s="144"/>
      <c r="AG28" s="144"/>
      <c r="AH28" s="144"/>
    </row>
    <row r="29" ht="15.75" customHeight="1">
      <c r="A29" s="122" t="s">
        <v>141</v>
      </c>
      <c r="U29" s="144"/>
      <c r="V29" s="144"/>
      <c r="AB29" s="144"/>
      <c r="AG29" s="144"/>
      <c r="AH29" s="144"/>
    </row>
    <row r="30" ht="15.75" customHeight="1">
      <c r="A30" s="122" t="s">
        <v>142</v>
      </c>
      <c r="U30" s="144"/>
      <c r="V30" s="144"/>
      <c r="AB30" s="144"/>
      <c r="AG30" s="144"/>
      <c r="AH30" s="144"/>
    </row>
    <row r="31" ht="15.75" customHeight="1">
      <c r="A31" s="126"/>
      <c r="U31" s="144"/>
      <c r="V31" s="144"/>
      <c r="AB31" s="144"/>
      <c r="AG31" s="144"/>
      <c r="AH31" s="144"/>
    </row>
    <row r="32" ht="6.0" customHeight="1">
      <c r="U32" s="144"/>
      <c r="V32" s="144"/>
      <c r="AB32" s="144"/>
      <c r="AG32" s="144"/>
      <c r="AH32" s="144"/>
    </row>
    <row r="33" ht="15.75" customHeight="1">
      <c r="A33" s="175"/>
      <c r="U33" s="144"/>
      <c r="V33" s="144"/>
      <c r="AB33" s="144"/>
      <c r="AG33" s="144"/>
      <c r="AH33" s="144"/>
    </row>
    <row r="34" ht="15.75" customHeight="1">
      <c r="A34" s="122" t="s">
        <v>143</v>
      </c>
      <c r="U34" s="144"/>
      <c r="V34" s="144"/>
      <c r="AB34" s="144"/>
      <c r="AG34" s="144"/>
      <c r="AH34" s="144"/>
    </row>
    <row r="35" ht="15.75" customHeight="1">
      <c r="A35" s="126"/>
      <c r="AG35" s="144"/>
    </row>
    <row r="36" ht="15.75" customHeight="1">
      <c r="A36" s="126"/>
      <c r="AG36" s="144"/>
    </row>
    <row r="37" ht="15.75" customHeight="1">
      <c r="A37" s="176"/>
      <c r="AG37" s="144"/>
    </row>
    <row r="38" ht="15.75" customHeight="1">
      <c r="A38" s="176"/>
      <c r="AG38" s="144"/>
    </row>
    <row r="39" ht="15.75" customHeight="1">
      <c r="A39" s="176"/>
      <c r="AG39" s="144"/>
    </row>
    <row r="40" ht="15.75" customHeight="1">
      <c r="A40" s="176"/>
      <c r="AG40" s="144"/>
    </row>
    <row r="41" ht="6.0" customHeight="1">
      <c r="AG41" s="144"/>
    </row>
    <row r="42" ht="15.75" customHeight="1">
      <c r="A42" s="145" t="s">
        <v>144</v>
      </c>
      <c r="AG42" s="144"/>
    </row>
    <row r="43" ht="15.75" customHeight="1">
      <c r="A43" s="126"/>
      <c r="AG43" s="144"/>
    </row>
    <row r="44" ht="15.75" customHeight="1">
      <c r="A44" s="126"/>
      <c r="AG44" s="144"/>
    </row>
    <row r="45" ht="15.75" customHeight="1">
      <c r="A45" s="126"/>
      <c r="AG45" s="144"/>
    </row>
    <row r="46" ht="15.75" customHeight="1">
      <c r="A46" s="126"/>
      <c r="AG46" s="144"/>
    </row>
    <row r="47" ht="6.0" customHeight="1">
      <c r="A47" s="126"/>
      <c r="AG47" s="144"/>
    </row>
    <row r="48" ht="15.75" customHeight="1">
      <c r="A48" s="126"/>
      <c r="AG48" s="144"/>
    </row>
    <row r="49" ht="6.0" customHeight="1">
      <c r="A49" s="126"/>
      <c r="AG49" s="144"/>
    </row>
    <row r="50" ht="15.0" customHeight="1">
      <c r="A50" s="126"/>
      <c r="AG50" s="144"/>
    </row>
    <row r="51" ht="6.0" customHeight="1">
      <c r="A51" s="126"/>
      <c r="AG51" s="144"/>
    </row>
    <row r="52" ht="15.75" customHeight="1">
      <c r="A52" s="126"/>
      <c r="AG52" s="144"/>
    </row>
    <row r="53" ht="6.0" customHeight="1">
      <c r="AG53" s="144"/>
    </row>
    <row r="54" ht="15.75" customHeight="1">
      <c r="A54" s="175"/>
      <c r="AG54" s="144"/>
    </row>
    <row r="55" ht="15.75" customHeight="1">
      <c r="AG55" s="144"/>
    </row>
    <row r="56" ht="15.75" customHeight="1">
      <c r="A56" s="122" t="s">
        <v>145</v>
      </c>
      <c r="AG56" s="144"/>
    </row>
    <row r="57" ht="6.0" customHeight="1">
      <c r="A57" s="126"/>
      <c r="AG57" s="144"/>
    </row>
    <row r="58" ht="15.75" customHeight="1">
      <c r="A58" s="126"/>
      <c r="AG58" s="144"/>
    </row>
    <row r="59" ht="15.75" customHeight="1">
      <c r="A59" s="126"/>
      <c r="AG59" s="144"/>
    </row>
    <row r="60" ht="6.0" customHeight="1">
      <c r="A60" s="176"/>
      <c r="AG60" s="144"/>
    </row>
    <row r="61" ht="15.75" customHeight="1">
      <c r="A61" s="176"/>
      <c r="AG61" s="144"/>
    </row>
    <row r="62" ht="6.0" customHeight="1">
      <c r="A62" s="176"/>
      <c r="AG62" s="144"/>
    </row>
    <row r="63" ht="15.75" customHeight="1">
      <c r="AG63" s="144"/>
    </row>
    <row r="64" ht="15.75" customHeight="1">
      <c r="AG64" s="144"/>
    </row>
    <row r="65" ht="15.75" customHeight="1">
      <c r="AG65" s="144"/>
    </row>
    <row r="66" ht="15.75" customHeight="1">
      <c r="AG66" s="144"/>
    </row>
    <row r="67" ht="15.75" customHeight="1">
      <c r="AG67" s="144"/>
    </row>
    <row r="68" ht="15.75" customHeight="1">
      <c r="AG68" s="144"/>
    </row>
    <row r="69" ht="15.75" customHeight="1">
      <c r="AG69" s="144"/>
    </row>
    <row r="70" ht="15.75" customHeight="1">
      <c r="AG70" s="144"/>
    </row>
    <row r="71" ht="15.75" customHeight="1">
      <c r="AG71" s="144"/>
    </row>
    <row r="72" ht="15.75" customHeight="1">
      <c r="AG72" s="144"/>
    </row>
    <row r="73" ht="15.75" customHeight="1">
      <c r="AG73" s="144"/>
    </row>
    <row r="74" ht="15.75" customHeight="1">
      <c r="AG74" s="144"/>
    </row>
    <row r="75" ht="15.75" customHeight="1">
      <c r="AG75" s="144"/>
    </row>
    <row r="76" ht="15.75" customHeight="1">
      <c r="AG76" s="144"/>
    </row>
    <row r="77" ht="15.75" customHeight="1">
      <c r="AG77" s="144"/>
    </row>
    <row r="78" ht="15.75" customHeight="1">
      <c r="AG78" s="144"/>
    </row>
    <row r="79" ht="15.75" customHeight="1">
      <c r="AG79" s="144"/>
    </row>
    <row r="80" ht="15.75" customHeight="1">
      <c r="AG80" s="144"/>
    </row>
    <row r="81" ht="15.75" customHeight="1">
      <c r="AG81" s="144"/>
    </row>
    <row r="82" ht="15.75" customHeight="1">
      <c r="AG82" s="144"/>
    </row>
    <row r="83" ht="15.75" customHeight="1">
      <c r="AG83" s="144"/>
    </row>
    <row r="84" ht="15.75" customHeight="1">
      <c r="AG84" s="144"/>
    </row>
    <row r="85" ht="15.75" customHeight="1">
      <c r="AG85" s="144"/>
    </row>
    <row r="86" ht="15.75" customHeight="1">
      <c r="AG86" s="144"/>
    </row>
    <row r="87" ht="15.75" customHeight="1">
      <c r="AG87" s="144"/>
    </row>
    <row r="88" ht="15.75" customHeight="1">
      <c r="AG88" s="144"/>
    </row>
    <row r="89" ht="15.75" customHeight="1">
      <c r="AG89" s="144"/>
    </row>
    <row r="90" ht="15.75" customHeight="1">
      <c r="AG90" s="144"/>
    </row>
    <row r="91" ht="15.75" customHeight="1">
      <c r="AG91" s="144"/>
    </row>
    <row r="92" ht="15.75" customHeight="1">
      <c r="AG92" s="144"/>
    </row>
    <row r="93" ht="15.75" customHeight="1">
      <c r="AG93" s="144"/>
    </row>
    <row r="94" ht="15.75" customHeight="1">
      <c r="AG94" s="144"/>
    </row>
    <row r="95" ht="15.75" customHeight="1">
      <c r="AG95" s="144"/>
    </row>
    <row r="96" ht="15.75" customHeight="1">
      <c r="AG96" s="144"/>
    </row>
    <row r="97" ht="15.75" customHeight="1">
      <c r="AG97" s="144"/>
    </row>
    <row r="98" ht="15.75" customHeight="1">
      <c r="AG98" s="144"/>
    </row>
    <row r="99" ht="15.75" customHeight="1">
      <c r="AG99" s="144"/>
    </row>
    <row r="100" ht="15.75" customHeight="1">
      <c r="AG100" s="144"/>
    </row>
    <row r="101" ht="15.75" customHeight="1">
      <c r="AG101" s="144"/>
    </row>
    <row r="102" ht="15.75" customHeight="1">
      <c r="AG102" s="144"/>
    </row>
    <row r="103" ht="15.75" customHeight="1">
      <c r="AG103" s="144"/>
    </row>
    <row r="104" ht="15.75" customHeight="1">
      <c r="AG104" s="144"/>
    </row>
    <row r="105" ht="15.75" customHeight="1">
      <c r="AG105" s="144"/>
    </row>
    <row r="106" ht="15.75" customHeight="1">
      <c r="AG106" s="144"/>
    </row>
    <row r="107" ht="15.75" customHeight="1">
      <c r="AG107" s="144"/>
    </row>
    <row r="108" ht="15.75" customHeight="1">
      <c r="AG108" s="144"/>
    </row>
    <row r="109" ht="15.75" customHeight="1">
      <c r="AG109" s="144"/>
    </row>
    <row r="110" ht="15.75" customHeight="1">
      <c r="AG110" s="144"/>
    </row>
    <row r="111" ht="15.75" customHeight="1">
      <c r="AG111" s="144"/>
    </row>
    <row r="112" ht="15.75" customHeight="1">
      <c r="AG112" s="144"/>
    </row>
    <row r="113" ht="15.75" customHeight="1">
      <c r="AG113" s="144"/>
    </row>
    <row r="114" ht="15.75" customHeight="1">
      <c r="AG114" s="144"/>
    </row>
    <row r="115" ht="15.75" customHeight="1">
      <c r="AG115" s="144"/>
    </row>
    <row r="116" ht="15.75" customHeight="1">
      <c r="AG116" s="144"/>
    </row>
    <row r="117" ht="15.75" customHeight="1">
      <c r="AG117" s="144"/>
    </row>
    <row r="118" ht="15.75" customHeight="1">
      <c r="AG118" s="144"/>
    </row>
    <row r="119" ht="15.75" customHeight="1">
      <c r="AG119" s="144"/>
    </row>
    <row r="120" ht="15.75" customHeight="1">
      <c r="AG120" s="144"/>
    </row>
    <row r="121" ht="15.75" customHeight="1">
      <c r="AG121" s="144"/>
    </row>
    <row r="122" ht="15.75" customHeight="1">
      <c r="AG122" s="144"/>
    </row>
    <row r="123" ht="15.75" customHeight="1">
      <c r="AG123" s="144"/>
    </row>
    <row r="124" ht="15.75" customHeight="1">
      <c r="AG124" s="144"/>
    </row>
    <row r="125" ht="15.75" customHeight="1">
      <c r="AG125" s="144"/>
    </row>
    <row r="126" ht="15.75" customHeight="1">
      <c r="AG126" s="144"/>
    </row>
    <row r="127" ht="15.75" customHeight="1">
      <c r="AG127" s="144"/>
    </row>
    <row r="128" ht="15.75" customHeight="1">
      <c r="AG128" s="144"/>
    </row>
    <row r="129" ht="15.75" customHeight="1">
      <c r="AG129" s="144"/>
    </row>
    <row r="130" ht="15.75" customHeight="1">
      <c r="AG130" s="144"/>
    </row>
    <row r="131" ht="15.75" customHeight="1">
      <c r="AG131" s="144"/>
    </row>
    <row r="132" ht="15.75" customHeight="1">
      <c r="AG132" s="144"/>
    </row>
    <row r="133" ht="15.75" customHeight="1">
      <c r="AG133" s="144"/>
    </row>
    <row r="134" ht="15.75" customHeight="1">
      <c r="AG134" s="144"/>
    </row>
    <row r="135" ht="15.75" customHeight="1">
      <c r="AG135" s="144"/>
    </row>
    <row r="136" ht="15.75" customHeight="1">
      <c r="AG136" s="144"/>
    </row>
    <row r="137" ht="15.75" customHeight="1">
      <c r="AG137" s="144"/>
    </row>
    <row r="138" ht="15.75" customHeight="1">
      <c r="AG138" s="144"/>
    </row>
    <row r="139" ht="15.75" customHeight="1">
      <c r="AG139" s="144"/>
    </row>
    <row r="140" ht="15.75" customHeight="1">
      <c r="AG140" s="144"/>
    </row>
    <row r="141" ht="15.75" customHeight="1">
      <c r="AG141" s="144"/>
    </row>
    <row r="142" ht="15.75" customHeight="1">
      <c r="AG142" s="144"/>
    </row>
    <row r="143" ht="15.75" customHeight="1">
      <c r="AG143" s="144"/>
    </row>
    <row r="144" ht="15.75" customHeight="1">
      <c r="AG144" s="144"/>
    </row>
    <row r="145" ht="15.75" customHeight="1">
      <c r="AG145" s="144"/>
    </row>
    <row r="146" ht="15.75" customHeight="1">
      <c r="AG146" s="144"/>
    </row>
    <row r="147" ht="15.75" customHeight="1">
      <c r="AG147" s="144"/>
    </row>
    <row r="148" ht="15.75" customHeight="1">
      <c r="AG148" s="144"/>
    </row>
    <row r="149" ht="15.75" customHeight="1">
      <c r="AG149" s="144"/>
    </row>
    <row r="150" ht="15.75" customHeight="1">
      <c r="AG150" s="144"/>
    </row>
    <row r="151" ht="15.75" customHeight="1">
      <c r="AG151" s="144"/>
    </row>
    <row r="152" ht="15.75" customHeight="1">
      <c r="AG152" s="144"/>
    </row>
    <row r="153" ht="15.75" customHeight="1">
      <c r="AG153" s="144"/>
    </row>
    <row r="154" ht="15.75" customHeight="1">
      <c r="AG154" s="144"/>
    </row>
    <row r="155" ht="15.75" customHeight="1">
      <c r="AG155" s="144"/>
    </row>
    <row r="156" ht="15.75" customHeight="1">
      <c r="AG156" s="144"/>
    </row>
    <row r="157" ht="15.75" customHeight="1">
      <c r="AG157" s="144"/>
    </row>
    <row r="158" ht="15.75" customHeight="1">
      <c r="AG158" s="144"/>
    </row>
    <row r="159" ht="15.75" customHeight="1">
      <c r="AG159" s="144"/>
    </row>
    <row r="160" ht="15.75" customHeight="1">
      <c r="AG160" s="144"/>
    </row>
    <row r="161" ht="15.75" customHeight="1">
      <c r="AG161" s="144"/>
    </row>
    <row r="162" ht="15.75" customHeight="1">
      <c r="AG162" s="144"/>
    </row>
    <row r="163" ht="15.75" customHeight="1">
      <c r="AG163" s="144"/>
    </row>
    <row r="164" ht="15.75" customHeight="1">
      <c r="AG164" s="144"/>
    </row>
    <row r="165" ht="15.75" customHeight="1">
      <c r="AG165" s="144"/>
    </row>
    <row r="166" ht="15.75" customHeight="1">
      <c r="AG166" s="144"/>
    </row>
    <row r="167" ht="15.75" customHeight="1">
      <c r="AG167" s="144"/>
    </row>
    <row r="168" ht="15.75" customHeight="1">
      <c r="AG168" s="144"/>
    </row>
    <row r="169" ht="15.75" customHeight="1">
      <c r="AG169" s="144"/>
    </row>
    <row r="170" ht="15.75" customHeight="1">
      <c r="AG170" s="144"/>
    </row>
    <row r="171" ht="15.75" customHeight="1">
      <c r="AG171" s="144"/>
    </row>
    <row r="172" ht="15.75" customHeight="1">
      <c r="AG172" s="144"/>
    </row>
    <row r="173" ht="15.75" customHeight="1">
      <c r="AG173" s="144"/>
    </row>
    <row r="174" ht="15.75" customHeight="1">
      <c r="AG174" s="144"/>
    </row>
    <row r="175" ht="15.75" customHeight="1">
      <c r="AG175" s="144"/>
    </row>
    <row r="176" ht="15.75" customHeight="1">
      <c r="AG176" s="144"/>
    </row>
    <row r="177" ht="15.75" customHeight="1">
      <c r="AG177" s="144"/>
    </row>
    <row r="178" ht="15.75" customHeight="1">
      <c r="AG178" s="144"/>
    </row>
    <row r="179" ht="15.75" customHeight="1">
      <c r="AG179" s="144"/>
    </row>
    <row r="180" ht="15.75" customHeight="1">
      <c r="AG180" s="144"/>
    </row>
    <row r="181" ht="15.75" customHeight="1">
      <c r="AG181" s="144"/>
    </row>
    <row r="182" ht="15.75" customHeight="1">
      <c r="AG182" s="144"/>
    </row>
    <row r="183" ht="15.75" customHeight="1">
      <c r="AG183" s="144"/>
    </row>
    <row r="184" ht="15.75" customHeight="1">
      <c r="AG184" s="144"/>
    </row>
    <row r="185" ht="15.75" customHeight="1">
      <c r="AG185" s="144"/>
    </row>
    <row r="186" ht="15.75" customHeight="1">
      <c r="AG186" s="144"/>
    </row>
    <row r="187" ht="15.75" customHeight="1">
      <c r="AG187" s="144"/>
    </row>
    <row r="188" ht="15.75" customHeight="1">
      <c r="AG188" s="144"/>
    </row>
    <row r="189" ht="15.75" customHeight="1">
      <c r="AG189" s="144"/>
    </row>
    <row r="190" ht="15.75" customHeight="1">
      <c r="AG190" s="144"/>
    </row>
    <row r="191" ht="15.75" customHeight="1">
      <c r="AG191" s="144"/>
    </row>
    <row r="192" ht="15.75" customHeight="1">
      <c r="AG192" s="144"/>
    </row>
    <row r="193" ht="15.75" customHeight="1">
      <c r="AG193" s="144"/>
    </row>
    <row r="194" ht="15.75" customHeight="1">
      <c r="AG194" s="144"/>
    </row>
    <row r="195" ht="15.75" customHeight="1">
      <c r="AG195" s="144"/>
    </row>
    <row r="196" ht="15.75" customHeight="1">
      <c r="AG196" s="144"/>
    </row>
    <row r="197" ht="15.75" customHeight="1">
      <c r="AG197" s="144"/>
    </row>
    <row r="198" ht="15.75" customHeight="1">
      <c r="AG198" s="144"/>
    </row>
    <row r="199" ht="15.75" customHeight="1">
      <c r="AG199" s="144"/>
    </row>
    <row r="200" ht="15.75" customHeight="1">
      <c r="AG200" s="144"/>
    </row>
    <row r="201" ht="15.75" customHeight="1">
      <c r="AG201" s="144"/>
    </row>
    <row r="202" ht="15.75" customHeight="1">
      <c r="AG202" s="144"/>
    </row>
    <row r="203" ht="15.75" customHeight="1">
      <c r="AG203" s="144"/>
    </row>
    <row r="204" ht="15.75" customHeight="1">
      <c r="AG204" s="144"/>
    </row>
    <row r="205" ht="15.75" customHeight="1">
      <c r="AG205" s="144"/>
    </row>
    <row r="206" ht="15.75" customHeight="1">
      <c r="AG206" s="144"/>
    </row>
    <row r="207" ht="15.75" customHeight="1">
      <c r="AG207" s="144"/>
    </row>
    <row r="208" ht="15.75" customHeight="1">
      <c r="AG208" s="144"/>
    </row>
    <row r="209" ht="15.75" customHeight="1">
      <c r="AG209" s="144"/>
    </row>
    <row r="210" ht="15.75" customHeight="1">
      <c r="AG210" s="144"/>
    </row>
    <row r="211" ht="15.75" customHeight="1">
      <c r="AG211" s="144"/>
    </row>
    <row r="212" ht="15.75" customHeight="1">
      <c r="AG212" s="144"/>
    </row>
    <row r="213" ht="15.75" customHeight="1">
      <c r="AG213" s="144"/>
    </row>
    <row r="214" ht="15.75" customHeight="1">
      <c r="AG214" s="144"/>
    </row>
    <row r="215" ht="15.75" customHeight="1">
      <c r="AG215" s="144"/>
    </row>
    <row r="216" ht="15.75" customHeight="1">
      <c r="AG216" s="144"/>
    </row>
    <row r="217" ht="15.75" customHeight="1">
      <c r="AG217" s="144"/>
    </row>
    <row r="218" ht="15.75" customHeight="1">
      <c r="AG218" s="144"/>
    </row>
    <row r="219" ht="15.75" customHeight="1">
      <c r="AG219" s="144"/>
    </row>
    <row r="220" ht="15.75" customHeight="1">
      <c r="AG220" s="144"/>
    </row>
    <row r="221" ht="15.75" customHeight="1">
      <c r="AG221" s="144"/>
    </row>
    <row r="222" ht="15.75" customHeight="1">
      <c r="AG222" s="144"/>
    </row>
    <row r="223" ht="15.75" customHeight="1">
      <c r="AG223" s="144"/>
    </row>
    <row r="224" ht="15.75" customHeight="1">
      <c r="AG224" s="144"/>
    </row>
    <row r="225" ht="15.75" customHeight="1">
      <c r="AG225" s="144"/>
    </row>
    <row r="226" ht="15.75" customHeight="1">
      <c r="AG226" s="144"/>
    </row>
    <row r="227" ht="15.75" customHeight="1">
      <c r="AG227" s="144"/>
    </row>
    <row r="228" ht="15.75" customHeight="1">
      <c r="AG228" s="144"/>
    </row>
    <row r="229" ht="15.75" customHeight="1">
      <c r="AG229" s="144"/>
    </row>
    <row r="230" ht="15.75" customHeight="1">
      <c r="AG230" s="144"/>
    </row>
    <row r="231" ht="15.75" customHeight="1">
      <c r="AG231" s="144"/>
    </row>
    <row r="232" ht="15.75" customHeight="1">
      <c r="AG232" s="144"/>
    </row>
    <row r="233" ht="15.75" customHeight="1">
      <c r="AG233" s="144"/>
    </row>
    <row r="234" ht="15.75" customHeight="1">
      <c r="AG234" s="144"/>
    </row>
    <row r="235" ht="15.75" customHeight="1">
      <c r="AG235" s="144"/>
    </row>
    <row r="236" ht="15.75" customHeight="1">
      <c r="AG236" s="144"/>
    </row>
    <row r="237" ht="15.75" customHeight="1">
      <c r="AG237" s="144"/>
    </row>
    <row r="238" ht="15.75" customHeight="1">
      <c r="AG238" s="144"/>
    </row>
    <row r="239" ht="15.75" customHeight="1">
      <c r="AG239" s="144"/>
    </row>
    <row r="240" ht="15.75" customHeight="1">
      <c r="AG240" s="144"/>
    </row>
    <row r="241" ht="15.75" customHeight="1">
      <c r="AG241" s="144"/>
    </row>
    <row r="242" ht="15.75" customHeight="1">
      <c r="AG242" s="144"/>
    </row>
    <row r="243" ht="15.75" customHeight="1">
      <c r="AG243" s="144"/>
    </row>
    <row r="244" ht="15.75" customHeight="1">
      <c r="AG244" s="144"/>
    </row>
    <row r="245" ht="15.75" customHeight="1">
      <c r="AG245" s="144"/>
    </row>
    <row r="246" ht="15.75" customHeight="1">
      <c r="AG246" s="144"/>
    </row>
    <row r="247" ht="15.75" customHeight="1">
      <c r="AG247" s="144"/>
    </row>
    <row r="248" ht="15.75" customHeight="1">
      <c r="AG248" s="144"/>
    </row>
    <row r="249" ht="15.75" customHeight="1">
      <c r="AG249" s="144"/>
    </row>
    <row r="250" ht="15.75" customHeight="1">
      <c r="AG250" s="144"/>
    </row>
    <row r="251" ht="15.75" customHeight="1">
      <c r="AG251" s="144"/>
    </row>
    <row r="252" ht="15.75" customHeight="1">
      <c r="AG252" s="144"/>
    </row>
    <row r="253" ht="15.75" customHeight="1">
      <c r="AG253" s="144"/>
    </row>
    <row r="254" ht="15.75" customHeight="1">
      <c r="AG254" s="144"/>
    </row>
    <row r="255" ht="15.75" customHeight="1">
      <c r="AG255" s="144"/>
    </row>
    <row r="256" ht="15.75" customHeight="1">
      <c r="AG256" s="144"/>
    </row>
    <row r="257" ht="15.75" customHeight="1">
      <c r="AG257" s="144"/>
    </row>
    <row r="258" ht="15.75" customHeight="1">
      <c r="AG258" s="144"/>
    </row>
    <row r="259" ht="15.75" customHeight="1">
      <c r="AG259" s="144"/>
    </row>
    <row r="260" ht="15.75" customHeight="1">
      <c r="AG260" s="144"/>
    </row>
    <row r="261" ht="15.75" customHeight="1">
      <c r="AG261" s="144"/>
    </row>
    <row r="262" ht="15.75" customHeight="1">
      <c r="AG262" s="144"/>
    </row>
    <row r="263" ht="15.75" customHeight="1">
      <c r="AG263" s="144"/>
    </row>
    <row r="264" ht="15.75" customHeight="1">
      <c r="AG264" s="144"/>
    </row>
    <row r="265" ht="15.75" customHeight="1">
      <c r="AG265" s="144"/>
    </row>
    <row r="266" ht="15.75" customHeight="1">
      <c r="AG266" s="144"/>
    </row>
    <row r="267" ht="15.75" customHeight="1">
      <c r="AG267" s="144"/>
    </row>
    <row r="268" ht="15.75" customHeight="1">
      <c r="AG268" s="144"/>
    </row>
    <row r="269" ht="15.75" customHeight="1">
      <c r="AG269" s="144"/>
    </row>
    <row r="270" ht="15.75" customHeight="1">
      <c r="AG270" s="144"/>
    </row>
    <row r="271" ht="15.75" customHeight="1">
      <c r="AG271" s="144"/>
    </row>
    <row r="272" ht="15.75" customHeight="1">
      <c r="AG272" s="144"/>
    </row>
    <row r="273" ht="15.75" customHeight="1">
      <c r="AG273" s="144"/>
    </row>
    <row r="274" ht="15.75" customHeight="1">
      <c r="AG274" s="144"/>
    </row>
    <row r="275" ht="15.75" customHeight="1">
      <c r="AG275" s="144"/>
    </row>
    <row r="276" ht="15.75" customHeight="1">
      <c r="AG276" s="144"/>
    </row>
    <row r="277" ht="15.75" customHeight="1">
      <c r="AG277" s="144"/>
    </row>
    <row r="278" ht="15.75" customHeight="1">
      <c r="AG278" s="144"/>
    </row>
    <row r="279" ht="15.75" customHeight="1">
      <c r="AG279" s="144"/>
    </row>
    <row r="280" ht="15.75" customHeight="1">
      <c r="AG280" s="144"/>
    </row>
    <row r="281" ht="15.75" customHeight="1">
      <c r="AG281" s="144"/>
    </row>
    <row r="282" ht="15.75" customHeight="1">
      <c r="AG282" s="144"/>
    </row>
    <row r="283" ht="15.75" customHeight="1">
      <c r="AG283" s="144"/>
    </row>
    <row r="284" ht="15.75" customHeight="1">
      <c r="AG284" s="144"/>
    </row>
    <row r="285" ht="15.75" customHeight="1">
      <c r="AG285" s="144"/>
    </row>
    <row r="286" ht="15.75" customHeight="1">
      <c r="AG286" s="144"/>
    </row>
    <row r="287" ht="15.75" customHeight="1">
      <c r="AG287" s="144"/>
    </row>
    <row r="288" ht="15.75" customHeight="1">
      <c r="AG288" s="144"/>
    </row>
    <row r="289" ht="15.75" customHeight="1">
      <c r="AG289" s="144"/>
    </row>
    <row r="290" ht="15.75" customHeight="1">
      <c r="AG290" s="144"/>
    </row>
    <row r="291" ht="15.75" customHeight="1">
      <c r="AG291" s="144"/>
    </row>
    <row r="292" ht="15.75" customHeight="1">
      <c r="AG292" s="144"/>
    </row>
    <row r="293" ht="15.75" customHeight="1">
      <c r="AG293" s="144"/>
    </row>
    <row r="294" ht="15.75" customHeight="1">
      <c r="AG294" s="144"/>
    </row>
    <row r="295" ht="15.75" customHeight="1">
      <c r="AG295" s="144"/>
    </row>
    <row r="296" ht="15.75" customHeight="1">
      <c r="AG296" s="144"/>
    </row>
    <row r="297" ht="15.75" customHeight="1">
      <c r="AG297" s="144"/>
    </row>
    <row r="298" ht="15.75" customHeight="1">
      <c r="AG298" s="144"/>
    </row>
    <row r="299" ht="15.75" customHeight="1">
      <c r="AG299" s="144"/>
    </row>
    <row r="300" ht="15.75" customHeight="1">
      <c r="AG300" s="144"/>
    </row>
    <row r="301" ht="15.75" customHeight="1">
      <c r="AG301" s="144"/>
    </row>
    <row r="302" ht="15.75" customHeight="1">
      <c r="AG302" s="144"/>
    </row>
    <row r="303" ht="15.75" customHeight="1">
      <c r="AG303" s="144"/>
    </row>
    <row r="304" ht="15.75" customHeight="1">
      <c r="AG304" s="144"/>
    </row>
    <row r="305" ht="15.75" customHeight="1">
      <c r="AG305" s="144"/>
    </row>
    <row r="306" ht="15.75" customHeight="1">
      <c r="AG306" s="144"/>
    </row>
    <row r="307" ht="15.75" customHeight="1">
      <c r="AG307" s="144"/>
    </row>
    <row r="308" ht="15.75" customHeight="1">
      <c r="AG308" s="144"/>
    </row>
    <row r="309" ht="15.75" customHeight="1">
      <c r="AG309" s="144"/>
    </row>
    <row r="310" ht="15.75" customHeight="1">
      <c r="AG310" s="144"/>
    </row>
    <row r="311" ht="15.75" customHeight="1">
      <c r="AG311" s="144"/>
    </row>
    <row r="312" ht="15.75" customHeight="1">
      <c r="AG312" s="144"/>
    </row>
    <row r="313" ht="15.75" customHeight="1">
      <c r="AG313" s="144"/>
    </row>
    <row r="314" ht="15.75" customHeight="1">
      <c r="AG314" s="144"/>
    </row>
    <row r="315" ht="15.75" customHeight="1">
      <c r="AG315" s="144"/>
    </row>
    <row r="316" ht="15.75" customHeight="1">
      <c r="AG316" s="144"/>
    </row>
    <row r="317" ht="15.75" customHeight="1">
      <c r="AG317" s="144"/>
    </row>
    <row r="318" ht="15.75" customHeight="1">
      <c r="AG318" s="144"/>
    </row>
    <row r="319" ht="15.75" customHeight="1">
      <c r="AG319" s="144"/>
    </row>
    <row r="320" ht="15.75" customHeight="1">
      <c r="AG320" s="144"/>
    </row>
    <row r="321" ht="15.75" customHeight="1">
      <c r="AG321" s="144"/>
    </row>
    <row r="322" ht="15.75" customHeight="1">
      <c r="AG322" s="144"/>
    </row>
    <row r="323" ht="15.75" customHeight="1">
      <c r="AG323" s="144"/>
    </row>
    <row r="324" ht="15.75" customHeight="1">
      <c r="AG324" s="144"/>
    </row>
    <row r="325" ht="15.75" customHeight="1">
      <c r="AG325" s="144"/>
    </row>
    <row r="326" ht="15.75" customHeight="1">
      <c r="AG326" s="144"/>
    </row>
    <row r="327" ht="15.75" customHeight="1">
      <c r="AG327" s="144"/>
    </row>
    <row r="328" ht="15.75" customHeight="1">
      <c r="AG328" s="144"/>
    </row>
    <row r="329" ht="15.75" customHeight="1">
      <c r="AG329" s="144"/>
    </row>
    <row r="330" ht="15.75" customHeight="1">
      <c r="AG330" s="144"/>
    </row>
    <row r="331" ht="15.75" customHeight="1">
      <c r="AG331" s="144"/>
    </row>
    <row r="332" ht="15.75" customHeight="1">
      <c r="AG332" s="144"/>
    </row>
    <row r="333" ht="15.75" customHeight="1">
      <c r="AG333" s="144"/>
    </row>
    <row r="334" ht="15.75" customHeight="1">
      <c r="AG334" s="144"/>
    </row>
    <row r="335" ht="15.75" customHeight="1">
      <c r="AG335" s="144"/>
    </row>
    <row r="336" ht="15.75" customHeight="1">
      <c r="AG336" s="144"/>
    </row>
    <row r="337" ht="15.75" customHeight="1">
      <c r="AG337" s="144"/>
    </row>
    <row r="338" ht="15.75" customHeight="1">
      <c r="AG338" s="144"/>
    </row>
    <row r="339" ht="15.75" customHeight="1">
      <c r="AG339" s="144"/>
    </row>
    <row r="340" ht="15.75" customHeight="1">
      <c r="AG340" s="144"/>
    </row>
    <row r="341" ht="15.75" customHeight="1">
      <c r="AG341" s="144"/>
    </row>
    <row r="342" ht="15.75" customHeight="1">
      <c r="AG342" s="144"/>
    </row>
    <row r="343" ht="15.75" customHeight="1">
      <c r="AG343" s="144"/>
    </row>
    <row r="344" ht="15.75" customHeight="1">
      <c r="AG344" s="144"/>
    </row>
    <row r="345" ht="15.75" customHeight="1">
      <c r="AG345" s="144"/>
    </row>
    <row r="346" ht="15.75" customHeight="1">
      <c r="AG346" s="144"/>
    </row>
    <row r="347" ht="15.75" customHeight="1">
      <c r="AG347" s="144"/>
    </row>
    <row r="348" ht="15.75" customHeight="1">
      <c r="AG348" s="144"/>
    </row>
    <row r="349" ht="15.75" customHeight="1">
      <c r="AG349" s="144"/>
    </row>
    <row r="350" ht="15.75" customHeight="1">
      <c r="AG350" s="144"/>
    </row>
    <row r="351" ht="15.75" customHeight="1">
      <c r="AG351" s="144"/>
    </row>
    <row r="352" ht="15.75" customHeight="1">
      <c r="AG352" s="144"/>
    </row>
    <row r="353" ht="15.75" customHeight="1">
      <c r="AG353" s="144"/>
    </row>
    <row r="354" ht="15.75" customHeight="1">
      <c r="AG354" s="144"/>
    </row>
    <row r="355" ht="15.75" customHeight="1">
      <c r="AG355" s="144"/>
    </row>
    <row r="356" ht="15.75" customHeight="1">
      <c r="AG356" s="144"/>
    </row>
    <row r="357" ht="15.75" customHeight="1">
      <c r="AG357" s="144"/>
    </row>
    <row r="358" ht="15.75" customHeight="1">
      <c r="AG358" s="144"/>
    </row>
    <row r="359" ht="15.75" customHeight="1">
      <c r="AG359" s="144"/>
    </row>
    <row r="360" ht="15.75" customHeight="1">
      <c r="AG360" s="144"/>
    </row>
    <row r="361" ht="15.75" customHeight="1">
      <c r="AG361" s="144"/>
    </row>
    <row r="362" ht="15.75" customHeight="1">
      <c r="AG362" s="144"/>
    </row>
    <row r="363" ht="15.75" customHeight="1">
      <c r="AG363" s="144"/>
    </row>
    <row r="364" ht="15.75" customHeight="1">
      <c r="AG364" s="144"/>
    </row>
    <row r="365" ht="15.75" customHeight="1">
      <c r="AG365" s="144"/>
    </row>
    <row r="366" ht="15.75" customHeight="1">
      <c r="AG366" s="144"/>
    </row>
    <row r="367" ht="15.75" customHeight="1">
      <c r="AG367" s="144"/>
    </row>
    <row r="368" ht="15.75" customHeight="1">
      <c r="AG368" s="144"/>
    </row>
    <row r="369" ht="15.75" customHeight="1">
      <c r="AG369" s="144"/>
    </row>
    <row r="370" ht="15.75" customHeight="1">
      <c r="AG370" s="144"/>
    </row>
    <row r="371" ht="15.75" customHeight="1">
      <c r="AG371" s="144"/>
    </row>
    <row r="372" ht="15.75" customHeight="1">
      <c r="AG372" s="144"/>
    </row>
    <row r="373" ht="15.75" customHeight="1">
      <c r="AG373" s="144"/>
    </row>
    <row r="374" ht="15.75" customHeight="1">
      <c r="AG374" s="144"/>
    </row>
    <row r="375" ht="15.75" customHeight="1">
      <c r="AG375" s="144"/>
    </row>
    <row r="376" ht="15.75" customHeight="1">
      <c r="AG376" s="144"/>
    </row>
    <row r="377" ht="15.75" customHeight="1">
      <c r="AG377" s="144"/>
    </row>
    <row r="378" ht="15.75" customHeight="1">
      <c r="AG378" s="144"/>
    </row>
    <row r="379" ht="15.75" customHeight="1">
      <c r="AG379" s="144"/>
    </row>
    <row r="380" ht="15.75" customHeight="1">
      <c r="AG380" s="144"/>
    </row>
    <row r="381" ht="15.75" customHeight="1">
      <c r="AG381" s="144"/>
    </row>
    <row r="382" ht="15.75" customHeight="1">
      <c r="AG382" s="144"/>
    </row>
    <row r="383" ht="15.75" customHeight="1">
      <c r="AG383" s="144"/>
    </row>
    <row r="384" ht="15.75" customHeight="1">
      <c r="AG384" s="144"/>
    </row>
    <row r="385" ht="15.75" customHeight="1">
      <c r="AG385" s="144"/>
    </row>
    <row r="386" ht="15.75" customHeight="1">
      <c r="AG386" s="144"/>
    </row>
    <row r="387" ht="15.75" customHeight="1">
      <c r="AG387" s="144"/>
    </row>
    <row r="388" ht="15.75" customHeight="1">
      <c r="AG388" s="144"/>
    </row>
    <row r="389" ht="15.75" customHeight="1">
      <c r="AG389" s="144"/>
    </row>
    <row r="390" ht="15.75" customHeight="1">
      <c r="AG390" s="144"/>
    </row>
    <row r="391" ht="15.75" customHeight="1">
      <c r="AG391" s="144"/>
    </row>
    <row r="392" ht="15.75" customHeight="1">
      <c r="AG392" s="144"/>
    </row>
    <row r="393" ht="15.75" customHeight="1">
      <c r="AG393" s="144"/>
    </row>
    <row r="394" ht="15.75" customHeight="1">
      <c r="AG394" s="144"/>
    </row>
    <row r="395" ht="15.75" customHeight="1">
      <c r="AG395" s="144"/>
    </row>
    <row r="396" ht="15.75" customHeight="1">
      <c r="AG396" s="144"/>
    </row>
    <row r="397" ht="15.75" customHeight="1">
      <c r="AG397" s="144"/>
    </row>
    <row r="398" ht="15.75" customHeight="1">
      <c r="AG398" s="144"/>
    </row>
    <row r="399" ht="15.75" customHeight="1">
      <c r="AG399" s="144"/>
    </row>
    <row r="400" ht="15.75" customHeight="1">
      <c r="AG400" s="144"/>
    </row>
    <row r="401" ht="15.75" customHeight="1">
      <c r="AG401" s="144"/>
    </row>
    <row r="402" ht="15.75" customHeight="1">
      <c r="AG402" s="144"/>
    </row>
    <row r="403" ht="15.75" customHeight="1">
      <c r="AG403" s="144"/>
    </row>
    <row r="404" ht="15.75" customHeight="1">
      <c r="AG404" s="144"/>
    </row>
    <row r="405" ht="15.75" customHeight="1">
      <c r="AG405" s="144"/>
    </row>
    <row r="406" ht="15.75" customHeight="1">
      <c r="AG406" s="144"/>
    </row>
    <row r="407" ht="15.75" customHeight="1">
      <c r="AG407" s="144"/>
    </row>
    <row r="408" ht="15.75" customHeight="1">
      <c r="AG408" s="144"/>
    </row>
    <row r="409" ht="15.75" customHeight="1">
      <c r="AG409" s="144"/>
    </row>
    <row r="410" ht="15.75" customHeight="1">
      <c r="AG410" s="144"/>
    </row>
    <row r="411" ht="15.75" customHeight="1">
      <c r="AG411" s="144"/>
    </row>
    <row r="412" ht="15.75" customHeight="1">
      <c r="AG412" s="144"/>
    </row>
    <row r="413" ht="15.75" customHeight="1">
      <c r="AG413" s="144"/>
    </row>
    <row r="414" ht="15.75" customHeight="1">
      <c r="AG414" s="144"/>
    </row>
    <row r="415" ht="15.75" customHeight="1">
      <c r="AG415" s="144"/>
    </row>
    <row r="416" ht="15.75" customHeight="1">
      <c r="AG416" s="144"/>
    </row>
    <row r="417" ht="15.75" customHeight="1">
      <c r="AG417" s="144"/>
    </row>
    <row r="418" ht="15.75" customHeight="1">
      <c r="AG418" s="144"/>
    </row>
    <row r="419" ht="15.75" customHeight="1">
      <c r="AG419" s="144"/>
    </row>
    <row r="420" ht="15.75" customHeight="1">
      <c r="AG420" s="144"/>
    </row>
    <row r="421" ht="15.75" customHeight="1">
      <c r="AG421" s="144"/>
    </row>
    <row r="422" ht="15.75" customHeight="1">
      <c r="AG422" s="144"/>
    </row>
    <row r="423" ht="15.75" customHeight="1">
      <c r="AG423" s="144"/>
    </row>
    <row r="424" ht="15.75" customHeight="1">
      <c r="AG424" s="144"/>
    </row>
    <row r="425" ht="15.75" customHeight="1">
      <c r="AG425" s="144"/>
    </row>
    <row r="426" ht="15.75" customHeight="1">
      <c r="AG426" s="144"/>
    </row>
    <row r="427" ht="15.75" customHeight="1">
      <c r="AG427" s="144"/>
    </row>
    <row r="428" ht="15.75" customHeight="1">
      <c r="AG428" s="144"/>
    </row>
    <row r="429" ht="15.75" customHeight="1">
      <c r="AG429" s="144"/>
    </row>
    <row r="430" ht="15.75" customHeight="1">
      <c r="AG430" s="144"/>
    </row>
    <row r="431" ht="15.75" customHeight="1">
      <c r="AG431" s="144"/>
    </row>
    <row r="432" ht="15.75" customHeight="1">
      <c r="AG432" s="144"/>
    </row>
    <row r="433" ht="15.75" customHeight="1">
      <c r="AG433" s="144"/>
    </row>
    <row r="434" ht="15.75" customHeight="1">
      <c r="AG434" s="144"/>
    </row>
    <row r="435" ht="15.75" customHeight="1">
      <c r="AG435" s="144"/>
    </row>
    <row r="436" ht="15.75" customHeight="1">
      <c r="AG436" s="144"/>
    </row>
    <row r="437" ht="15.75" customHeight="1">
      <c r="AG437" s="144"/>
    </row>
    <row r="438" ht="15.75" customHeight="1">
      <c r="AG438" s="144"/>
    </row>
    <row r="439" ht="15.75" customHeight="1">
      <c r="AG439" s="144"/>
    </row>
    <row r="440" ht="15.75" customHeight="1">
      <c r="AG440" s="144"/>
    </row>
    <row r="441" ht="15.75" customHeight="1">
      <c r="AG441" s="144"/>
    </row>
    <row r="442" ht="15.75" customHeight="1">
      <c r="AG442" s="144"/>
    </row>
    <row r="443" ht="15.75" customHeight="1">
      <c r="AG443" s="144"/>
    </row>
    <row r="444" ht="15.75" customHeight="1">
      <c r="AG444" s="144"/>
    </row>
    <row r="445" ht="15.75" customHeight="1">
      <c r="AG445" s="144"/>
    </row>
    <row r="446" ht="15.75" customHeight="1">
      <c r="AG446" s="144"/>
    </row>
    <row r="447" ht="15.75" customHeight="1">
      <c r="AG447" s="144"/>
    </row>
    <row r="448" ht="15.75" customHeight="1">
      <c r="AG448" s="144"/>
    </row>
    <row r="449" ht="15.75" customHeight="1">
      <c r="AG449" s="144"/>
    </row>
    <row r="450" ht="15.75" customHeight="1">
      <c r="AG450" s="144"/>
    </row>
    <row r="451" ht="15.75" customHeight="1">
      <c r="AG451" s="144"/>
    </row>
    <row r="452" ht="15.75" customHeight="1">
      <c r="AG452" s="144"/>
    </row>
    <row r="453" ht="15.75" customHeight="1">
      <c r="AG453" s="144"/>
    </row>
    <row r="454" ht="15.75" customHeight="1">
      <c r="AG454" s="144"/>
    </row>
    <row r="455" ht="15.75" customHeight="1">
      <c r="AG455" s="144"/>
    </row>
    <row r="456" ht="15.75" customHeight="1">
      <c r="AG456" s="144"/>
    </row>
    <row r="457" ht="15.75" customHeight="1">
      <c r="AG457" s="144"/>
    </row>
    <row r="458" ht="15.75" customHeight="1">
      <c r="AG458" s="144"/>
    </row>
    <row r="459" ht="15.75" customHeight="1">
      <c r="AG459" s="144"/>
    </row>
    <row r="460" ht="15.75" customHeight="1">
      <c r="AG460" s="144"/>
    </row>
    <row r="461" ht="15.75" customHeight="1">
      <c r="AG461" s="144"/>
    </row>
    <row r="462" ht="15.75" customHeight="1">
      <c r="AG462" s="144"/>
    </row>
    <row r="463" ht="15.75" customHeight="1">
      <c r="AG463" s="144"/>
    </row>
    <row r="464" ht="15.75" customHeight="1">
      <c r="AG464" s="144"/>
    </row>
    <row r="465" ht="15.75" customHeight="1">
      <c r="AG465" s="144"/>
    </row>
    <row r="466" ht="15.75" customHeight="1">
      <c r="AG466" s="144"/>
    </row>
    <row r="467" ht="15.75" customHeight="1">
      <c r="AG467" s="144"/>
    </row>
    <row r="468" ht="15.75" customHeight="1">
      <c r="AG468" s="144"/>
    </row>
    <row r="469" ht="15.75" customHeight="1">
      <c r="AG469" s="144"/>
    </row>
    <row r="470" ht="15.75" customHeight="1">
      <c r="AG470" s="144"/>
    </row>
    <row r="471" ht="15.75" customHeight="1">
      <c r="AG471" s="144"/>
    </row>
    <row r="472" ht="15.75" customHeight="1">
      <c r="AG472" s="144"/>
    </row>
    <row r="473" ht="15.75" customHeight="1">
      <c r="AG473" s="144"/>
    </row>
    <row r="474" ht="15.75" customHeight="1">
      <c r="AG474" s="144"/>
    </row>
    <row r="475" ht="15.75" customHeight="1">
      <c r="AG475" s="144"/>
    </row>
    <row r="476" ht="15.75" customHeight="1">
      <c r="AG476" s="144"/>
    </row>
    <row r="477" ht="15.75" customHeight="1">
      <c r="AG477" s="144"/>
    </row>
    <row r="478" ht="15.75" customHeight="1">
      <c r="AG478" s="144"/>
    </row>
    <row r="479" ht="15.75" customHeight="1">
      <c r="AG479" s="144"/>
    </row>
    <row r="480" ht="15.75" customHeight="1">
      <c r="AG480" s="144"/>
    </row>
    <row r="481" ht="15.75" customHeight="1">
      <c r="AG481" s="144"/>
    </row>
    <row r="482" ht="15.75" customHeight="1">
      <c r="AG482" s="144"/>
    </row>
    <row r="483" ht="15.75" customHeight="1">
      <c r="AG483" s="144"/>
    </row>
    <row r="484" ht="15.75" customHeight="1">
      <c r="AG484" s="144"/>
    </row>
    <row r="485" ht="15.75" customHeight="1">
      <c r="AG485" s="144"/>
    </row>
    <row r="486" ht="15.75" customHeight="1">
      <c r="AG486" s="144"/>
    </row>
    <row r="487" ht="15.75" customHeight="1">
      <c r="AG487" s="144"/>
    </row>
    <row r="488" ht="15.75" customHeight="1">
      <c r="AG488" s="144"/>
    </row>
    <row r="489" ht="15.75" customHeight="1">
      <c r="AG489" s="144"/>
    </row>
    <row r="490" ht="15.75" customHeight="1">
      <c r="AG490" s="144"/>
    </row>
    <row r="491" ht="15.75" customHeight="1">
      <c r="AG491" s="144"/>
    </row>
    <row r="492" ht="15.75" customHeight="1">
      <c r="AG492" s="144"/>
    </row>
    <row r="493" ht="15.75" customHeight="1">
      <c r="AG493" s="144"/>
    </row>
    <row r="494" ht="15.75" customHeight="1">
      <c r="AG494" s="144"/>
    </row>
    <row r="495" ht="15.75" customHeight="1">
      <c r="AG495" s="144"/>
    </row>
    <row r="496" ht="15.75" customHeight="1">
      <c r="AG496" s="144"/>
    </row>
    <row r="497" ht="15.75" customHeight="1">
      <c r="AG497" s="144"/>
    </row>
    <row r="498" ht="15.75" customHeight="1">
      <c r="AG498" s="144"/>
    </row>
    <row r="499" ht="15.75" customHeight="1">
      <c r="AG499" s="144"/>
    </row>
    <row r="500" ht="15.75" customHeight="1">
      <c r="AG500" s="144"/>
    </row>
    <row r="501" ht="15.75" customHeight="1">
      <c r="AG501" s="144"/>
    </row>
    <row r="502" ht="15.75" customHeight="1">
      <c r="AG502" s="144"/>
    </row>
    <row r="503" ht="15.75" customHeight="1">
      <c r="AG503" s="144"/>
    </row>
    <row r="504" ht="15.75" customHeight="1">
      <c r="AG504" s="144"/>
    </row>
    <row r="505" ht="15.75" customHeight="1">
      <c r="AG505" s="144"/>
    </row>
    <row r="506" ht="15.75" customHeight="1">
      <c r="AG506" s="144"/>
    </row>
    <row r="507" ht="15.75" customHeight="1">
      <c r="AG507" s="144"/>
    </row>
    <row r="508" ht="15.75" customHeight="1">
      <c r="AG508" s="144"/>
    </row>
    <row r="509" ht="15.75" customHeight="1">
      <c r="AG509" s="144"/>
    </row>
    <row r="510" ht="15.75" customHeight="1">
      <c r="AG510" s="144"/>
    </row>
    <row r="511" ht="15.75" customHeight="1">
      <c r="AG511" s="144"/>
    </row>
    <row r="512" ht="15.75" customHeight="1">
      <c r="AG512" s="144"/>
    </row>
    <row r="513" ht="15.75" customHeight="1">
      <c r="AG513" s="144"/>
    </row>
    <row r="514" ht="15.75" customHeight="1">
      <c r="AG514" s="144"/>
    </row>
    <row r="515" ht="15.75" customHeight="1">
      <c r="AG515" s="144"/>
    </row>
    <row r="516" ht="15.75" customHeight="1">
      <c r="AG516" s="144"/>
    </row>
    <row r="517" ht="15.75" customHeight="1">
      <c r="AG517" s="144"/>
    </row>
    <row r="518" ht="15.75" customHeight="1">
      <c r="AG518" s="144"/>
    </row>
    <row r="519" ht="15.75" customHeight="1">
      <c r="AG519" s="144"/>
    </row>
    <row r="520" ht="15.75" customHeight="1">
      <c r="AG520" s="144"/>
    </row>
    <row r="521" ht="15.75" customHeight="1">
      <c r="AG521" s="144"/>
    </row>
    <row r="522" ht="15.75" customHeight="1">
      <c r="AG522" s="144"/>
    </row>
    <row r="523" ht="15.75" customHeight="1">
      <c r="AG523" s="144"/>
    </row>
    <row r="524" ht="15.75" customHeight="1">
      <c r="AG524" s="144"/>
    </row>
    <row r="525" ht="15.75" customHeight="1">
      <c r="AG525" s="144"/>
    </row>
    <row r="526" ht="15.75" customHeight="1">
      <c r="AG526" s="144"/>
    </row>
    <row r="527" ht="15.75" customHeight="1">
      <c r="AG527" s="144"/>
    </row>
    <row r="528" ht="15.75" customHeight="1">
      <c r="AG528" s="144"/>
    </row>
    <row r="529" ht="15.75" customHeight="1">
      <c r="AG529" s="144"/>
    </row>
    <row r="530" ht="15.75" customHeight="1">
      <c r="AG530" s="144"/>
    </row>
    <row r="531" ht="15.75" customHeight="1">
      <c r="AG531" s="144"/>
    </row>
    <row r="532" ht="15.75" customHeight="1">
      <c r="AG532" s="144"/>
    </row>
    <row r="533" ht="15.75" customHeight="1">
      <c r="AG533" s="144"/>
    </row>
    <row r="534" ht="15.75" customHeight="1">
      <c r="AG534" s="144"/>
    </row>
    <row r="535" ht="15.75" customHeight="1">
      <c r="AG535" s="144"/>
    </row>
    <row r="536" ht="15.75" customHeight="1">
      <c r="AG536" s="144"/>
    </row>
    <row r="537" ht="15.75" customHeight="1">
      <c r="AG537" s="144"/>
    </row>
    <row r="538" ht="15.75" customHeight="1">
      <c r="AG538" s="144"/>
    </row>
    <row r="539" ht="15.75" customHeight="1">
      <c r="AG539" s="144"/>
    </row>
    <row r="540" ht="15.75" customHeight="1">
      <c r="AG540" s="144"/>
    </row>
    <row r="541" ht="15.75" customHeight="1">
      <c r="AG541" s="144"/>
    </row>
    <row r="542" ht="15.75" customHeight="1">
      <c r="AG542" s="144"/>
    </row>
    <row r="543" ht="15.75" customHeight="1">
      <c r="AG543" s="144"/>
    </row>
    <row r="544" ht="15.75" customHeight="1">
      <c r="AG544" s="144"/>
    </row>
    <row r="545" ht="15.75" customHeight="1">
      <c r="AG545" s="144"/>
    </row>
    <row r="546" ht="15.75" customHeight="1">
      <c r="AG546" s="144"/>
    </row>
    <row r="547" ht="15.75" customHeight="1">
      <c r="AG547" s="144"/>
    </row>
    <row r="548" ht="15.75" customHeight="1">
      <c r="AG548" s="144"/>
    </row>
    <row r="549" ht="15.75" customHeight="1">
      <c r="AG549" s="144"/>
    </row>
    <row r="550" ht="15.75" customHeight="1">
      <c r="AG550" s="144"/>
    </row>
    <row r="551" ht="15.75" customHeight="1">
      <c r="AG551" s="144"/>
    </row>
    <row r="552" ht="15.75" customHeight="1">
      <c r="AG552" s="144"/>
    </row>
    <row r="553" ht="15.75" customHeight="1">
      <c r="AG553" s="144"/>
    </row>
    <row r="554" ht="15.75" customHeight="1">
      <c r="AG554" s="144"/>
    </row>
    <row r="555" ht="15.75" customHeight="1">
      <c r="AG555" s="144"/>
    </row>
    <row r="556" ht="15.75" customHeight="1">
      <c r="AG556" s="144"/>
    </row>
    <row r="557" ht="15.75" customHeight="1">
      <c r="AG557" s="144"/>
    </row>
    <row r="558" ht="15.75" customHeight="1">
      <c r="AG558" s="144"/>
    </row>
    <row r="559" ht="15.75" customHeight="1">
      <c r="AG559" s="144"/>
    </row>
    <row r="560" ht="15.75" customHeight="1">
      <c r="AG560" s="144"/>
    </row>
    <row r="561" ht="15.75" customHeight="1">
      <c r="AG561" s="144"/>
    </row>
    <row r="562" ht="15.75" customHeight="1">
      <c r="AG562" s="144"/>
    </row>
    <row r="563" ht="15.75" customHeight="1">
      <c r="AG563" s="144"/>
    </row>
    <row r="564" ht="15.75" customHeight="1">
      <c r="AG564" s="144"/>
    </row>
    <row r="565" ht="15.75" customHeight="1">
      <c r="AG565" s="144"/>
    </row>
    <row r="566" ht="15.75" customHeight="1">
      <c r="AG566" s="144"/>
    </row>
    <row r="567" ht="15.75" customHeight="1">
      <c r="AG567" s="144"/>
    </row>
    <row r="568" ht="15.75" customHeight="1">
      <c r="AG568" s="144"/>
    </row>
    <row r="569" ht="15.75" customHeight="1">
      <c r="AG569" s="144"/>
    </row>
    <row r="570" ht="15.75" customHeight="1">
      <c r="AG570" s="144"/>
    </row>
    <row r="571" ht="15.75" customHeight="1">
      <c r="AG571" s="144"/>
    </row>
    <row r="572" ht="15.75" customHeight="1">
      <c r="AG572" s="144"/>
    </row>
    <row r="573" ht="15.75" customHeight="1">
      <c r="AG573" s="144"/>
    </row>
    <row r="574" ht="15.75" customHeight="1">
      <c r="AG574" s="144"/>
    </row>
    <row r="575" ht="15.75" customHeight="1">
      <c r="AG575" s="144"/>
    </row>
    <row r="576" ht="15.75" customHeight="1">
      <c r="AG576" s="144"/>
    </row>
    <row r="577" ht="15.75" customHeight="1">
      <c r="AG577" s="144"/>
    </row>
    <row r="578" ht="15.75" customHeight="1">
      <c r="AG578" s="144"/>
    </row>
    <row r="579" ht="15.75" customHeight="1">
      <c r="AG579" s="144"/>
    </row>
    <row r="580" ht="15.75" customHeight="1">
      <c r="AG580" s="144"/>
    </row>
    <row r="581" ht="15.75" customHeight="1">
      <c r="AG581" s="144"/>
    </row>
    <row r="582" ht="15.75" customHeight="1">
      <c r="AG582" s="144"/>
    </row>
    <row r="583" ht="15.75" customHeight="1">
      <c r="AG583" s="144"/>
    </row>
    <row r="584" ht="15.75" customHeight="1">
      <c r="AG584" s="144"/>
    </row>
    <row r="585" ht="15.75" customHeight="1">
      <c r="AG585" s="144"/>
    </row>
    <row r="586" ht="15.75" customHeight="1">
      <c r="AG586" s="144"/>
    </row>
    <row r="587" ht="15.75" customHeight="1">
      <c r="AG587" s="144"/>
    </row>
    <row r="588" ht="15.75" customHeight="1">
      <c r="AG588" s="144"/>
    </row>
    <row r="589" ht="15.75" customHeight="1">
      <c r="AG589" s="144"/>
    </row>
    <row r="590" ht="15.75" customHeight="1">
      <c r="AG590" s="144"/>
    </row>
    <row r="591" ht="15.75" customHeight="1">
      <c r="AG591" s="144"/>
    </row>
    <row r="592" ht="15.75" customHeight="1">
      <c r="AG592" s="144"/>
    </row>
    <row r="593" ht="15.75" customHeight="1">
      <c r="AG593" s="144"/>
    </row>
    <row r="594" ht="15.75" customHeight="1">
      <c r="AG594" s="144"/>
    </row>
    <row r="595" ht="15.75" customHeight="1">
      <c r="AG595" s="144"/>
    </row>
    <row r="596" ht="15.75" customHeight="1">
      <c r="AG596" s="144"/>
    </row>
    <row r="597" ht="15.75" customHeight="1">
      <c r="AG597" s="144"/>
    </row>
    <row r="598" ht="15.75" customHeight="1">
      <c r="AG598" s="144"/>
    </row>
    <row r="599" ht="15.75" customHeight="1">
      <c r="AG599" s="144"/>
    </row>
    <row r="600" ht="15.75" customHeight="1">
      <c r="AG600" s="144"/>
    </row>
    <row r="601" ht="15.75" customHeight="1">
      <c r="AG601" s="144"/>
    </row>
    <row r="602" ht="15.75" customHeight="1">
      <c r="AG602" s="144"/>
    </row>
    <row r="603" ht="15.75" customHeight="1">
      <c r="AG603" s="144"/>
    </row>
    <row r="604" ht="15.75" customHeight="1">
      <c r="AG604" s="144"/>
    </row>
    <row r="605" ht="15.75" customHeight="1">
      <c r="AG605" s="144"/>
    </row>
    <row r="606" ht="15.75" customHeight="1">
      <c r="AG606" s="144"/>
    </row>
    <row r="607" ht="15.75" customHeight="1">
      <c r="AG607" s="144"/>
    </row>
    <row r="608" ht="15.75" customHeight="1">
      <c r="AG608" s="144"/>
    </row>
    <row r="609" ht="15.75" customHeight="1">
      <c r="AG609" s="144"/>
    </row>
    <row r="610" ht="15.75" customHeight="1">
      <c r="AG610" s="144"/>
    </row>
    <row r="611" ht="15.75" customHeight="1">
      <c r="AG611" s="144"/>
    </row>
    <row r="612" ht="15.75" customHeight="1">
      <c r="AG612" s="144"/>
    </row>
    <row r="613" ht="15.75" customHeight="1">
      <c r="AG613" s="144"/>
    </row>
    <row r="614" ht="15.75" customHeight="1">
      <c r="AG614" s="144"/>
    </row>
    <row r="615" ht="15.75" customHeight="1">
      <c r="AG615" s="144"/>
    </row>
    <row r="616" ht="15.75" customHeight="1">
      <c r="AG616" s="144"/>
    </row>
    <row r="617" ht="15.75" customHeight="1">
      <c r="AG617" s="144"/>
    </row>
    <row r="618" ht="15.75" customHeight="1">
      <c r="AG618" s="144"/>
    </row>
    <row r="619" ht="15.75" customHeight="1">
      <c r="AG619" s="144"/>
    </row>
    <row r="620" ht="15.75" customHeight="1">
      <c r="AG620" s="144"/>
    </row>
    <row r="621" ht="15.75" customHeight="1">
      <c r="AG621" s="144"/>
    </row>
    <row r="622" ht="15.75" customHeight="1">
      <c r="AG622" s="144"/>
    </row>
    <row r="623" ht="15.75" customHeight="1">
      <c r="AG623" s="144"/>
    </row>
    <row r="624" ht="15.75" customHeight="1">
      <c r="AG624" s="144"/>
    </row>
    <row r="625" ht="15.75" customHeight="1">
      <c r="AG625" s="144"/>
    </row>
    <row r="626" ht="15.75" customHeight="1">
      <c r="AG626" s="144"/>
    </row>
    <row r="627" ht="15.75" customHeight="1">
      <c r="AG627" s="144"/>
    </row>
    <row r="628" ht="15.75" customHeight="1">
      <c r="AG628" s="144"/>
    </row>
    <row r="629" ht="15.75" customHeight="1">
      <c r="AG629" s="144"/>
    </row>
    <row r="630" ht="15.75" customHeight="1">
      <c r="AG630" s="144"/>
    </row>
    <row r="631" ht="15.75" customHeight="1">
      <c r="AG631" s="144"/>
    </row>
    <row r="632" ht="15.75" customHeight="1">
      <c r="AG632" s="144"/>
    </row>
    <row r="633" ht="15.75" customHeight="1">
      <c r="AG633" s="144"/>
    </row>
    <row r="634" ht="15.75" customHeight="1">
      <c r="AG634" s="144"/>
    </row>
    <row r="635" ht="15.75" customHeight="1">
      <c r="AG635" s="144"/>
    </row>
    <row r="636" ht="15.75" customHeight="1">
      <c r="AG636" s="144"/>
    </row>
    <row r="637" ht="15.75" customHeight="1">
      <c r="AG637" s="144"/>
    </row>
    <row r="638" ht="15.75" customHeight="1">
      <c r="AG638" s="144"/>
    </row>
    <row r="639" ht="15.75" customHeight="1">
      <c r="AG639" s="144"/>
    </row>
    <row r="640" ht="15.75" customHeight="1">
      <c r="AG640" s="144"/>
    </row>
    <row r="641" ht="15.75" customHeight="1">
      <c r="AG641" s="144"/>
    </row>
    <row r="642" ht="15.75" customHeight="1">
      <c r="AG642" s="144"/>
    </row>
    <row r="643" ht="15.75" customHeight="1">
      <c r="AG643" s="144"/>
    </row>
    <row r="644" ht="15.75" customHeight="1">
      <c r="AG644" s="144"/>
    </row>
    <row r="645" ht="15.75" customHeight="1">
      <c r="AG645" s="144"/>
    </row>
    <row r="646" ht="15.75" customHeight="1">
      <c r="AG646" s="144"/>
    </row>
    <row r="647" ht="15.75" customHeight="1">
      <c r="AG647" s="144"/>
    </row>
    <row r="648" ht="15.75" customHeight="1">
      <c r="AG648" s="144"/>
    </row>
    <row r="649" ht="15.75" customHeight="1">
      <c r="AG649" s="144"/>
    </row>
    <row r="650" ht="15.75" customHeight="1">
      <c r="AG650" s="144"/>
    </row>
    <row r="651" ht="15.75" customHeight="1">
      <c r="AG651" s="144"/>
    </row>
    <row r="652" ht="15.75" customHeight="1">
      <c r="AG652" s="144"/>
    </row>
    <row r="653" ht="15.75" customHeight="1">
      <c r="AG653" s="144"/>
    </row>
    <row r="654" ht="15.75" customHeight="1">
      <c r="AG654" s="144"/>
    </row>
    <row r="655" ht="15.75" customHeight="1">
      <c r="AG655" s="144"/>
    </row>
    <row r="656" ht="15.75" customHeight="1">
      <c r="AG656" s="144"/>
    </row>
    <row r="657" ht="15.75" customHeight="1">
      <c r="AG657" s="144"/>
    </row>
    <row r="658" ht="15.75" customHeight="1">
      <c r="AG658" s="144"/>
    </row>
    <row r="659" ht="15.75" customHeight="1">
      <c r="AG659" s="144"/>
    </row>
    <row r="660" ht="15.75" customHeight="1">
      <c r="AG660" s="144"/>
    </row>
    <row r="661" ht="15.75" customHeight="1">
      <c r="AG661" s="144"/>
    </row>
    <row r="662" ht="15.75" customHeight="1">
      <c r="AG662" s="144"/>
    </row>
    <row r="663" ht="15.75" customHeight="1">
      <c r="AG663" s="144"/>
    </row>
    <row r="664" ht="15.75" customHeight="1">
      <c r="AG664" s="144"/>
    </row>
    <row r="665" ht="15.75" customHeight="1">
      <c r="AG665" s="144"/>
    </row>
    <row r="666" ht="15.75" customHeight="1">
      <c r="AG666" s="144"/>
    </row>
    <row r="667" ht="15.75" customHeight="1">
      <c r="AG667" s="144"/>
    </row>
    <row r="668" ht="15.75" customHeight="1">
      <c r="AG668" s="144"/>
    </row>
    <row r="669" ht="15.75" customHeight="1">
      <c r="AG669" s="144"/>
    </row>
    <row r="670" ht="15.75" customHeight="1">
      <c r="AG670" s="144"/>
    </row>
    <row r="671" ht="15.75" customHeight="1">
      <c r="AG671" s="144"/>
    </row>
    <row r="672" ht="15.75" customHeight="1">
      <c r="AG672" s="144"/>
    </row>
    <row r="673" ht="15.75" customHeight="1">
      <c r="AG673" s="144"/>
    </row>
    <row r="674" ht="15.75" customHeight="1">
      <c r="AG674" s="144"/>
    </row>
    <row r="675" ht="15.75" customHeight="1">
      <c r="AG675" s="144"/>
    </row>
    <row r="676" ht="15.75" customHeight="1">
      <c r="AG676" s="144"/>
    </row>
    <row r="677" ht="15.75" customHeight="1">
      <c r="AG677" s="144"/>
    </row>
    <row r="678" ht="15.75" customHeight="1">
      <c r="AG678" s="144"/>
    </row>
    <row r="679" ht="15.75" customHeight="1">
      <c r="AG679" s="144"/>
    </row>
    <row r="680" ht="15.75" customHeight="1">
      <c r="AG680" s="144"/>
    </row>
    <row r="681" ht="15.75" customHeight="1">
      <c r="AG681" s="144"/>
    </row>
    <row r="682" ht="15.75" customHeight="1">
      <c r="AG682" s="144"/>
    </row>
    <row r="683" ht="15.75" customHeight="1">
      <c r="AG683" s="144"/>
    </row>
    <row r="684" ht="15.75" customHeight="1">
      <c r="AG684" s="144"/>
    </row>
    <row r="685" ht="15.75" customHeight="1">
      <c r="AG685" s="144"/>
    </row>
    <row r="686" ht="15.75" customHeight="1">
      <c r="AG686" s="144"/>
    </row>
    <row r="687" ht="15.75" customHeight="1">
      <c r="AG687" s="144"/>
    </row>
    <row r="688" ht="15.75" customHeight="1">
      <c r="AG688" s="144"/>
    </row>
    <row r="689" ht="15.75" customHeight="1">
      <c r="AG689" s="144"/>
    </row>
    <row r="690" ht="15.75" customHeight="1">
      <c r="AG690" s="144"/>
    </row>
    <row r="691" ht="15.75" customHeight="1">
      <c r="AG691" s="144"/>
    </row>
    <row r="692" ht="15.75" customHeight="1">
      <c r="AG692" s="144"/>
    </row>
    <row r="693" ht="15.75" customHeight="1">
      <c r="AG693" s="144"/>
    </row>
    <row r="694" ht="15.75" customHeight="1">
      <c r="AG694" s="144"/>
    </row>
    <row r="695" ht="15.75" customHeight="1">
      <c r="AG695" s="144"/>
    </row>
    <row r="696" ht="15.75" customHeight="1">
      <c r="AG696" s="144"/>
    </row>
    <row r="697" ht="15.75" customHeight="1">
      <c r="AG697" s="144"/>
    </row>
    <row r="698" ht="15.75" customHeight="1">
      <c r="AG698" s="144"/>
    </row>
    <row r="699" ht="15.75" customHeight="1">
      <c r="AG699" s="144"/>
    </row>
    <row r="700" ht="15.75" customHeight="1">
      <c r="AG700" s="144"/>
    </row>
    <row r="701" ht="15.75" customHeight="1">
      <c r="AG701" s="144"/>
    </row>
    <row r="702" ht="15.75" customHeight="1">
      <c r="AG702" s="144"/>
    </row>
    <row r="703" ht="15.75" customHeight="1">
      <c r="AG703" s="144"/>
    </row>
    <row r="704" ht="15.75" customHeight="1">
      <c r="AG704" s="144"/>
    </row>
    <row r="705" ht="15.75" customHeight="1">
      <c r="AG705" s="144"/>
    </row>
    <row r="706" ht="15.75" customHeight="1">
      <c r="AG706" s="144"/>
    </row>
    <row r="707" ht="15.75" customHeight="1">
      <c r="AG707" s="144"/>
    </row>
    <row r="708" ht="15.75" customHeight="1">
      <c r="AG708" s="144"/>
    </row>
    <row r="709" ht="15.75" customHeight="1">
      <c r="AG709" s="144"/>
    </row>
    <row r="710" ht="15.75" customHeight="1">
      <c r="AG710" s="144"/>
    </row>
    <row r="711" ht="15.75" customHeight="1">
      <c r="AG711" s="144"/>
    </row>
    <row r="712" ht="15.75" customHeight="1">
      <c r="AG712" s="144"/>
    </row>
    <row r="713" ht="15.75" customHeight="1">
      <c r="AG713" s="144"/>
    </row>
    <row r="714" ht="15.75" customHeight="1">
      <c r="AG714" s="144"/>
    </row>
    <row r="715" ht="15.75" customHeight="1">
      <c r="AG715" s="144"/>
    </row>
    <row r="716" ht="15.75" customHeight="1">
      <c r="AG716" s="144"/>
    </row>
    <row r="717" ht="15.75" customHeight="1">
      <c r="AG717" s="144"/>
    </row>
    <row r="718" ht="15.75" customHeight="1">
      <c r="AG718" s="144"/>
    </row>
    <row r="719" ht="15.75" customHeight="1">
      <c r="AG719" s="144"/>
    </row>
    <row r="720" ht="15.75" customHeight="1">
      <c r="AG720" s="144"/>
    </row>
    <row r="721" ht="15.75" customHeight="1">
      <c r="AG721" s="144"/>
    </row>
    <row r="722" ht="15.75" customHeight="1">
      <c r="AG722" s="144"/>
    </row>
    <row r="723" ht="15.75" customHeight="1">
      <c r="AG723" s="144"/>
    </row>
    <row r="724" ht="15.75" customHeight="1">
      <c r="AG724" s="144"/>
    </row>
    <row r="725" ht="15.75" customHeight="1">
      <c r="AG725" s="144"/>
    </row>
    <row r="726" ht="15.75" customHeight="1">
      <c r="AG726" s="144"/>
    </row>
    <row r="727" ht="15.75" customHeight="1">
      <c r="AG727" s="144"/>
    </row>
    <row r="728" ht="15.75" customHeight="1">
      <c r="AG728" s="144"/>
    </row>
    <row r="729" ht="15.75" customHeight="1">
      <c r="AG729" s="144"/>
    </row>
    <row r="730" ht="15.75" customHeight="1">
      <c r="AG730" s="144"/>
    </row>
    <row r="731" ht="15.75" customHeight="1">
      <c r="AG731" s="144"/>
    </row>
    <row r="732" ht="15.75" customHeight="1">
      <c r="AG732" s="144"/>
    </row>
    <row r="733" ht="15.75" customHeight="1">
      <c r="AG733" s="144"/>
    </row>
    <row r="734" ht="15.75" customHeight="1">
      <c r="AG734" s="144"/>
    </row>
    <row r="735" ht="15.75" customHeight="1">
      <c r="AG735" s="144"/>
    </row>
    <row r="736" ht="15.75" customHeight="1">
      <c r="AG736" s="144"/>
    </row>
    <row r="737" ht="15.75" customHeight="1">
      <c r="AG737" s="144"/>
    </row>
    <row r="738" ht="15.75" customHeight="1">
      <c r="AG738" s="144"/>
    </row>
    <row r="739" ht="15.75" customHeight="1">
      <c r="AG739" s="144"/>
    </row>
    <row r="740" ht="15.75" customHeight="1">
      <c r="AG740" s="144"/>
    </row>
    <row r="741" ht="15.75" customHeight="1">
      <c r="AG741" s="144"/>
    </row>
    <row r="742" ht="15.75" customHeight="1">
      <c r="AG742" s="144"/>
    </row>
    <row r="743" ht="15.75" customHeight="1">
      <c r="AG743" s="144"/>
    </row>
    <row r="744" ht="15.75" customHeight="1">
      <c r="AG744" s="144"/>
    </row>
    <row r="745" ht="15.75" customHeight="1">
      <c r="AG745" s="144"/>
    </row>
    <row r="746" ht="15.75" customHeight="1">
      <c r="AG746" s="144"/>
    </row>
    <row r="747" ht="15.75" customHeight="1">
      <c r="AG747" s="144"/>
    </row>
    <row r="748" ht="15.75" customHeight="1">
      <c r="AG748" s="144"/>
    </row>
    <row r="749" ht="15.75" customHeight="1">
      <c r="AG749" s="144"/>
    </row>
    <row r="750" ht="15.75" customHeight="1">
      <c r="AG750" s="144"/>
    </row>
    <row r="751" ht="15.75" customHeight="1">
      <c r="AG751" s="144"/>
    </row>
    <row r="752" ht="15.75" customHeight="1">
      <c r="AG752" s="144"/>
    </row>
    <row r="753" ht="15.75" customHeight="1">
      <c r="AG753" s="144"/>
    </row>
    <row r="754" ht="15.75" customHeight="1">
      <c r="AG754" s="144"/>
    </row>
    <row r="755" ht="15.75" customHeight="1">
      <c r="AG755" s="144"/>
    </row>
    <row r="756" ht="15.75" customHeight="1">
      <c r="AG756" s="144"/>
    </row>
    <row r="757" ht="15.75" customHeight="1">
      <c r="AG757" s="144"/>
    </row>
    <row r="758" ht="15.75" customHeight="1">
      <c r="AG758" s="144"/>
    </row>
    <row r="759" ht="15.75" customHeight="1">
      <c r="AG759" s="144"/>
    </row>
    <row r="760" ht="15.75" customHeight="1">
      <c r="AG760" s="144"/>
    </row>
    <row r="761" ht="15.75" customHeight="1">
      <c r="AG761" s="144"/>
    </row>
    <row r="762" ht="15.75" customHeight="1">
      <c r="AG762" s="144"/>
    </row>
    <row r="763" ht="15.75" customHeight="1">
      <c r="AG763" s="144"/>
    </row>
    <row r="764" ht="15.75" customHeight="1">
      <c r="AG764" s="144"/>
    </row>
    <row r="765" ht="15.75" customHeight="1">
      <c r="AG765" s="144"/>
    </row>
    <row r="766" ht="15.75" customHeight="1">
      <c r="AG766" s="144"/>
    </row>
    <row r="767" ht="15.75" customHeight="1">
      <c r="AG767" s="144"/>
    </row>
    <row r="768" ht="15.75" customHeight="1">
      <c r="AG768" s="144"/>
    </row>
    <row r="769" ht="15.75" customHeight="1">
      <c r="AG769" s="144"/>
    </row>
    <row r="770" ht="15.75" customHeight="1">
      <c r="AG770" s="144"/>
    </row>
    <row r="771" ht="15.75" customHeight="1">
      <c r="AG771" s="144"/>
    </row>
    <row r="772" ht="15.75" customHeight="1">
      <c r="AG772" s="144"/>
    </row>
    <row r="773" ht="15.75" customHeight="1">
      <c r="AG773" s="144"/>
    </row>
    <row r="774" ht="15.75" customHeight="1">
      <c r="AG774" s="144"/>
    </row>
    <row r="775" ht="15.75" customHeight="1">
      <c r="AG775" s="144"/>
    </row>
    <row r="776" ht="15.75" customHeight="1">
      <c r="AG776" s="144"/>
    </row>
    <row r="777" ht="15.75" customHeight="1">
      <c r="AG777" s="144"/>
    </row>
    <row r="778" ht="15.75" customHeight="1">
      <c r="AG778" s="144"/>
    </row>
    <row r="779" ht="15.75" customHeight="1">
      <c r="AG779" s="144"/>
    </row>
    <row r="780" ht="15.75" customHeight="1">
      <c r="AG780" s="144"/>
    </row>
    <row r="781" ht="15.75" customHeight="1">
      <c r="AG781" s="144"/>
    </row>
    <row r="782" ht="15.75" customHeight="1">
      <c r="AG782" s="144"/>
    </row>
    <row r="783" ht="15.75" customHeight="1">
      <c r="AG783" s="144"/>
    </row>
    <row r="784" ht="15.75" customHeight="1">
      <c r="AG784" s="144"/>
    </row>
    <row r="785" ht="15.75" customHeight="1">
      <c r="AG785" s="144"/>
    </row>
    <row r="786" ht="15.75" customHeight="1">
      <c r="AG786" s="144"/>
    </row>
    <row r="787" ht="15.75" customHeight="1">
      <c r="AG787" s="144"/>
    </row>
    <row r="788" ht="15.75" customHeight="1">
      <c r="AG788" s="144"/>
    </row>
    <row r="789" ht="15.75" customHeight="1">
      <c r="AG789" s="144"/>
    </row>
    <row r="790" ht="15.75" customHeight="1">
      <c r="AG790" s="144"/>
    </row>
    <row r="791" ht="15.75" customHeight="1">
      <c r="AG791" s="144"/>
    </row>
    <row r="792" ht="15.75" customHeight="1">
      <c r="AG792" s="144"/>
    </row>
    <row r="793" ht="15.75" customHeight="1">
      <c r="AG793" s="144"/>
    </row>
    <row r="794" ht="15.75" customHeight="1">
      <c r="AG794" s="144"/>
    </row>
    <row r="795" ht="15.75" customHeight="1">
      <c r="AG795" s="144"/>
    </row>
    <row r="796" ht="15.75" customHeight="1">
      <c r="AG796" s="144"/>
    </row>
    <row r="797" ht="15.75" customHeight="1">
      <c r="AG797" s="144"/>
    </row>
    <row r="798" ht="15.75" customHeight="1">
      <c r="AG798" s="144"/>
    </row>
    <row r="799" ht="15.75" customHeight="1">
      <c r="AG799" s="144"/>
    </row>
    <row r="800" ht="15.75" customHeight="1">
      <c r="AG800" s="144"/>
    </row>
    <row r="801" ht="15.75" customHeight="1">
      <c r="AG801" s="144"/>
    </row>
    <row r="802" ht="15.75" customHeight="1">
      <c r="AG802" s="144"/>
    </row>
    <row r="803" ht="15.75" customHeight="1">
      <c r="AG803" s="144"/>
    </row>
    <row r="804" ht="15.75" customHeight="1">
      <c r="AG804" s="144"/>
    </row>
    <row r="805" ht="15.75" customHeight="1">
      <c r="AG805" s="144"/>
    </row>
    <row r="806" ht="15.75" customHeight="1">
      <c r="AG806" s="144"/>
    </row>
    <row r="807" ht="15.75" customHeight="1">
      <c r="AG807" s="144"/>
    </row>
    <row r="808" ht="15.75" customHeight="1">
      <c r="AG808" s="144"/>
    </row>
    <row r="809" ht="15.75" customHeight="1">
      <c r="AG809" s="144"/>
    </row>
    <row r="810" ht="15.75" customHeight="1">
      <c r="AG810" s="144"/>
    </row>
    <row r="811" ht="15.75" customHeight="1">
      <c r="AG811" s="144"/>
    </row>
    <row r="812" ht="15.75" customHeight="1">
      <c r="AG812" s="144"/>
    </row>
    <row r="813" ht="15.75" customHeight="1">
      <c r="AG813" s="144"/>
    </row>
    <row r="814" ht="15.75" customHeight="1">
      <c r="AG814" s="144"/>
    </row>
    <row r="815" ht="15.75" customHeight="1">
      <c r="AG815" s="144"/>
    </row>
    <row r="816" ht="15.75" customHeight="1">
      <c r="AG816" s="144"/>
    </row>
    <row r="817" ht="15.75" customHeight="1">
      <c r="AG817" s="144"/>
    </row>
    <row r="818" ht="15.75" customHeight="1">
      <c r="AG818" s="144"/>
    </row>
    <row r="819" ht="15.75" customHeight="1">
      <c r="AG819" s="144"/>
    </row>
    <row r="820" ht="15.75" customHeight="1">
      <c r="AG820" s="144"/>
    </row>
    <row r="821" ht="15.75" customHeight="1">
      <c r="AG821" s="144"/>
    </row>
    <row r="822" ht="15.75" customHeight="1">
      <c r="AG822" s="144"/>
    </row>
    <row r="823" ht="15.75" customHeight="1">
      <c r="AG823" s="144"/>
    </row>
    <row r="824" ht="15.75" customHeight="1">
      <c r="AG824" s="144"/>
    </row>
    <row r="825" ht="15.75" customHeight="1">
      <c r="AG825" s="144"/>
    </row>
    <row r="826" ht="15.75" customHeight="1">
      <c r="AG826" s="144"/>
    </row>
    <row r="827" ht="15.75" customHeight="1">
      <c r="AG827" s="144"/>
    </row>
    <row r="828" ht="15.75" customHeight="1">
      <c r="AG828" s="144"/>
    </row>
    <row r="829" ht="15.75" customHeight="1">
      <c r="AG829" s="144"/>
    </row>
    <row r="830" ht="15.75" customHeight="1">
      <c r="AG830" s="144"/>
    </row>
    <row r="831" ht="15.75" customHeight="1">
      <c r="AG831" s="144"/>
    </row>
    <row r="832" ht="15.75" customHeight="1">
      <c r="AG832" s="144"/>
    </row>
    <row r="833" ht="15.75" customHeight="1">
      <c r="AG833" s="144"/>
    </row>
    <row r="834" ht="15.75" customHeight="1">
      <c r="AG834" s="144"/>
    </row>
    <row r="835" ht="15.75" customHeight="1">
      <c r="AG835" s="144"/>
    </row>
    <row r="836" ht="15.75" customHeight="1">
      <c r="AG836" s="144"/>
    </row>
    <row r="837" ht="15.75" customHeight="1">
      <c r="AG837" s="144"/>
    </row>
    <row r="838" ht="15.75" customHeight="1">
      <c r="AG838" s="144"/>
    </row>
    <row r="839" ht="15.75" customHeight="1">
      <c r="AG839" s="144"/>
    </row>
    <row r="840" ht="15.75" customHeight="1">
      <c r="AG840" s="144"/>
    </row>
    <row r="841" ht="15.75" customHeight="1">
      <c r="AG841" s="144"/>
    </row>
    <row r="842" ht="15.75" customHeight="1">
      <c r="AG842" s="144"/>
    </row>
    <row r="843" ht="15.75" customHeight="1">
      <c r="AG843" s="144"/>
    </row>
    <row r="844" ht="15.75" customHeight="1">
      <c r="AG844" s="144"/>
    </row>
    <row r="845" ht="15.75" customHeight="1">
      <c r="AG845" s="144"/>
    </row>
    <row r="846" ht="15.75" customHeight="1">
      <c r="AG846" s="144"/>
    </row>
    <row r="847" ht="15.75" customHeight="1">
      <c r="AG847" s="144"/>
    </row>
    <row r="848" ht="15.75" customHeight="1">
      <c r="AG848" s="144"/>
    </row>
    <row r="849" ht="15.75" customHeight="1">
      <c r="AG849" s="144"/>
    </row>
    <row r="850" ht="15.75" customHeight="1">
      <c r="AG850" s="144"/>
    </row>
    <row r="851" ht="15.75" customHeight="1">
      <c r="AG851" s="144"/>
    </row>
    <row r="852" ht="15.75" customHeight="1">
      <c r="AG852" s="144"/>
    </row>
    <row r="853" ht="15.75" customHeight="1">
      <c r="AG853" s="144"/>
    </row>
    <row r="854" ht="15.75" customHeight="1">
      <c r="AG854" s="144"/>
    </row>
    <row r="855" ht="15.75" customHeight="1">
      <c r="AG855" s="144"/>
    </row>
    <row r="856" ht="15.75" customHeight="1">
      <c r="AG856" s="144"/>
    </row>
    <row r="857" ht="15.75" customHeight="1">
      <c r="AG857" s="144"/>
    </row>
    <row r="858" ht="15.75" customHeight="1">
      <c r="AG858" s="144"/>
    </row>
    <row r="859" ht="15.75" customHeight="1">
      <c r="AG859" s="144"/>
    </row>
    <row r="860" ht="15.75" customHeight="1">
      <c r="AG860" s="144"/>
    </row>
    <row r="861" ht="15.75" customHeight="1">
      <c r="AG861" s="144"/>
    </row>
    <row r="862" ht="15.75" customHeight="1">
      <c r="AG862" s="144"/>
    </row>
    <row r="863" ht="15.75" customHeight="1">
      <c r="AG863" s="144"/>
    </row>
    <row r="864" ht="15.75" customHeight="1">
      <c r="AG864" s="144"/>
    </row>
    <row r="865" ht="15.75" customHeight="1">
      <c r="AG865" s="144"/>
    </row>
    <row r="866" ht="15.75" customHeight="1">
      <c r="AG866" s="144"/>
    </row>
    <row r="867" ht="15.75" customHeight="1">
      <c r="AG867" s="144"/>
    </row>
    <row r="868" ht="15.75" customHeight="1">
      <c r="AG868" s="144"/>
    </row>
    <row r="869" ht="15.75" customHeight="1">
      <c r="AG869" s="144"/>
    </row>
    <row r="870" ht="15.75" customHeight="1">
      <c r="AG870" s="144"/>
    </row>
    <row r="871" ht="15.75" customHeight="1">
      <c r="AG871" s="144"/>
    </row>
    <row r="872" ht="15.75" customHeight="1">
      <c r="AG872" s="144"/>
    </row>
    <row r="873" ht="15.75" customHeight="1">
      <c r="AG873" s="144"/>
    </row>
    <row r="874" ht="15.75" customHeight="1">
      <c r="AG874" s="144"/>
    </row>
    <row r="875" ht="15.75" customHeight="1">
      <c r="AG875" s="144"/>
    </row>
    <row r="876" ht="15.75" customHeight="1">
      <c r="AG876" s="144"/>
    </row>
    <row r="877" ht="15.75" customHeight="1">
      <c r="AG877" s="144"/>
    </row>
    <row r="878" ht="15.75" customHeight="1">
      <c r="AG878" s="144"/>
    </row>
    <row r="879" ht="15.75" customHeight="1">
      <c r="AG879" s="144"/>
    </row>
    <row r="880" ht="15.75" customHeight="1">
      <c r="AG880" s="144"/>
    </row>
    <row r="881" ht="15.75" customHeight="1">
      <c r="AG881" s="144"/>
    </row>
    <row r="882" ht="15.75" customHeight="1">
      <c r="AG882" s="144"/>
    </row>
    <row r="883" ht="15.75" customHeight="1">
      <c r="AG883" s="144"/>
    </row>
    <row r="884" ht="15.75" customHeight="1">
      <c r="AG884" s="144"/>
    </row>
    <row r="885" ht="15.75" customHeight="1">
      <c r="AG885" s="144"/>
    </row>
    <row r="886" ht="15.75" customHeight="1">
      <c r="AG886" s="144"/>
    </row>
    <row r="887" ht="15.75" customHeight="1">
      <c r="AG887" s="144"/>
    </row>
    <row r="888" ht="15.75" customHeight="1">
      <c r="AG888" s="144"/>
    </row>
    <row r="889" ht="15.75" customHeight="1">
      <c r="AG889" s="144"/>
    </row>
    <row r="890" ht="15.75" customHeight="1">
      <c r="AG890" s="144"/>
    </row>
    <row r="891" ht="15.75" customHeight="1">
      <c r="AG891" s="144"/>
    </row>
    <row r="892" ht="15.75" customHeight="1">
      <c r="AG892" s="144"/>
    </row>
    <row r="893" ht="15.75" customHeight="1">
      <c r="AG893" s="144"/>
    </row>
    <row r="894" ht="15.75" customHeight="1">
      <c r="AG894" s="144"/>
    </row>
    <row r="895" ht="15.75" customHeight="1">
      <c r="AG895" s="144"/>
    </row>
    <row r="896" ht="15.75" customHeight="1">
      <c r="AG896" s="144"/>
    </row>
    <row r="897" ht="15.75" customHeight="1">
      <c r="AG897" s="144"/>
    </row>
    <row r="898" ht="15.75" customHeight="1">
      <c r="AG898" s="144"/>
    </row>
    <row r="899" ht="15.75" customHeight="1">
      <c r="AG899" s="144"/>
    </row>
    <row r="900" ht="15.75" customHeight="1">
      <c r="AG900" s="144"/>
    </row>
    <row r="901" ht="15.75" customHeight="1">
      <c r="AG901" s="144"/>
    </row>
    <row r="902" ht="15.75" customHeight="1">
      <c r="AG902" s="144"/>
    </row>
    <row r="903" ht="15.75" customHeight="1">
      <c r="AG903" s="144"/>
    </row>
    <row r="904" ht="15.75" customHeight="1">
      <c r="AG904" s="144"/>
    </row>
    <row r="905" ht="15.75" customHeight="1">
      <c r="AG905" s="144"/>
    </row>
    <row r="906" ht="15.75" customHeight="1">
      <c r="AG906" s="144"/>
    </row>
    <row r="907" ht="15.75" customHeight="1">
      <c r="AG907" s="144"/>
    </row>
    <row r="908" ht="15.75" customHeight="1">
      <c r="AG908" s="144"/>
    </row>
    <row r="909" ht="15.75" customHeight="1">
      <c r="AG909" s="144"/>
    </row>
    <row r="910" ht="15.75" customHeight="1">
      <c r="AG910" s="144"/>
    </row>
    <row r="911" ht="15.75" customHeight="1">
      <c r="AG911" s="144"/>
    </row>
    <row r="912" ht="15.75" customHeight="1">
      <c r="AG912" s="144"/>
    </row>
    <row r="913" ht="15.75" customHeight="1">
      <c r="AG913" s="144"/>
    </row>
    <row r="914" ht="15.75" customHeight="1">
      <c r="AG914" s="144"/>
    </row>
    <row r="915" ht="15.75" customHeight="1">
      <c r="AG915" s="144"/>
    </row>
    <row r="916" ht="15.75" customHeight="1">
      <c r="AG916" s="144"/>
    </row>
    <row r="917" ht="15.75" customHeight="1">
      <c r="AG917" s="144"/>
    </row>
    <row r="918" ht="15.75" customHeight="1">
      <c r="AG918" s="144"/>
    </row>
    <row r="919" ht="15.75" customHeight="1">
      <c r="AG919" s="144"/>
    </row>
    <row r="920" ht="15.75" customHeight="1">
      <c r="AG920" s="144"/>
    </row>
    <row r="921" ht="15.75" customHeight="1">
      <c r="AG921" s="144"/>
    </row>
    <row r="922" ht="15.75" customHeight="1">
      <c r="AG922" s="144"/>
    </row>
    <row r="923" ht="15.75" customHeight="1">
      <c r="AG923" s="144"/>
    </row>
    <row r="924" ht="15.75" customHeight="1">
      <c r="AG924" s="144"/>
    </row>
    <row r="925" ht="15.75" customHeight="1">
      <c r="AG925" s="144"/>
    </row>
    <row r="926" ht="15.75" customHeight="1">
      <c r="AG926" s="144"/>
    </row>
    <row r="927" ht="15.75" customHeight="1">
      <c r="AG927" s="144"/>
    </row>
    <row r="928" ht="15.75" customHeight="1">
      <c r="AG928" s="144"/>
    </row>
    <row r="929" ht="15.75" customHeight="1">
      <c r="AG929" s="144"/>
    </row>
    <row r="930" ht="15.75" customHeight="1">
      <c r="AG930" s="144"/>
    </row>
    <row r="931" ht="15.75" customHeight="1">
      <c r="AG931" s="144"/>
    </row>
    <row r="932" ht="15.75" customHeight="1">
      <c r="AG932" s="144"/>
    </row>
    <row r="933" ht="15.75" customHeight="1">
      <c r="AG933" s="144"/>
    </row>
    <row r="934" ht="15.75" customHeight="1">
      <c r="AG934" s="144"/>
    </row>
    <row r="935" ht="15.75" customHeight="1">
      <c r="AG935" s="144"/>
    </row>
    <row r="936" ht="15.75" customHeight="1">
      <c r="AG936" s="144"/>
    </row>
    <row r="937" ht="15.75" customHeight="1">
      <c r="AG937" s="144"/>
    </row>
    <row r="938" ht="15.75" customHeight="1">
      <c r="AG938" s="144"/>
    </row>
    <row r="939" ht="15.75" customHeight="1">
      <c r="AG939" s="144"/>
    </row>
    <row r="940" ht="15.75" customHeight="1">
      <c r="AG940" s="144"/>
    </row>
    <row r="941" ht="15.75" customHeight="1">
      <c r="AG941" s="144"/>
    </row>
    <row r="942" ht="15.75" customHeight="1">
      <c r="AG942" s="144"/>
    </row>
    <row r="943" ht="15.75" customHeight="1">
      <c r="AG943" s="144"/>
    </row>
    <row r="944" ht="15.75" customHeight="1">
      <c r="AG944" s="144"/>
    </row>
    <row r="945" ht="15.75" customHeight="1">
      <c r="AG945" s="144"/>
    </row>
    <row r="946" ht="15.75" customHeight="1">
      <c r="AG946" s="144"/>
    </row>
    <row r="947" ht="15.75" customHeight="1">
      <c r="AG947" s="144"/>
    </row>
    <row r="948" ht="15.75" customHeight="1">
      <c r="AG948" s="144"/>
    </row>
    <row r="949" ht="15.75" customHeight="1">
      <c r="AG949" s="144"/>
    </row>
    <row r="950" ht="15.75" customHeight="1">
      <c r="AG950" s="144"/>
    </row>
    <row r="951" ht="15.75" customHeight="1">
      <c r="AG951" s="144"/>
    </row>
    <row r="952" ht="15.75" customHeight="1">
      <c r="AG952" s="144"/>
    </row>
    <row r="953" ht="15.75" customHeight="1">
      <c r="AG953" s="144"/>
    </row>
    <row r="954" ht="15.75" customHeight="1">
      <c r="AG954" s="144"/>
    </row>
    <row r="955" ht="15.75" customHeight="1">
      <c r="AG955" s="144"/>
    </row>
    <row r="956" ht="15.75" customHeight="1">
      <c r="AG956" s="144"/>
    </row>
    <row r="957" ht="15.75" customHeight="1">
      <c r="AG957" s="144"/>
    </row>
    <row r="958" ht="15.75" customHeight="1">
      <c r="AG958" s="144"/>
    </row>
    <row r="959" ht="15.75" customHeight="1">
      <c r="AG959" s="144"/>
    </row>
    <row r="960" ht="15.75" customHeight="1">
      <c r="AG960" s="144"/>
    </row>
    <row r="961" ht="15.75" customHeight="1">
      <c r="AG961" s="144"/>
    </row>
    <row r="962" ht="15.75" customHeight="1">
      <c r="AG962" s="144"/>
    </row>
    <row r="963" ht="15.75" customHeight="1">
      <c r="AG963" s="144"/>
    </row>
    <row r="964" ht="15.75" customHeight="1">
      <c r="AG964" s="144"/>
    </row>
    <row r="965" ht="15.75" customHeight="1">
      <c r="AG965" s="144"/>
    </row>
    <row r="966" ht="15.75" customHeight="1">
      <c r="AG966" s="144"/>
    </row>
    <row r="967" ht="15.75" customHeight="1">
      <c r="AG967" s="144"/>
    </row>
    <row r="968" ht="15.75" customHeight="1">
      <c r="AG968" s="144"/>
    </row>
    <row r="969" ht="15.75" customHeight="1">
      <c r="AG969" s="144"/>
    </row>
    <row r="970" ht="15.75" customHeight="1">
      <c r="AG970" s="144"/>
    </row>
    <row r="971" ht="15.75" customHeight="1">
      <c r="AG971" s="144"/>
    </row>
    <row r="972" ht="15.75" customHeight="1">
      <c r="AG972" s="144"/>
    </row>
    <row r="973" ht="15.75" customHeight="1">
      <c r="AG973" s="144"/>
    </row>
    <row r="974" ht="15.75" customHeight="1">
      <c r="AG974" s="144"/>
    </row>
    <row r="975" ht="15.75" customHeight="1">
      <c r="AG975" s="144"/>
    </row>
    <row r="976" ht="15.75" customHeight="1">
      <c r="AG976" s="144"/>
    </row>
    <row r="977" ht="15.75" customHeight="1">
      <c r="AG977" s="144"/>
    </row>
    <row r="978" ht="15.75" customHeight="1">
      <c r="AG978" s="144"/>
    </row>
    <row r="979" ht="15.75" customHeight="1">
      <c r="AG979" s="144"/>
    </row>
    <row r="980" ht="15.75" customHeight="1">
      <c r="AG980" s="144"/>
    </row>
    <row r="981" ht="15.75" customHeight="1">
      <c r="AG981" s="144"/>
    </row>
    <row r="982" ht="15.75" customHeight="1">
      <c r="AG982" s="144"/>
    </row>
    <row r="983" ht="15.75" customHeight="1">
      <c r="AG983" s="144"/>
    </row>
    <row r="984" ht="15.75" customHeight="1">
      <c r="AG984" s="144"/>
    </row>
    <row r="985" ht="15.75" customHeight="1">
      <c r="AG985" s="144"/>
    </row>
    <row r="986" ht="15.75" customHeight="1">
      <c r="AG986" s="144"/>
    </row>
    <row r="987" ht="15.75" customHeight="1">
      <c r="AG987" s="144"/>
    </row>
    <row r="988" ht="15.75" customHeight="1">
      <c r="AG988" s="144"/>
    </row>
    <row r="989" ht="15.75" customHeight="1">
      <c r="AG989" s="144"/>
    </row>
    <row r="990" ht="15.75" customHeight="1">
      <c r="AG990" s="144"/>
    </row>
    <row r="991" ht="15.75" customHeight="1">
      <c r="AG991" s="144"/>
    </row>
    <row r="992" ht="15.75" customHeight="1">
      <c r="AG992" s="144"/>
    </row>
    <row r="993" ht="15.75" customHeight="1">
      <c r="AG993" s="144"/>
    </row>
    <row r="994" ht="15.75" customHeight="1">
      <c r="AG994" s="144"/>
    </row>
    <row r="995" ht="15.75" customHeight="1">
      <c r="AG995" s="144"/>
    </row>
    <row r="996" ht="15.75" customHeight="1">
      <c r="AG996" s="144"/>
    </row>
    <row r="997" ht="15.75" customHeight="1">
      <c r="AG997" s="144"/>
    </row>
    <row r="998" ht="15.75" customHeight="1">
      <c r="AG998" s="144"/>
    </row>
    <row r="999" ht="15.75" customHeight="1">
      <c r="AG999" s="144"/>
    </row>
    <row r="1000" ht="15.75" customHeight="1">
      <c r="AG1000" s="144"/>
    </row>
  </sheetData>
  <mergeCells count="24">
    <mergeCell ref="AV1:AW1"/>
    <mergeCell ref="BA1:BB1"/>
    <mergeCell ref="BF1:BG1"/>
    <mergeCell ref="BK1:BL1"/>
    <mergeCell ref="J1:K1"/>
    <mergeCell ref="O1:P1"/>
    <mergeCell ref="T1:U1"/>
    <mergeCell ref="Z1:AA1"/>
    <mergeCell ref="AF1:AG1"/>
    <mergeCell ref="AL1:AM1"/>
    <mergeCell ref="AQ1:AR1"/>
    <mergeCell ref="B21:C21"/>
    <mergeCell ref="B25:D25"/>
    <mergeCell ref="A30:A31"/>
    <mergeCell ref="A34:A36"/>
    <mergeCell ref="A42:A52"/>
    <mergeCell ref="A56:A59"/>
    <mergeCell ref="A3:A9"/>
    <mergeCell ref="B4:D4"/>
    <mergeCell ref="B5:B11"/>
    <mergeCell ref="A11:A16"/>
    <mergeCell ref="B13:B17"/>
    <mergeCell ref="A17:A22"/>
    <mergeCell ref="A23:A2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146</v>
      </c>
      <c r="B1" s="106"/>
      <c r="C1" s="106"/>
    </row>
    <row r="2">
      <c r="A2" s="107" t="s">
        <v>81</v>
      </c>
      <c r="B2" s="107" t="s">
        <v>82</v>
      </c>
      <c r="C2" s="107" t="s">
        <v>83</v>
      </c>
    </row>
    <row r="3">
      <c r="A3" s="177" t="s">
        <v>84</v>
      </c>
      <c r="B3" s="178">
        <v>6.118498137E7</v>
      </c>
      <c r="C3" s="177">
        <v>152.0</v>
      </c>
    </row>
    <row r="4">
      <c r="A4" s="177" t="s">
        <v>85</v>
      </c>
      <c r="B4" s="178">
        <v>7.391482487E7</v>
      </c>
      <c r="C4" s="177">
        <v>73.0</v>
      </c>
    </row>
    <row r="5">
      <c r="A5" s="177" t="s">
        <v>86</v>
      </c>
      <c r="B5" s="178">
        <v>1.0403818247E8</v>
      </c>
      <c r="C5" s="177">
        <v>27.0</v>
      </c>
    </row>
    <row r="6">
      <c r="A6" s="177" t="s">
        <v>87</v>
      </c>
      <c r="B6" s="178">
        <v>1.3085154816E8</v>
      </c>
      <c r="C6" s="177">
        <v>77.0</v>
      </c>
    </row>
    <row r="7">
      <c r="A7" s="177" t="s">
        <v>88</v>
      </c>
      <c r="B7" s="178">
        <v>6.117468795E7</v>
      </c>
      <c r="C7" s="177">
        <v>71.0</v>
      </c>
    </row>
    <row r="8">
      <c r="A8" s="177" t="s">
        <v>89</v>
      </c>
      <c r="B8" s="178">
        <v>1.1309638958E8</v>
      </c>
      <c r="C8" s="177">
        <v>54.0</v>
      </c>
    </row>
    <row r="9">
      <c r="A9" s="177" t="s">
        <v>90</v>
      </c>
      <c r="B9" s="178">
        <v>9.089702875E7</v>
      </c>
      <c r="C9" s="177">
        <v>80.0</v>
      </c>
    </row>
    <row r="10">
      <c r="A10" s="177" t="s">
        <v>91</v>
      </c>
      <c r="B10" s="178">
        <v>7.490264656E7</v>
      </c>
      <c r="C10" s="177">
        <v>63.0</v>
      </c>
    </row>
    <row r="11">
      <c r="A11" s="177" t="s">
        <v>92</v>
      </c>
      <c r="B11" s="178">
        <v>9.648328119E7</v>
      </c>
      <c r="C11" s="177">
        <v>47.0</v>
      </c>
    </row>
    <row r="12">
      <c r="A12" s="177" t="s">
        <v>93</v>
      </c>
      <c r="B12" s="178">
        <v>9.283594619E7</v>
      </c>
      <c r="C12" s="177">
        <v>38.0</v>
      </c>
    </row>
    <row r="13">
      <c r="A13" s="177" t="s">
        <v>94</v>
      </c>
      <c r="B13" s="178">
        <v>9.237946664E7</v>
      </c>
      <c r="C13" s="177">
        <v>103.0</v>
      </c>
    </row>
    <row r="14">
      <c r="A14" s="177" t="s">
        <v>95</v>
      </c>
      <c r="B14" s="178">
        <v>9.331332148E7</v>
      </c>
      <c r="C14" s="177">
        <v>58.0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9" t="s">
        <v>147</v>
      </c>
      <c r="B1" s="180"/>
    </row>
    <row r="2">
      <c r="A2" s="181" t="s">
        <v>81</v>
      </c>
      <c r="B2" s="181" t="s">
        <v>82</v>
      </c>
    </row>
    <row r="3">
      <c r="A3" s="108" t="s">
        <v>84</v>
      </c>
      <c r="B3" s="109">
        <v>5.6214748862E8</v>
      </c>
    </row>
    <row r="4">
      <c r="A4" s="108" t="s">
        <v>85</v>
      </c>
      <c r="B4" s="109">
        <v>1.6816112562E8</v>
      </c>
    </row>
    <row r="5">
      <c r="A5" s="108" t="s">
        <v>86</v>
      </c>
      <c r="B5" s="109">
        <v>6.3021544287E8</v>
      </c>
    </row>
    <row r="6">
      <c r="A6" s="108" t="s">
        <v>87</v>
      </c>
      <c r="B6" s="109">
        <v>7.163817151E7</v>
      </c>
    </row>
    <row r="7">
      <c r="A7" s="108" t="s">
        <v>88</v>
      </c>
      <c r="B7" s="109">
        <v>7.183254925E7</v>
      </c>
    </row>
    <row r="8">
      <c r="A8" s="108" t="s">
        <v>89</v>
      </c>
      <c r="B8" s="109">
        <v>2.6085135856E8</v>
      </c>
    </row>
    <row r="9">
      <c r="A9" s="108" t="s">
        <v>90</v>
      </c>
      <c r="B9" s="109">
        <v>2.2347180834E8</v>
      </c>
    </row>
    <row r="10">
      <c r="A10" s="108" t="s">
        <v>91</v>
      </c>
      <c r="B10" s="109">
        <v>5.7590948672E8</v>
      </c>
    </row>
    <row r="11">
      <c r="A11" s="108" t="s">
        <v>92</v>
      </c>
      <c r="B11" s="109">
        <v>1.6527249E8</v>
      </c>
    </row>
    <row r="12">
      <c r="A12" s="108" t="s">
        <v>93</v>
      </c>
      <c r="B12" s="109">
        <v>2.81977257E8</v>
      </c>
    </row>
    <row r="13">
      <c r="A13" s="108" t="s">
        <v>94</v>
      </c>
      <c r="B13" s="109">
        <v>1.061462225E9</v>
      </c>
    </row>
    <row r="14">
      <c r="A14" s="108" t="s">
        <v>95</v>
      </c>
      <c r="B14" s="109">
        <v>9.13486114E8</v>
      </c>
    </row>
    <row r="15">
      <c r="B15" s="110"/>
    </row>
    <row r="16">
      <c r="B16" s="1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2" t="s">
        <v>148</v>
      </c>
      <c r="B1" s="183"/>
    </row>
    <row r="2">
      <c r="A2" s="181" t="s">
        <v>81</v>
      </c>
      <c r="B2" s="181" t="s">
        <v>82</v>
      </c>
      <c r="C2" s="181" t="s">
        <v>83</v>
      </c>
    </row>
    <row r="3">
      <c r="A3" s="108" t="s">
        <v>84</v>
      </c>
      <c r="B3" s="109">
        <v>4798752.09</v>
      </c>
      <c r="C3" s="108">
        <v>51.0</v>
      </c>
    </row>
    <row r="4">
      <c r="A4" s="108" t="s">
        <v>85</v>
      </c>
      <c r="B4" s="109">
        <v>1265901.22</v>
      </c>
      <c r="C4" s="108">
        <v>94.0</v>
      </c>
    </row>
    <row r="5">
      <c r="A5" s="108" t="s">
        <v>86</v>
      </c>
      <c r="B5" s="109">
        <v>4.234679777E7</v>
      </c>
      <c r="C5" s="108">
        <v>68.0</v>
      </c>
    </row>
    <row r="6">
      <c r="A6" s="108" t="s">
        <v>87</v>
      </c>
      <c r="B6" s="109">
        <v>4.491237551E7</v>
      </c>
      <c r="C6" s="108">
        <v>70.0</v>
      </c>
    </row>
    <row r="7">
      <c r="A7" s="108" t="s">
        <v>88</v>
      </c>
      <c r="B7" s="109">
        <v>1.214692984E7</v>
      </c>
      <c r="C7" s="108">
        <v>56.0</v>
      </c>
    </row>
    <row r="8">
      <c r="A8" s="108" t="s">
        <v>89</v>
      </c>
      <c r="B8" s="109">
        <v>3.873249208E7</v>
      </c>
      <c r="C8" s="108">
        <v>66.0</v>
      </c>
    </row>
    <row r="9">
      <c r="A9" s="108" t="s">
        <v>90</v>
      </c>
      <c r="B9" s="109">
        <v>3.867509347E7</v>
      </c>
      <c r="C9" s="108">
        <v>54.0</v>
      </c>
    </row>
    <row r="10">
      <c r="A10" s="108" t="s">
        <v>91</v>
      </c>
      <c r="B10" s="109">
        <v>1.1747471217E8</v>
      </c>
      <c r="C10" s="108">
        <v>80.0</v>
      </c>
    </row>
    <row r="11">
      <c r="A11" s="108" t="s">
        <v>92</v>
      </c>
      <c r="B11" s="109">
        <v>5.658293853E7</v>
      </c>
      <c r="C11" s="108">
        <v>82.0</v>
      </c>
    </row>
    <row r="12">
      <c r="A12" s="108" t="s">
        <v>93</v>
      </c>
      <c r="B12" s="109">
        <v>3915502.64</v>
      </c>
      <c r="C12" s="108">
        <v>38.0</v>
      </c>
    </row>
    <row r="13">
      <c r="A13" s="108" t="s">
        <v>94</v>
      </c>
      <c r="B13" s="109">
        <v>9281327.45</v>
      </c>
      <c r="C13" s="108">
        <v>47.0</v>
      </c>
    </row>
    <row r="14">
      <c r="A14" s="108" t="s">
        <v>95</v>
      </c>
      <c r="B14" s="110">
        <v>1.4181016678E8</v>
      </c>
      <c r="C14" s="108">
        <v>58.0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4" t="s">
        <v>149</v>
      </c>
      <c r="B1" s="185"/>
    </row>
    <row r="2">
      <c r="A2" s="186" t="s">
        <v>81</v>
      </c>
      <c r="B2" s="186" t="s">
        <v>82</v>
      </c>
      <c r="C2" s="186" t="s">
        <v>83</v>
      </c>
    </row>
    <row r="3">
      <c r="A3" s="108" t="s">
        <v>84</v>
      </c>
      <c r="B3" s="109">
        <v>1.466661817E7</v>
      </c>
      <c r="C3" s="108">
        <v>133.0</v>
      </c>
    </row>
    <row r="4">
      <c r="A4" s="108" t="s">
        <v>85</v>
      </c>
      <c r="B4" s="109">
        <v>1.85112436E7</v>
      </c>
      <c r="C4" s="108">
        <v>158.0</v>
      </c>
    </row>
    <row r="5">
      <c r="A5" s="108" t="s">
        <v>86</v>
      </c>
      <c r="B5" s="109">
        <v>3.936628537E7</v>
      </c>
      <c r="C5" s="108">
        <v>62.0</v>
      </c>
    </row>
    <row r="6">
      <c r="A6" s="108" t="s">
        <v>87</v>
      </c>
      <c r="B6" s="109">
        <v>1.564306052E7</v>
      </c>
      <c r="C6" s="108">
        <v>43.0</v>
      </c>
    </row>
    <row r="7">
      <c r="A7" s="108" t="s">
        <v>88</v>
      </c>
      <c r="B7" s="109">
        <v>1.673858061E7</v>
      </c>
      <c r="C7" s="108">
        <v>25.0</v>
      </c>
    </row>
    <row r="8">
      <c r="A8" s="108" t="s">
        <v>89</v>
      </c>
      <c r="B8" s="109">
        <v>3.846090669E7</v>
      </c>
      <c r="C8" s="108">
        <v>39.0</v>
      </c>
    </row>
    <row r="9">
      <c r="A9" s="108" t="s">
        <v>90</v>
      </c>
      <c r="B9" s="109">
        <v>1.385982424E7</v>
      </c>
      <c r="C9" s="108">
        <v>154.0</v>
      </c>
    </row>
    <row r="10">
      <c r="A10" s="108" t="s">
        <v>91</v>
      </c>
      <c r="B10" s="109">
        <v>8953515.15</v>
      </c>
      <c r="C10" s="108">
        <v>53.0</v>
      </c>
    </row>
    <row r="11">
      <c r="A11" s="108" t="s">
        <v>92</v>
      </c>
      <c r="B11" s="109">
        <v>9002602.6</v>
      </c>
      <c r="C11" s="108">
        <v>43.0</v>
      </c>
    </row>
    <row r="12">
      <c r="A12" s="108" t="s">
        <v>93</v>
      </c>
      <c r="B12" s="109">
        <v>5482947.16</v>
      </c>
      <c r="C12" s="108">
        <v>54.0</v>
      </c>
    </row>
    <row r="13">
      <c r="A13" s="108" t="s">
        <v>94</v>
      </c>
      <c r="B13" s="109">
        <v>8532603.39</v>
      </c>
      <c r="C13" s="108">
        <v>62.0</v>
      </c>
    </row>
    <row r="14">
      <c r="A14" s="108" t="s">
        <v>95</v>
      </c>
      <c r="B14" s="109">
        <v>9662981.26</v>
      </c>
      <c r="C14" s="108">
        <v>52.0</v>
      </c>
    </row>
    <row r="15">
      <c r="B15" s="1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7" t="s">
        <v>150</v>
      </c>
      <c r="B1" s="185"/>
    </row>
    <row r="2">
      <c r="A2" s="188" t="s">
        <v>81</v>
      </c>
      <c r="B2" s="188" t="s">
        <v>82</v>
      </c>
      <c r="C2" s="188" t="s">
        <v>83</v>
      </c>
    </row>
    <row r="3">
      <c r="A3" s="108" t="s">
        <v>84</v>
      </c>
      <c r="B3" s="109">
        <v>3050749.92</v>
      </c>
      <c r="C3" s="108">
        <v>13.0</v>
      </c>
    </row>
    <row r="4">
      <c r="A4" s="108" t="s">
        <v>85</v>
      </c>
      <c r="B4" s="109">
        <v>1.428030048E7</v>
      </c>
      <c r="C4" s="108">
        <v>20.0</v>
      </c>
    </row>
    <row r="5">
      <c r="A5" s="108" t="s">
        <v>86</v>
      </c>
      <c r="B5" s="109">
        <v>1.764189931E7</v>
      </c>
      <c r="C5" s="108">
        <v>17.0</v>
      </c>
    </row>
    <row r="6">
      <c r="A6" s="108" t="s">
        <v>87</v>
      </c>
      <c r="B6" s="109">
        <v>9269828.24</v>
      </c>
      <c r="C6" s="108">
        <v>26.0</v>
      </c>
    </row>
    <row r="7">
      <c r="A7" s="108" t="s">
        <v>88</v>
      </c>
      <c r="B7" s="109">
        <v>1.810090754E7</v>
      </c>
      <c r="C7" s="108">
        <v>16.0</v>
      </c>
    </row>
    <row r="8">
      <c r="A8" s="108" t="s">
        <v>89</v>
      </c>
      <c r="B8" s="109">
        <v>6242386.18</v>
      </c>
      <c r="C8" s="108">
        <v>28.0</v>
      </c>
    </row>
    <row r="9">
      <c r="A9" s="108" t="s">
        <v>90</v>
      </c>
      <c r="B9" s="109">
        <v>2.082867025E7</v>
      </c>
      <c r="C9" s="108">
        <v>38.0</v>
      </c>
    </row>
    <row r="10">
      <c r="A10" s="108" t="s">
        <v>91</v>
      </c>
      <c r="B10" s="109">
        <v>1.533100593E7</v>
      </c>
      <c r="C10" s="108">
        <v>27.0</v>
      </c>
    </row>
    <row r="11">
      <c r="A11" s="108" t="s">
        <v>92</v>
      </c>
      <c r="B11" s="109">
        <v>1.09344089E7</v>
      </c>
      <c r="C11" s="108">
        <v>30.0</v>
      </c>
    </row>
    <row r="12">
      <c r="A12" s="108" t="s">
        <v>93</v>
      </c>
      <c r="B12" s="109">
        <v>6256177.5</v>
      </c>
      <c r="C12" s="108">
        <v>22.0</v>
      </c>
    </row>
    <row r="13">
      <c r="A13" s="108" t="s">
        <v>94</v>
      </c>
      <c r="B13" s="109">
        <v>2.049578176E7</v>
      </c>
      <c r="C13" s="108">
        <v>29.0</v>
      </c>
    </row>
    <row r="14">
      <c r="A14" s="108" t="s">
        <v>95</v>
      </c>
      <c r="B14" s="109">
        <v>8330784.25</v>
      </c>
      <c r="C14" s="108">
        <v>17.0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2020-05-13T06:26:43Z</dcterms:created>
  <dc:creator>Chibuike Okafor</dc:creator>
</cp:coreProperties>
</file>