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780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N2" i="3" l="1"/>
  <c r="B7" i="3" l="1"/>
  <c r="D7" i="3" s="1"/>
  <c r="G7" i="3" l="1"/>
  <c r="I7" i="3" s="1"/>
  <c r="E7" i="3"/>
  <c r="F7" i="3" s="1"/>
  <c r="D4" i="3"/>
  <c r="E4" i="3"/>
  <c r="B4" i="3" s="1"/>
  <c r="A4" i="3"/>
  <c r="F4" i="3"/>
  <c r="G4" i="3" l="1"/>
  <c r="B30" i="3"/>
  <c r="D30" i="3" s="1"/>
  <c r="B34" i="3"/>
  <c r="D34" i="3" s="1"/>
  <c r="B38" i="3"/>
  <c r="D38" i="3" s="1"/>
  <c r="B42" i="3"/>
  <c r="D42" i="3" s="1"/>
  <c r="B46" i="3"/>
  <c r="D46" i="3" s="1"/>
  <c r="B33" i="3"/>
  <c r="D33" i="3" s="1"/>
  <c r="B45" i="3"/>
  <c r="D45" i="3" s="1"/>
  <c r="B27" i="3"/>
  <c r="D27" i="3" s="1"/>
  <c r="B31" i="3"/>
  <c r="D31" i="3" s="1"/>
  <c r="B35" i="3"/>
  <c r="D35" i="3" s="1"/>
  <c r="B39" i="3"/>
  <c r="D39" i="3" s="1"/>
  <c r="B43" i="3"/>
  <c r="D43" i="3" s="1"/>
  <c r="B29" i="3"/>
  <c r="D29" i="3" s="1"/>
  <c r="B41" i="3"/>
  <c r="D41" i="3" s="1"/>
  <c r="B28" i="3"/>
  <c r="D28" i="3" s="1"/>
  <c r="B32" i="3"/>
  <c r="D32" i="3" s="1"/>
  <c r="B36" i="3"/>
  <c r="D36" i="3" s="1"/>
  <c r="B40" i="3"/>
  <c r="D40" i="3" s="1"/>
  <c r="B44" i="3"/>
  <c r="D44" i="3" s="1"/>
  <c r="B37" i="3"/>
  <c r="D37" i="3" s="1"/>
  <c r="B11" i="3"/>
  <c r="D11" i="3" s="1"/>
  <c r="B10" i="3"/>
  <c r="D10" i="3" s="1"/>
  <c r="B8" i="3"/>
  <c r="D8" i="3" s="1"/>
  <c r="B9" i="3"/>
  <c r="D9" i="3" s="1"/>
  <c r="C4" i="3"/>
  <c r="B15" i="3" s="1"/>
  <c r="D15" i="3" s="1"/>
  <c r="B13" i="1"/>
  <c r="B14" i="1"/>
  <c r="B15" i="1"/>
  <c r="A22" i="1"/>
  <c r="B25" i="3" l="1"/>
  <c r="D25" i="3" s="1"/>
  <c r="G25" i="3" s="1"/>
  <c r="I25" i="3" s="1"/>
  <c r="B26" i="3"/>
  <c r="D26" i="3" s="1"/>
  <c r="B24" i="3"/>
  <c r="D24" i="3" s="1"/>
  <c r="E24" i="3" s="1"/>
  <c r="F24" i="3" s="1"/>
  <c r="B23" i="3"/>
  <c r="D23" i="3" s="1"/>
  <c r="G23" i="3" s="1"/>
  <c r="I23" i="3" s="1"/>
  <c r="B20" i="3"/>
  <c r="D20" i="3" s="1"/>
  <c r="G20" i="3" s="1"/>
  <c r="I20" i="3" s="1"/>
  <c r="B19" i="3"/>
  <c r="D19" i="3" s="1"/>
  <c r="G19" i="3" s="1"/>
  <c r="I19" i="3" s="1"/>
  <c r="B22" i="3"/>
  <c r="D22" i="3" s="1"/>
  <c r="G22" i="3" s="1"/>
  <c r="I22" i="3" s="1"/>
  <c r="B21" i="3"/>
  <c r="B12" i="3"/>
  <c r="D12" i="3" s="1"/>
  <c r="E12" i="3" s="1"/>
  <c r="F12" i="3" s="1"/>
  <c r="B14" i="3"/>
  <c r="B13" i="3"/>
  <c r="D13" i="3" s="1"/>
  <c r="G13" i="3" s="1"/>
  <c r="I13" i="3" s="1"/>
  <c r="B18" i="3"/>
  <c r="B16" i="3"/>
  <c r="D16" i="3" s="1"/>
  <c r="G16" i="3" s="1"/>
  <c r="I16" i="3" s="1"/>
  <c r="B17" i="3"/>
  <c r="D17" i="3" s="1"/>
  <c r="G9" i="3"/>
  <c r="I9" i="3" s="1"/>
  <c r="E8" i="3"/>
  <c r="F8" i="3" s="1"/>
  <c r="G11" i="3"/>
  <c r="I11" i="3" s="1"/>
  <c r="G26" i="3"/>
  <c r="I26" i="3" s="1"/>
  <c r="G15" i="3"/>
  <c r="I15" i="3" s="1"/>
  <c r="G42" i="3"/>
  <c r="I42" i="3" s="1"/>
  <c r="E41" i="3"/>
  <c r="F41" i="3" s="1"/>
  <c r="E32" i="3"/>
  <c r="F32" i="3" s="1"/>
  <c r="E37" i="3"/>
  <c r="F37" i="3" s="1"/>
  <c r="E34" i="3"/>
  <c r="F34" i="3" s="1"/>
  <c r="G29" i="3"/>
  <c r="I29" i="3" s="1"/>
  <c r="E38" i="3"/>
  <c r="F38" i="3" s="1"/>
  <c r="E40" i="3"/>
  <c r="F40" i="3" s="1"/>
  <c r="E28" i="3"/>
  <c r="F28" i="3" s="1"/>
  <c r="G33" i="3"/>
  <c r="I33" i="3" s="1"/>
  <c r="E27" i="3"/>
  <c r="F27" i="3" s="1"/>
  <c r="G31" i="3"/>
  <c r="I31" i="3" s="1"/>
  <c r="E39" i="3"/>
  <c r="F39" i="3" s="1"/>
  <c r="G30" i="3"/>
  <c r="I30" i="3" s="1"/>
  <c r="E35" i="3"/>
  <c r="F35" i="3" s="1"/>
  <c r="E46" i="3"/>
  <c r="F46" i="3" s="1"/>
  <c r="G46" i="3"/>
  <c r="I46" i="3" s="1"/>
  <c r="E45" i="3"/>
  <c r="F45" i="3" s="1"/>
  <c r="G45" i="3"/>
  <c r="I45" i="3" s="1"/>
  <c r="E43" i="3"/>
  <c r="F43" i="3" s="1"/>
  <c r="G43" i="3"/>
  <c r="I43" i="3" s="1"/>
  <c r="E10" i="3"/>
  <c r="F10" i="3" s="1"/>
  <c r="G10" i="3"/>
  <c r="I10" i="3" s="1"/>
  <c r="E44" i="3"/>
  <c r="F44" i="3" s="1"/>
  <c r="G44" i="3"/>
  <c r="I44" i="3" s="1"/>
  <c r="D22" i="1"/>
  <c r="D18" i="3" l="1"/>
  <c r="E18" i="3" s="1"/>
  <c r="F18" i="3" s="1"/>
  <c r="D21" i="3"/>
  <c r="G21" i="3" s="1"/>
  <c r="I21" i="3" s="1"/>
  <c r="D14" i="3"/>
  <c r="E14" i="3" s="1"/>
  <c r="F14" i="3" s="1"/>
  <c r="E11" i="3"/>
  <c r="F11" i="3" s="1"/>
  <c r="E13" i="3"/>
  <c r="F13" i="3" s="1"/>
  <c r="G8" i="3"/>
  <c r="I8" i="3" s="1"/>
  <c r="E9" i="3"/>
  <c r="F9" i="3" s="1"/>
  <c r="G12" i="3"/>
  <c r="I12" i="3" s="1"/>
  <c r="E42" i="3"/>
  <c r="F42" i="3" s="1"/>
  <c r="G41" i="3"/>
  <c r="I41" i="3" s="1"/>
  <c r="G40" i="3"/>
  <c r="I40" i="3" s="1"/>
  <c r="G36" i="3"/>
  <c r="I36" i="3" s="1"/>
  <c r="E36" i="3"/>
  <c r="F36" i="3" s="1"/>
  <c r="G37" i="3"/>
  <c r="I37" i="3" s="1"/>
  <c r="E22" i="3"/>
  <c r="F22" i="3" s="1"/>
  <c r="G32" i="3"/>
  <c r="I32" i="3" s="1"/>
  <c r="E26" i="3"/>
  <c r="F26" i="3" s="1"/>
  <c r="G35" i="3"/>
  <c r="I35" i="3" s="1"/>
  <c r="E15" i="3"/>
  <c r="F15" i="3" s="1"/>
  <c r="G27" i="3"/>
  <c r="I27" i="3" s="1"/>
  <c r="E19" i="3"/>
  <c r="F19" i="3" s="1"/>
  <c r="E31" i="3"/>
  <c r="F31" i="3" s="1"/>
  <c r="G39" i="3"/>
  <c r="I39" i="3" s="1"/>
  <c r="E30" i="3"/>
  <c r="F30" i="3" s="1"/>
  <c r="E16" i="3"/>
  <c r="F16" i="3" s="1"/>
  <c r="E17" i="3"/>
  <c r="F17" i="3" s="1"/>
  <c r="G17" i="3"/>
  <c r="I17" i="3" s="1"/>
  <c r="E25" i="3"/>
  <c r="F25" i="3" s="1"/>
  <c r="G24" i="3"/>
  <c r="I24" i="3" s="1"/>
  <c r="G38" i="3"/>
  <c r="I38" i="3" s="1"/>
  <c r="G18" i="3"/>
  <c r="I18" i="3" s="1"/>
  <c r="E23" i="3"/>
  <c r="F23" i="3" s="1"/>
  <c r="E29" i="3"/>
  <c r="F29" i="3" s="1"/>
  <c r="G34" i="3"/>
  <c r="I34" i="3" s="1"/>
  <c r="G28" i="3"/>
  <c r="I28" i="3" s="1"/>
  <c r="E33" i="3"/>
  <c r="F33" i="3" s="1"/>
  <c r="E20" i="3"/>
  <c r="F20" i="3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G14" i="3" l="1"/>
  <c r="I14" i="3" s="1"/>
  <c r="E21" i="3"/>
  <c r="F21" i="3" s="1"/>
  <c r="J43" i="3"/>
  <c r="J7" i="3"/>
  <c r="J41" i="3"/>
  <c r="J44" i="3"/>
  <c r="J32" i="3"/>
  <c r="J10" i="3"/>
  <c r="J45" i="3"/>
  <c r="J12" i="3"/>
  <c r="J13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J9" i="3" l="1"/>
  <c r="J27" i="3"/>
  <c r="J42" i="3"/>
  <c r="J37" i="3"/>
  <c r="J26" i="3"/>
  <c r="J30" i="3"/>
  <c r="J46" i="3"/>
  <c r="J33" i="3"/>
  <c r="J31" i="3"/>
  <c r="J17" i="3"/>
  <c r="J16" i="3"/>
  <c r="J35" i="3"/>
  <c r="J36" i="3"/>
  <c r="J29" i="3"/>
  <c r="J21" i="3"/>
  <c r="J19" i="3"/>
  <c r="J15" i="3"/>
  <c r="J28" i="3"/>
  <c r="J23" i="3"/>
  <c r="J24" i="3"/>
  <c r="J18" i="3"/>
  <c r="J8" i="3"/>
  <c r="J39" i="3"/>
  <c r="J22" i="3"/>
  <c r="J40" i="3"/>
  <c r="J38" i="3"/>
  <c r="J34" i="3"/>
  <c r="J25" i="3"/>
  <c r="J14" i="3"/>
  <c r="J11" i="3"/>
  <c r="J20" i="3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<sst xmlns="http://schemas.openxmlformats.org/spreadsheetml/2006/main" count="54" uniqueCount="36">
  <si>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</si>
  <si>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</si>
  <si>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</si>
  <si>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</si>
  <si>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</si>
  <si>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</si>
  <si>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</si>
  <si>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</si>
  <si>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</si>
  <si>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</si>
  <si>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</si>
  <si>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</si>
  <si>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</si>
  <si>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</si>
  <si>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</si>
  <si>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</si>
  <si>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</si>
  <si>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</si>
  <si>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</si>
  <si>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</si>
  <si>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</si>
  <si>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</si>
  <si>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</si>
  <si>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</si>
  <si>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</si>
  <si>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</si>
  <si>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</si>
  <si>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</si>
  <si>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maxRpm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</si>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</sst>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49" fontId="0" fillId="0" borderId="0" xfId="0" applyNumberFormat="1"/>
    <xf numFmtId="9" fontId="0" fillId="0" borderId="0" xfId="1" applyFont="1"/>
    <xf numFmtId="0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'Calculate from Values'!$G$6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'Calculate from Values'!$A$7:$A$46</c:f>
              <c:numCache>
                <c:formatCode>General</c:formatCode>
                <c:ptCount val="4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4400</c:v>
                </c:pt>
                <c:pt idx="39">
                  <c:v>4500</c:v>
                </c:pt>
              </c:numCache>
            </c:numRef>
          </c:cat>
          <c:val>
            <c:numRef>
              <c:f>'Calculate from Values'!$G$7:$G$46</c:f>
              <c:numCache>
                <c:formatCode>General</c:formatCode>
                <c:ptCount val="40"/>
                <c:pt idx="0">
                  <c:v>0</c:v>
                </c:pt>
                <c:pt idx="1">
                  <c:v>1333.3333333333335</c:v>
                </c:pt>
                <c:pt idx="2">
                  <c:v>1800</c:v>
                </c:pt>
                <c:pt idx="3">
                  <c:v>2133.333333333333</c:v>
                </c:pt>
                <c:pt idx="4">
                  <c:v>2333.3333333333335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2287.6429738562092</c:v>
                </c:pt>
                <c:pt idx="10">
                  <c:v>2175.2859477124184</c:v>
                </c:pt>
                <c:pt idx="11">
                  <c:v>2062.9289215686276</c:v>
                </c:pt>
                <c:pt idx="12">
                  <c:v>1950.5718954248364</c:v>
                </c:pt>
                <c:pt idx="13">
                  <c:v>1791.3415366146457</c:v>
                </c:pt>
                <c:pt idx="14">
                  <c:v>1313.6504601840736</c:v>
                </c:pt>
                <c:pt idx="15">
                  <c:v>517.49866613311974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14272"/>
        <c:axId val="335021328"/>
      </c:lineChart>
      <c:lineChart>
        <c:grouping val="standard"/>
        <c:varyColors val="0"/>
        <c:ser>
          <c:idx val="0"/>
          <c:order val="0"/>
          <c:tx>
            <c:strRef>
              <c:f>'Calculate from Values'!$F$6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'Calculate from Values'!$A$7:$A$46</c:f>
              <c:numCache>
                <c:formatCode>General</c:formatCode>
                <c:ptCount val="4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4400</c:v>
                </c:pt>
                <c:pt idx="39">
                  <c:v>4500</c:v>
                </c:pt>
              </c:numCache>
            </c:numRef>
          </c:cat>
          <c:val>
            <c:numRef>
              <c:f>'Calculate from Values'!$F$7:$F$46</c:f>
              <c:numCache>
                <c:formatCode>General</c:formatCode>
                <c:ptCount val="40"/>
                <c:pt idx="0">
                  <c:v>0</c:v>
                </c:pt>
                <c:pt idx="1">
                  <c:v>132.9144851657941</c:v>
                </c:pt>
                <c:pt idx="2">
                  <c:v>205.06806282722513</c:v>
                </c:pt>
                <c:pt idx="3">
                  <c:v>273.42408376963351</c:v>
                </c:pt>
                <c:pt idx="4">
                  <c:v>332.28621291448519</c:v>
                </c:pt>
                <c:pt idx="5">
                  <c:v>375.95811518324609</c:v>
                </c:pt>
                <c:pt idx="6">
                  <c:v>410.13612565445027</c:v>
                </c:pt>
                <c:pt idx="7">
                  <c:v>444.3141361256545</c:v>
                </c:pt>
                <c:pt idx="8">
                  <c:v>478.49214659685873</c:v>
                </c:pt>
                <c:pt idx="9">
                  <c:v>488.66928446771385</c:v>
                </c:pt>
                <c:pt idx="10">
                  <c:v>495.6463059918558</c:v>
                </c:pt>
                <c:pt idx="11">
                  <c:v>499.42321116928446</c:v>
                </c:pt>
                <c:pt idx="12">
                  <c:v>499.99999999999994</c:v>
                </c:pt>
                <c:pt idx="13">
                  <c:v>484.69387755102036</c:v>
                </c:pt>
                <c:pt idx="14">
                  <c:v>374.14965986394554</c:v>
                </c:pt>
                <c:pt idx="15">
                  <c:v>154.76190476190476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14664"/>
        <c:axId val="335013880"/>
      </c:lineChart>
      <c:catAx>
        <c:axId val="3350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1328"/>
        <c:crosses val="autoZero"/>
        <c:auto val="1"/>
        <c:lblAlgn val="ctr"/>
        <c:lblOffset val="100"/>
        <c:noMultiLvlLbl val="1"/>
      </c:catAx>
      <c:valAx>
        <c:axId val="3350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14272"/>
        <c:crosses val="autoZero"/>
        <c:crossBetween val="between"/>
      </c:valAx>
      <c:valAx>
        <c:axId val="335013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14664"/>
        <c:crosses val="max"/>
        <c:crossBetween val="between"/>
      </c:valAx>
      <c:catAx>
        <c:axId val="33501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013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865029583166511"/>
          <c:y val="0.34567901234567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818121604855889E-2"/>
          <c:y val="5.0017636684303375E-2"/>
          <c:w val="0.95037145780506249"/>
          <c:h val="0.78720715466122293"/>
        </c:manualLayout>
      </c:layout>
      <c:lineChart>
        <c:grouping val="standard"/>
        <c:varyColors val="0"/>
        <c:ser>
          <c:idx val="7"/>
          <c:order val="0"/>
          <c:tx>
            <c:strRef>
              <c:f>'Calculate from Values'!$H$6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'Calculate from Values'!$A$7:$A$46</c:f>
              <c:numCache>
                <c:formatCode>General</c:formatCode>
                <c:ptCount val="4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4400</c:v>
                </c:pt>
                <c:pt idx="39">
                  <c:v>4500</c:v>
                </c:pt>
              </c:numCache>
            </c:numRef>
          </c:cat>
          <c:val>
            <c:numRef>
              <c:f>'Calculate from Values'!$H$7:$H$46</c:f>
              <c:numCache>
                <c:formatCode>General</c:formatCode>
                <c:ptCount val="4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200.04938271604939</c:v>
                </c:pt>
                <c:pt idx="4">
                  <c:v>197.08641975308643</c:v>
                </c:pt>
                <c:pt idx="5">
                  <c:v>195.11111111111111</c:v>
                </c:pt>
                <c:pt idx="6">
                  <c:v>194.12345679012347</c:v>
                </c:pt>
                <c:pt idx="7">
                  <c:v>194.17355371900825</c:v>
                </c:pt>
                <c:pt idx="8">
                  <c:v>195.56198347107437</c:v>
                </c:pt>
                <c:pt idx="9">
                  <c:v>198.3388429752066</c:v>
                </c:pt>
                <c:pt idx="10">
                  <c:v>202.50413223140495</c:v>
                </c:pt>
                <c:pt idx="11">
                  <c:v>208.05785123966942</c:v>
                </c:pt>
                <c:pt idx="12">
                  <c:v>215</c:v>
                </c:pt>
                <c:pt idx="13">
                  <c:v>232.55102040816325</c:v>
                </c:pt>
                <c:pt idx="14">
                  <c:v>285.20408163265307</c:v>
                </c:pt>
                <c:pt idx="15">
                  <c:v>372.9591836734694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15840"/>
        <c:axId val="335019368"/>
      </c:lineChart>
      <c:catAx>
        <c:axId val="3350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19368"/>
        <c:crosses val="autoZero"/>
        <c:auto val="1"/>
        <c:lblAlgn val="ctr"/>
        <c:lblOffset val="100"/>
        <c:noMultiLvlLbl val="0"/>
      </c:catAx>
      <c:valAx>
        <c:axId val="335019368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18584"/>
        <c:axId val="335015448"/>
      </c:scatterChart>
      <c:valAx>
        <c:axId val="335018584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15448"/>
        <c:crosses val="autoZero"/>
        <c:crossBetween val="midCat"/>
      </c:valAx>
      <c:valAx>
        <c:axId val="3350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1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82488"/>
        <c:axId val="335510816"/>
      </c:scatterChart>
      <c:valAx>
        <c:axId val="297582488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10816"/>
        <c:crosses val="autoZero"/>
        <c:crossBetween val="midCat"/>
      </c:valAx>
      <c:valAx>
        <c:axId val="3355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47626</xdr:rowOff>
    </xdr:from>
    <xdr:to>
      <xdr:col>27</xdr:col>
      <xdr:colOff>0</xdr:colOff>
      <xdr:row>37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37</xdr:row>
      <xdr:rowOff>104775</xdr:rowOff>
    </xdr:from>
    <xdr:to>
      <xdr:col>26</xdr:col>
      <xdr:colOff>600075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J46" totalsRowShown="0">
  <autoFilter ref="A6:J46"/>
  <tableColumns count="10">
    <tableColumn id="1" name="rpm"/>
    <tableColumn id="7" name="rawData" dataDxfId="15">
      <calculatedColumnFormula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calculatedColumnFormula>
    </tableColumn>
    <tableColumn id="9" name="manualData" dataDxfId="14"/>
    <tableColumn id="2" name="pto" dataDxfId="13">
      <calculatedColumnFormula>$L$2*IF(Table15[[#This Row],[manualData]]&gt;0,Table15[[#This Row],[manualData]],Table15[[#This Row],[rawData]])</calculatedColumnFormula>
    </tableColumn>
    <tableColumn id="6" name="kw_pto" dataDxfId="12">
      <calculatedColumnFormula>A7*D7/9550</calculatedColumnFormula>
    </tableColumn>
    <tableColumn id="3" name="ps" dataDxfId="11">
      <calculatedColumnFormula>Table15[[#This Row],[kw_pto]]*1.36/0.94</calculatedColumnFormula>
    </tableColumn>
    <tableColumn id="4" name="motor" dataDxfId="10">
      <calculatedColumnFormula>Table15[[#This Row],[pto]]/0.94</calculatedColumnFormula>
    </tableColumn>
    <tableColumn id="10" name="fuelUsageRatio" dataDxfId="0">
      <calculatedColumnFormula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calculatedColumnFormula>
    </tableColumn>
    <tableColumn id="5" name="xml" dataDxfId="9">
      <calculatedColumnFormula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calculatedColumnFormula>
    </tableColumn>
    <tableColumn id="8" name="xml2" dataDxfId="8">
      <calculatedColumnFormula>CONCATENATE("&lt;torque normRpm=""",ROUND(Table15[[#This Row],[rpm]]/Table36[maxRpm],3),""" torque=""",ROUND(Table15[[#This Row],[motor]]/MAX(Table15[motor]),3),"""/&gt;")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R2" totalsRowShown="0">
  <autoFilter ref="A1:R2"/>
  <tableColumns count="18">
    <tableColumn id="10" name="maxPRpm"/>
    <tableColumn id="14" name="maxPS"/>
    <tableColumn id="2" name="ratedRpm"/>
    <tableColumn id="3" name="PS"/>
    <tableColumn id="12" name="maxTRpm1"/>
    <tableColumn id="4" name="maxTRpm"/>
    <tableColumn id="5" name="maxT"/>
    <tableColumn id="6" name="idleRpm"/>
    <tableColumn id="7" name="idleRatio" dataCellStyle="Percent"/>
    <tableColumn id="11" name="fadeOut"/>
    <tableColumn id="15" name="linearDown"/>
    <tableColumn id="16" name="Factor"/>
    <tableColumn id="1" name="maxRpm"/>
    <tableColumn id="8" name="xmlComment">
      <calculatedColumnFormula>CONCATENATE("&lt;!-- ",Table36[maxPRpm],": ",Table36[maxPS]," | ",Table36[ratedRpm],": ",Table36[PS]," | ",Table36[maxTRpm1],"..",Table36[maxTRpm],": ",Table36[maxT]," | ",Table36[idleRatio]," | ",Table36[linearDown]," --&gt;")</calculatedColumnFormula>
    </tableColumn>
    <tableColumn id="9" name="fuelMinRpm"/>
    <tableColumn id="13" name="fuelMinRate"/>
    <tableColumn id="17" name="fuelIdleRate"/>
    <tableColumn id="18" name="fuelRatedRa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G4" totalsRowShown="0">
  <autoFilter ref="A3:G4"/>
  <tableColumns count="7">
    <tableColumn id="1" name="f1">
      <calculatedColumnFormula>(1-Table36[idleRatio])/((Table36[maxTRpm1]-Table36[idleRpm])^2)</calculatedColumnFormula>
    </tableColumn>
    <tableColumn id="2" name="f2">
      <calculatedColumnFormula>(Table36[maxT]-Table7[Nm])/Table36[maxT]/(Table36[maxPRpm]-Table36[maxTRpm])</calculatedColumnFormula>
    </tableColumn>
    <tableColumn id="5" name="f3">
      <calculatedColumnFormula>(Table36[maxT]-Table7[Nm])/Table36[maxT]/(Table36[maxPRpm]-Table36[maxTRpm])^2</calculatedColumnFormula>
    </tableColumn>
    <tableColumn id="6" name="f4">
      <calculatedColumnFormula>(Table36[maxPS]-Table36[PS])/MAX(1,Table36[ratedRpm]-Table36[maxPRpm])^2</calculatedColumnFormula>
    </tableColumn>
    <tableColumn id="3" name="Nm">
      <calculatedColumnFormula>Table36[maxPS]/1.36*9550/Table36[maxPRpm]</calculatedColumnFormula>
    </tableColumn>
    <tableColumn id="4" name="Nm2">
      <calculatedColumnFormula>Table36[PS]/1.36*9550/Table36[ratedRpm]</calculatedColumnFormula>
    </tableColumn>
    <tableColumn id="7" name="Anfahrmoment" dataCellStyle="Percent">
      <calculatedColumnFormula>Table36[idleRatio]*Table36[maxT]/Table7[Nm2]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7">
      <calculatedColumnFormula>A2*C2/9550</calculatedColumnFormula>
    </tableColumn>
    <tableColumn id="3" name="ps" dataDxfId="6">
      <calculatedColumnFormula>Table1[[#This Row],[kw_pto]]*1.36/0.94</calculatedColumnFormula>
    </tableColumn>
    <tableColumn id="4" name="motor"/>
    <tableColumn id="5" name="xml" dataDxfId="5">
      <calculatedColumnFormula>CONCATENATE("&lt;torque rpm=""",Table1[[#This Row],[rpm]],""" motorTorque=""",ROUND(Table1[[#This Row],[motor]],0),"""/&gt;")</calculatedColumnFormula>
    </tableColumn>
    <tableColumn id="8" name="xml2" dataDxfId="4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3">
      <calculatedColumnFormula>A2*C2/9550</calculatedColumnFormula>
    </tableColumn>
    <tableColumn id="3" name="ps" dataDxfId="2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1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I7" sqref="I7:I23"/>
    </sheetView>
  </sheetViews>
  <sheetFormatPr defaultRowHeight="15" x14ac:dyDescent="0.25"/>
  <cols>
    <col min="1" max="1" width="12" bestFit="1" customWidth="1"/>
    <col min="2" max="2" width="11.85546875" customWidth="1"/>
    <col min="3" max="3" width="12" bestFit="1" customWidth="1"/>
    <col min="4" max="4" width="11.85546875" customWidth="1"/>
    <col min="5" max="5" width="12.42578125" customWidth="1"/>
    <col min="6" max="6" width="11.28515625" customWidth="1"/>
    <col min="7" max="7" width="13.28515625" customWidth="1"/>
    <col min="8" max="8" width="14" customWidth="1"/>
    <col min="13" max="13" width="9.140625" customWidth="1"/>
  </cols>
  <sheetData>
    <row r="1" spans="1:18" x14ac:dyDescent="0.25">
      <c r="A1" t="s">
        <v>18</v>
      </c>
      <c r="B1" t="s">
        <v>23</v>
      </c>
      <c r="C1" t="s">
        <v>8</v>
      </c>
      <c r="D1" t="s">
        <v>10</v>
      </c>
      <c r="E1" t="s">
        <v>22</v>
      </c>
      <c r="F1" t="s">
        <v>12</v>
      </c>
      <c r="G1" s="2" t="s">
        <v>13</v>
      </c>
      <c r="H1" t="s">
        <v>14</v>
      </c>
      <c r="I1" t="s">
        <v>15</v>
      </c>
      <c r="J1" t="s">
        <v>21</v>
      </c>
      <c r="K1" t="s">
        <v>25</v>
      </c>
      <c r="L1" t="s">
        <v>7</v>
      </c>
      <c r="M1" t="s">
        <v>28</v>
      </c>
      <c r="N1" t="s">
        <v>29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25">
      <c r="A2">
        <v>1800</v>
      </c>
      <c r="B2">
        <v>500</v>
      </c>
      <c r="C2">
        <v>1800</v>
      </c>
      <c r="D2">
        <v>500</v>
      </c>
      <c r="E2">
        <v>1100</v>
      </c>
      <c r="F2">
        <v>1400</v>
      </c>
      <c r="G2">
        <v>2400</v>
      </c>
      <c r="H2">
        <v>800</v>
      </c>
      <c r="I2" s="3">
        <v>0.75</v>
      </c>
      <c r="J2">
        <v>350</v>
      </c>
      <c r="K2">
        <v>1</v>
      </c>
      <c r="L2">
        <v>0.94</v>
      </c>
      <c r="M2">
        <v>2400</v>
      </c>
      <c r="N2" t="str">
        <f>CONCATENATE("&lt;!-- ",Table36[maxPRpm],": ",Table36[maxPS]," | ",Table36[ratedRpm],": ",Table36[PS]," | ",Table36[maxTRpm1],"..",Table36[maxTRpm],": ",Table36[maxT]," | ",Table36[idleRatio]," | ",Table36[linearDown]," --&gt;")</f>
        <v>&lt;!-- 1800: 500 | 1800: 500 | 1100..1400: 2400 | 0.75 | 1 --&gt;</v>
      </c>
      <c r="O2">
        <v>1250</v>
      </c>
      <c r="P2">
        <v>194</v>
      </c>
      <c r="Q2">
        <v>204</v>
      </c>
      <c r="R2">
        <v>215</v>
      </c>
    </row>
    <row r="3" spans="1:18" x14ac:dyDescent="0.25">
      <c r="A3" t="s">
        <v>16</v>
      </c>
      <c r="B3" t="s">
        <v>17</v>
      </c>
      <c r="C3" t="s">
        <v>24</v>
      </c>
      <c r="D3" t="s">
        <v>26</v>
      </c>
      <c r="E3" t="s">
        <v>19</v>
      </c>
      <c r="F3" t="s">
        <v>20</v>
      </c>
      <c r="G3" t="s">
        <v>27</v>
      </c>
    </row>
    <row r="4" spans="1:18" x14ac:dyDescent="0.25">
      <c r="A4">
        <f>(1-Table36[idleRatio])/((Table36[maxTRpm1]-Table36[idleRpm])^2)</f>
        <v>2.7777777777777779E-6</v>
      </c>
      <c r="B4">
        <f>(Table36[maxT]-Table7[Nm])/Table36[maxT]/(Table36[maxPRpm]-Table36[maxTRpm])</f>
        <v>4.6815427559912878E-4</v>
      </c>
      <c r="C4">
        <f>(Table36[maxT]-Table7[Nm])/Table36[maxT]/(Table36[maxPRpm]-Table36[maxTRpm])^2</f>
        <v>1.170385688997822E-6</v>
      </c>
      <c r="D4">
        <f>(Table36[maxPS]-Table36[PS])/MAX(1,Table36[ratedRpm]-Table36[maxPRpm])^2</f>
        <v>0</v>
      </c>
      <c r="E4">
        <f>Table36[maxPS]/1.36*9550/Table36[maxPRpm]</f>
        <v>1950.5718954248364</v>
      </c>
      <c r="F4">
        <f>Table36[PS]/1.36*9550/Table36[ratedRpm]</f>
        <v>1950.5718954248364</v>
      </c>
      <c r="G4" s="3">
        <f>Table36[idleRatio]*Table36[maxT]/Table7[Nm2]</f>
        <v>0.92280628272251319</v>
      </c>
    </row>
    <row r="6" spans="1:18" x14ac:dyDescent="0.25">
      <c r="A6" t="s">
        <v>0</v>
      </c>
      <c r="B6" t="s">
        <v>5</v>
      </c>
      <c r="C6" t="s">
        <v>30</v>
      </c>
      <c r="D6" t="s">
        <v>2</v>
      </c>
      <c r="E6" t="s">
        <v>6</v>
      </c>
      <c r="F6" t="s">
        <v>1</v>
      </c>
      <c r="G6" t="s">
        <v>4</v>
      </c>
      <c r="H6" t="s">
        <v>35</v>
      </c>
      <c r="I6" s="1" t="s">
        <v>3</v>
      </c>
      <c r="J6" t="s">
        <v>9</v>
      </c>
    </row>
    <row r="7" spans="1:18" x14ac:dyDescent="0.25">
      <c r="A7">
        <v>0</v>
      </c>
      <c r="B7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D7">
        <f>$L$2*IF(Table15[[#This Row],[manualData]]&gt;0,Table15[[#This Row],[manualData]],Table15[[#This Row],[rawData]])</f>
        <v>0</v>
      </c>
      <c r="E7" s="1">
        <f t="shared" ref="E7:E46" si="0">A7*D7/9550</f>
        <v>0</v>
      </c>
      <c r="F7" s="1">
        <f>Table15[[#This Row],[kw_pto]]*1.36/0.94</f>
        <v>0</v>
      </c>
      <c r="G7">
        <f>Table15[[#This Row],[pto]]/0.94</f>
        <v>0</v>
      </c>
      <c r="H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204</v>
      </c>
      <c r="I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rpm="0" motorTorque="0" fuelUsageRatio="204"/&gt;&lt;!-- 1800: 500 | 1800: 500 | 1100..1400: 2400 | 0.75 | 1 --&gt;</v>
      </c>
      <c r="J7" s="4" t="str">
        <f>CONCATENATE("&lt;torque normRpm=""",ROUND(Table15[[#This Row],[rpm]]/Table36[maxRpm],3),""" torque=""",ROUND(Table15[[#This Row],[motor]]/MAX(Table15[motor]),3),"""/&gt;")</f>
        <v>&lt;torque normRpm="0" torque="0"/&gt;</v>
      </c>
    </row>
    <row r="8" spans="1:18" x14ac:dyDescent="0.25">
      <c r="A8">
        <v>700</v>
      </c>
      <c r="B8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1333.3333333333335</v>
      </c>
      <c r="D8">
        <f>$L$2*IF(Table15[[#This Row],[manualData]]&gt;0,Table15[[#This Row],[manualData]],Table15[[#This Row],[rawData]])</f>
        <v>1253.3333333333335</v>
      </c>
      <c r="E8" s="1">
        <f t="shared" si="0"/>
        <v>91.86736474694591</v>
      </c>
      <c r="F8" s="1">
        <f>Table15[[#This Row],[kw_pto]]*1.36/0.94</f>
        <v>132.9144851657941</v>
      </c>
      <c r="G8">
        <f>Table15[[#This Row],[pto]]/0.94</f>
        <v>1333.3333333333335</v>
      </c>
      <c r="H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204</v>
      </c>
      <c r="I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rpm="700" motorTorque="1333" fuelUsageRatio="204"/&gt;</v>
      </c>
      <c r="J8" s="4" t="str">
        <f>CONCATENATE("&lt;torque normRpm=""",ROUND(Table15[[#This Row],[rpm]]/Table36[maxRpm],3),""" torque=""",ROUND(Table15[[#This Row],[motor]]/MAX(Table15[motor]),3),"""/&gt;")</f>
        <v>&lt;torque normRpm="0.292" torque="0.556"/&gt;</v>
      </c>
    </row>
    <row r="9" spans="1:18" x14ac:dyDescent="0.25">
      <c r="A9">
        <v>800</v>
      </c>
      <c r="B9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1800</v>
      </c>
      <c r="D9">
        <f>$L$2*IF(Table15[[#This Row],[manualData]]&gt;0,Table15[[#This Row],[manualData]],Table15[[#This Row],[rawData]])</f>
        <v>1692</v>
      </c>
      <c r="E9" s="1">
        <f t="shared" si="0"/>
        <v>141.73821989528795</v>
      </c>
      <c r="F9" s="1">
        <f>Table15[[#This Row],[kw_pto]]*1.36/0.94</f>
        <v>205.06806282722513</v>
      </c>
      <c r="G9">
        <f>Table15[[#This Row],[pto]]/0.94</f>
        <v>1800</v>
      </c>
      <c r="H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204</v>
      </c>
      <c r="I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rpm="800" motorTorque="1800" fuelUsageRatio="204"/&gt;</v>
      </c>
      <c r="J9" s="4" t="str">
        <f>CONCATENATE("&lt;torque normRpm=""",ROUND(Table15[[#This Row],[rpm]]/Table36[maxRpm],3),""" torque=""",ROUND(Table15[[#This Row],[motor]]/MAX(Table15[motor]),3),"""/&gt;")</f>
        <v>&lt;torque normRpm="0.333" torque="0.75"/&gt;</v>
      </c>
    </row>
    <row r="10" spans="1:18" x14ac:dyDescent="0.25">
      <c r="A10">
        <v>900</v>
      </c>
      <c r="B10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2133.333333333333</v>
      </c>
      <c r="D10">
        <f>$L$2*IF(Table15[[#This Row],[manualData]]&gt;0,Table15[[#This Row],[manualData]],Table15[[#This Row],[rawData]])</f>
        <v>2005.333333333333</v>
      </c>
      <c r="E10" s="1">
        <f t="shared" si="0"/>
        <v>188.98429319371726</v>
      </c>
      <c r="F10" s="1">
        <f>Table15[[#This Row],[kw_pto]]*1.36/0.94</f>
        <v>273.42408376963351</v>
      </c>
      <c r="G10">
        <f>Table15[[#This Row],[pto]]/0.94</f>
        <v>2133.333333333333</v>
      </c>
      <c r="H1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200.04938271604939</v>
      </c>
      <c r="I1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rpm="900" motorTorque="2133" fuelUsageRatio="200"/&gt;</v>
      </c>
      <c r="J10" s="4" t="str">
        <f>CONCATENATE("&lt;torque normRpm=""",ROUND(Table15[[#This Row],[rpm]]/Table36[maxRpm],3),""" torque=""",ROUND(Table15[[#This Row],[motor]]/MAX(Table15[motor]),3),"""/&gt;")</f>
        <v>&lt;torque normRpm="0.375" torque="0.889"/&gt;</v>
      </c>
    </row>
    <row r="11" spans="1:18" x14ac:dyDescent="0.25">
      <c r="A11">
        <v>1000</v>
      </c>
      <c r="B1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2333.3333333333335</v>
      </c>
      <c r="D11">
        <f>$L$2*IF(Table15[[#This Row],[manualData]]&gt;0,Table15[[#This Row],[manualData]],Table15[[#This Row],[rawData]])</f>
        <v>2193.3333333333335</v>
      </c>
      <c r="E11">
        <f t="shared" si="0"/>
        <v>229.66841186736477</v>
      </c>
      <c r="F11">
        <f>Table15[[#This Row],[kw_pto]]*1.36/0.94</f>
        <v>332.28621291448519</v>
      </c>
      <c r="G11">
        <f>Table15[[#This Row],[pto]]/0.94</f>
        <v>2333.3333333333335</v>
      </c>
      <c r="H1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197.08641975308643</v>
      </c>
      <c r="I1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rpm="1000" motorTorque="2333" fuelUsageRatio="197"/&gt;</v>
      </c>
      <c r="J11" s="4" t="str">
        <f>CONCATENATE("&lt;torque normRpm=""",ROUND(Table15[[#This Row],[rpm]]/Table36[maxRpm],3),""" torque=""",ROUND(Table15[[#This Row],[motor]]/MAX(Table15[motor]),3),"""/&gt;")</f>
        <v>&lt;torque normRpm="0.417" torque="0.972"/&gt;</v>
      </c>
    </row>
    <row r="12" spans="1:18" x14ac:dyDescent="0.25">
      <c r="A12">
        <v>1100</v>
      </c>
      <c r="B12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2400</v>
      </c>
      <c r="D12">
        <f>$L$2*IF(Table15[[#This Row],[manualData]]&gt;0,Table15[[#This Row],[manualData]],Table15[[#This Row],[rawData]])</f>
        <v>2256</v>
      </c>
      <c r="E12">
        <f t="shared" si="0"/>
        <v>259.85340314136124</v>
      </c>
      <c r="F12">
        <f>Table15[[#This Row],[kw_pto]]*1.36/0.94</f>
        <v>375.95811518324609</v>
      </c>
      <c r="G12">
        <f>Table15[[#This Row],[pto]]/0.94</f>
        <v>2400</v>
      </c>
      <c r="H1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195.11111111111111</v>
      </c>
      <c r="I1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rpm="1100" motorTorque="2400" fuelUsageRatio="195"/&gt;</v>
      </c>
      <c r="J12" s="4" t="str">
        <f>CONCATENATE("&lt;torque normRpm=""",ROUND(Table15[[#This Row],[rpm]]/Table36[maxRpm],3),""" torque=""",ROUND(Table15[[#This Row],[motor]]/MAX(Table15[motor]),3),"""/&gt;")</f>
        <v>&lt;torque normRpm="0.458" torque="1"/&gt;</v>
      </c>
    </row>
    <row r="13" spans="1:18" x14ac:dyDescent="0.25">
      <c r="A13">
        <v>1200</v>
      </c>
      <c r="B13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2400</v>
      </c>
      <c r="D13">
        <f>$L$2*IF(Table15[[#This Row],[manualData]]&gt;0,Table15[[#This Row],[manualData]],Table15[[#This Row],[rawData]])</f>
        <v>2256</v>
      </c>
      <c r="E13">
        <f t="shared" si="0"/>
        <v>283.47643979057591</v>
      </c>
      <c r="F13">
        <f>Table15[[#This Row],[kw_pto]]*1.36/0.94</f>
        <v>410.13612565445027</v>
      </c>
      <c r="G13">
        <f>Table15[[#This Row],[pto]]/0.94</f>
        <v>2400</v>
      </c>
      <c r="H1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194.12345679012347</v>
      </c>
      <c r="I1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rpm="1200" motorTorque="2400" fuelUsageRatio="194"/&gt;</v>
      </c>
      <c r="J13" s="4" t="str">
        <f>CONCATENATE("&lt;torque normRpm=""",ROUND(Table15[[#This Row],[rpm]]/Table36[maxRpm],3),""" torque=""",ROUND(Table15[[#This Row],[motor]]/MAX(Table15[motor]),3),"""/&gt;")</f>
        <v>&lt;torque normRpm="0.5" torque="1"/&gt;</v>
      </c>
    </row>
    <row r="14" spans="1:18" x14ac:dyDescent="0.25">
      <c r="A14">
        <v>1300</v>
      </c>
      <c r="B14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2400</v>
      </c>
      <c r="D14">
        <f>$L$2*IF(Table15[[#This Row],[manualData]]&gt;0,Table15[[#This Row],[manualData]],Table15[[#This Row],[rawData]])</f>
        <v>2256</v>
      </c>
      <c r="E14">
        <f t="shared" si="0"/>
        <v>307.09947643979058</v>
      </c>
      <c r="F14">
        <f>Table15[[#This Row],[kw_pto]]*1.36/0.94</f>
        <v>444.3141361256545</v>
      </c>
      <c r="G14">
        <f>Table15[[#This Row],[pto]]/0.94</f>
        <v>2400</v>
      </c>
      <c r="H1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194.17355371900825</v>
      </c>
      <c r="I1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rpm="1300" motorTorque="2400" fuelUsageRatio="194"/&gt;</v>
      </c>
      <c r="J14" s="4" t="str">
        <f>CONCATENATE("&lt;torque normRpm=""",ROUND(Table15[[#This Row],[rpm]]/Table36[maxRpm],3),""" torque=""",ROUND(Table15[[#This Row],[motor]]/MAX(Table15[motor]),3),"""/&gt;")</f>
        <v>&lt;torque normRpm="0.542" torque="1"/&gt;</v>
      </c>
    </row>
    <row r="15" spans="1:18" x14ac:dyDescent="0.25">
      <c r="A15">
        <v>1400</v>
      </c>
      <c r="B15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2400</v>
      </c>
      <c r="D15">
        <f>$L$2*IF(Table15[[#This Row],[manualData]]&gt;0,Table15[[#This Row],[manualData]],Table15[[#This Row],[rawData]])</f>
        <v>2256</v>
      </c>
      <c r="E15">
        <f t="shared" si="0"/>
        <v>330.72251308900525</v>
      </c>
      <c r="F15">
        <f>Table15[[#This Row],[kw_pto]]*1.36/0.94</f>
        <v>478.49214659685873</v>
      </c>
      <c r="G15">
        <f>Table15[[#This Row],[pto]]/0.94</f>
        <v>2400</v>
      </c>
      <c r="H1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195.56198347107437</v>
      </c>
      <c r="I1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rpm="1400" motorTorque="2400" fuelUsageRatio="196"/&gt;</v>
      </c>
      <c r="J15" s="4" t="str">
        <f>CONCATENATE("&lt;torque normRpm=""",ROUND(Table15[[#This Row],[rpm]]/Table36[maxRpm],3),""" torque=""",ROUND(Table15[[#This Row],[motor]]/MAX(Table15[motor]),3),"""/&gt;")</f>
        <v>&lt;torque normRpm="0.583" torque="1"/&gt;</v>
      </c>
    </row>
    <row r="16" spans="1:18" x14ac:dyDescent="0.25">
      <c r="A16">
        <v>1500</v>
      </c>
      <c r="B16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2287.6429738562092</v>
      </c>
      <c r="D16">
        <f>$L$2*IF(Table15[[#This Row],[manualData]]&gt;0,Table15[[#This Row],[manualData]],Table15[[#This Row],[rawData]])</f>
        <v>2150.3843954248364</v>
      </c>
      <c r="E16">
        <f t="shared" si="0"/>
        <v>337.75671132327273</v>
      </c>
      <c r="F16">
        <f>Table15[[#This Row],[kw_pto]]*1.36/0.94</f>
        <v>488.66928446771385</v>
      </c>
      <c r="G16">
        <f>Table15[[#This Row],[pto]]/0.94</f>
        <v>2287.6429738562092</v>
      </c>
      <c r="H1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198.3388429752066</v>
      </c>
      <c r="I1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rpm="1500" motorTorque="2288" fuelUsageRatio="198"/&gt;</v>
      </c>
      <c r="J16" s="4" t="str">
        <f>CONCATENATE("&lt;torque normRpm=""",ROUND(Table15[[#This Row],[rpm]]/Table36[maxRpm],3),""" torque=""",ROUND(Table15[[#This Row],[motor]]/MAX(Table15[motor]),3),"""/&gt;")</f>
        <v>&lt;torque normRpm="0.625" torque="0.953"/&gt;</v>
      </c>
    </row>
    <row r="17" spans="1:10" x14ac:dyDescent="0.25">
      <c r="A17">
        <v>1600</v>
      </c>
      <c r="B17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2175.2859477124184</v>
      </c>
      <c r="D17">
        <f>$L$2*IF(Table15[[#This Row],[manualData]]&gt;0,Table15[[#This Row],[manualData]],Table15[[#This Row],[rawData]])</f>
        <v>2044.7687908496732</v>
      </c>
      <c r="E17">
        <f t="shared" si="0"/>
        <v>342.57906443554731</v>
      </c>
      <c r="F17">
        <f>Table15[[#This Row],[kw_pto]]*1.36/0.94</f>
        <v>495.6463059918558</v>
      </c>
      <c r="G17">
        <f>Table15[[#This Row],[pto]]/0.94</f>
        <v>2175.2859477124184</v>
      </c>
      <c r="H1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202.50413223140495</v>
      </c>
      <c r="I1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rpm="1600" motorTorque="2175" fuelUsageRatio="203"/&gt;</v>
      </c>
      <c r="J17" s="4" t="str">
        <f>CONCATENATE("&lt;torque normRpm=""",ROUND(Table15[[#This Row],[rpm]]/Table36[maxRpm],3),""" torque=""",ROUND(Table15[[#This Row],[motor]]/MAX(Table15[motor]),3),"""/&gt;")</f>
        <v>&lt;torque normRpm="0.667" torque="0.906"/&gt;</v>
      </c>
    </row>
    <row r="18" spans="1:10" x14ac:dyDescent="0.25">
      <c r="A18">
        <v>1700</v>
      </c>
      <c r="B18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2062.9289215686276</v>
      </c>
      <c r="D18">
        <f>$L$2*IF(Table15[[#This Row],[manualData]]&gt;0,Table15[[#This Row],[manualData]],Table15[[#This Row],[rawData]])</f>
        <v>1939.1531862745098</v>
      </c>
      <c r="E18">
        <f t="shared" si="0"/>
        <v>345.18957242582894</v>
      </c>
      <c r="F18">
        <f>Table15[[#This Row],[kw_pto]]*1.36/0.94</f>
        <v>499.42321116928446</v>
      </c>
      <c r="G18">
        <f>Table15[[#This Row],[pto]]/0.94</f>
        <v>2062.9289215686276</v>
      </c>
      <c r="H1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208.05785123966942</v>
      </c>
      <c r="I1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rpm="1700" motorTorque="2063" fuelUsageRatio="208"/&gt;</v>
      </c>
      <c r="J18" s="4" t="str">
        <f>CONCATENATE("&lt;torque normRpm=""",ROUND(Table15[[#This Row],[rpm]]/Table36[maxRpm],3),""" torque=""",ROUND(Table15[[#This Row],[motor]]/MAX(Table15[motor]),3),"""/&gt;")</f>
        <v>&lt;torque normRpm="0.708" torque="0.86"/&gt;</v>
      </c>
    </row>
    <row r="19" spans="1:10" x14ac:dyDescent="0.25">
      <c r="A19">
        <v>1800</v>
      </c>
      <c r="B19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1950.5718954248364</v>
      </c>
      <c r="D19">
        <f>$L$2*IF(Table15[[#This Row],[manualData]]&gt;0,Table15[[#This Row],[manualData]],Table15[[#This Row],[rawData]])</f>
        <v>1833.537581699346</v>
      </c>
      <c r="E19">
        <f t="shared" si="0"/>
        <v>345.58823529411757</v>
      </c>
      <c r="F19">
        <f>Table15[[#This Row],[kw_pto]]*1.36/0.94</f>
        <v>499.99999999999994</v>
      </c>
      <c r="G19">
        <f>Table15[[#This Row],[pto]]/0.94</f>
        <v>1950.5718954248364</v>
      </c>
      <c r="H1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215</v>
      </c>
      <c r="I1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rpm="1800" motorTorque="1951" fuelUsageRatio="215"/&gt;</v>
      </c>
      <c r="J19" s="4" t="str">
        <f>CONCATENATE("&lt;torque normRpm=""",ROUND(Table15[[#This Row],[rpm]]/Table36[maxRpm],3),""" torque=""",ROUND(Table15[[#This Row],[motor]]/MAX(Table15[motor]),3),"""/&gt;")</f>
        <v>&lt;torque normRpm="0.75" torque="0.813"/&gt;</v>
      </c>
    </row>
    <row r="20" spans="1:10" x14ac:dyDescent="0.25">
      <c r="A20">
        <v>1900</v>
      </c>
      <c r="B20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1791.3415366146457</v>
      </c>
      <c r="D20">
        <f>$L$2*IF(Table15[[#This Row],[manualData]]&gt;0,Table15[[#This Row],[manualData]],Table15[[#This Row],[rawData]])</f>
        <v>1683.8610444177668</v>
      </c>
      <c r="E20">
        <f t="shared" si="0"/>
        <v>335.0090036014405</v>
      </c>
      <c r="F20">
        <f>Table15[[#This Row],[kw_pto]]*1.36/0.94</f>
        <v>484.69387755102036</v>
      </c>
      <c r="G20">
        <f>Table15[[#This Row],[pto]]/0.94</f>
        <v>1791.3415366146457</v>
      </c>
      <c r="H2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232.55102040816325</v>
      </c>
      <c r="I2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rpm="1900" motorTorque="1791" fuelUsageRatio="233"/&gt;</v>
      </c>
      <c r="J20" s="4" t="str">
        <f>CONCATENATE("&lt;torque normRpm=""",ROUND(Table15[[#This Row],[rpm]]/Table36[maxRpm],3),""" torque=""",ROUND(Table15[[#This Row],[motor]]/MAX(Table15[motor]),3),"""/&gt;")</f>
        <v>&lt;torque normRpm="0.792" torque="0.746"/&gt;</v>
      </c>
    </row>
    <row r="21" spans="1:10" x14ac:dyDescent="0.25">
      <c r="A21">
        <v>2000</v>
      </c>
      <c r="B2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1313.6504601840736</v>
      </c>
      <c r="D21">
        <f>$L$2*IF(Table15[[#This Row],[manualData]]&gt;0,Table15[[#This Row],[manualData]],Table15[[#This Row],[rawData]])</f>
        <v>1234.8314325730291</v>
      </c>
      <c r="E21">
        <f t="shared" si="0"/>
        <v>258.60344137655056</v>
      </c>
      <c r="F21">
        <f>Table15[[#This Row],[kw_pto]]*1.36/0.94</f>
        <v>374.14965986394554</v>
      </c>
      <c r="G21">
        <f>Table15[[#This Row],[pto]]/0.94</f>
        <v>1313.6504601840736</v>
      </c>
      <c r="H2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285.20408163265307</v>
      </c>
      <c r="I2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rpm="2000" motorTorque="1314" fuelUsageRatio="285"/&gt;</v>
      </c>
      <c r="J21" s="4" t="str">
        <f>CONCATENATE("&lt;torque normRpm=""",ROUND(Table15[[#This Row],[rpm]]/Table36[maxRpm],3),""" torque=""",ROUND(Table15[[#This Row],[motor]]/MAX(Table15[motor]),3),"""/&gt;")</f>
        <v>&lt;torque normRpm="0.833" torque="0.547"/&gt;</v>
      </c>
    </row>
    <row r="22" spans="1:10" x14ac:dyDescent="0.25">
      <c r="A22">
        <v>2100</v>
      </c>
      <c r="B22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517.49866613311974</v>
      </c>
      <c r="D22">
        <f>$L$2*IF(Table15[[#This Row],[manualData]]&gt;0,Table15[[#This Row],[manualData]],Table15[[#This Row],[rawData]])</f>
        <v>486.44874616513255</v>
      </c>
      <c r="E22">
        <f t="shared" si="0"/>
        <v>106.9677871148459</v>
      </c>
      <c r="F22">
        <f>Table15[[#This Row],[kw_pto]]*1.36/0.94</f>
        <v>154.76190476190476</v>
      </c>
      <c r="G22">
        <f>Table15[[#This Row],[pto]]/0.94</f>
        <v>517.49866613311974</v>
      </c>
      <c r="H2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372.9591836734694</v>
      </c>
      <c r="I2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rpm="2100" motorTorque="517" fuelUsageRatio="373"/&gt;</v>
      </c>
      <c r="J22" s="4" t="str">
        <f>CONCATENATE("&lt;torque normRpm=""",ROUND(Table15[[#This Row],[rpm]]/Table36[maxRpm],3),""" torque=""",ROUND(Table15[[#This Row],[motor]]/MAX(Table15[motor]),3),"""/&gt;")</f>
        <v>&lt;torque normRpm="0.875" torque="0.216"/&gt;</v>
      </c>
    </row>
    <row r="23" spans="1:10" x14ac:dyDescent="0.25">
      <c r="A23">
        <v>2200</v>
      </c>
      <c r="B23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D23">
        <f>$L$2*IF(Table15[[#This Row],[manualData]]&gt;0,Table15[[#This Row],[manualData]],Table15[[#This Row],[rawData]])</f>
        <v>0</v>
      </c>
      <c r="E23">
        <f t="shared" si="0"/>
        <v>0</v>
      </c>
      <c r="F23">
        <f>Table15[[#This Row],[kw_pto]]*1.36/0.94</f>
        <v>0</v>
      </c>
      <c r="G23">
        <f>Table15[[#This Row],[pto]]/0.94</f>
        <v>0</v>
      </c>
      <c r="H2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2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rpm="2200" motorTorque="0" fuelUsageRatio="0"/&gt;</v>
      </c>
      <c r="J23" s="4" t="str">
        <f>CONCATENATE("&lt;torque normRpm=""",ROUND(Table15[[#This Row],[rpm]]/Table36[maxRpm],3),""" torque=""",ROUND(Table15[[#This Row],[motor]]/MAX(Table15[motor]),3),"""/&gt;")</f>
        <v>&lt;torque normRpm="0.917" torque="0"/&gt;</v>
      </c>
    </row>
    <row r="24" spans="1:10" x14ac:dyDescent="0.25">
      <c r="A24">
        <v>2300</v>
      </c>
      <c r="B24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D24">
        <f>$L$2*IF(Table15[[#This Row],[manualData]]&gt;0,Table15[[#This Row],[manualData]],Table15[[#This Row],[rawData]])</f>
        <v>0</v>
      </c>
      <c r="E24">
        <f t="shared" si="0"/>
        <v>0</v>
      </c>
      <c r="F24">
        <f>Table15[[#This Row],[kw_pto]]*1.36/0.94</f>
        <v>0</v>
      </c>
      <c r="G24">
        <f>Table15[[#This Row],[pto]]/0.94</f>
        <v>0</v>
      </c>
      <c r="H2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2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rpm="2300" motorTorque="0" fuelUsageRatio="0"/&gt;</v>
      </c>
      <c r="J24" s="4" t="str">
        <f>CONCATENATE("&lt;torque normRpm=""",ROUND(Table15[[#This Row],[rpm]]/Table36[maxRpm],3),""" torque=""",ROUND(Table15[[#This Row],[motor]]/MAX(Table15[motor]),3),"""/&gt;")</f>
        <v>&lt;torque normRpm="0.958" torque="0"/&gt;</v>
      </c>
    </row>
    <row r="25" spans="1:10" x14ac:dyDescent="0.25">
      <c r="A25">
        <v>2400</v>
      </c>
      <c r="B25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D25">
        <f>$L$2*IF(Table15[[#This Row],[manualData]]&gt;0,Table15[[#This Row],[manualData]],Table15[[#This Row],[rawData]])</f>
        <v>0</v>
      </c>
      <c r="E25">
        <f t="shared" si="0"/>
        <v>0</v>
      </c>
      <c r="F25">
        <f>Table15[[#This Row],[kw_pto]]*1.36/0.94</f>
        <v>0</v>
      </c>
      <c r="G25">
        <f>Table15[[#This Row],[pto]]/0.94</f>
        <v>0</v>
      </c>
      <c r="H2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2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rpm="2400" motorTorque="0" fuelUsageRatio="0"/&gt;</v>
      </c>
      <c r="J25" s="4" t="str">
        <f>CONCATENATE("&lt;torque normRpm=""",ROUND(Table15[[#This Row],[rpm]]/Table36[maxRpm],3),""" torque=""",ROUND(Table15[[#This Row],[motor]]/MAX(Table15[motor]),3),"""/&gt;")</f>
        <v>&lt;torque normRpm="1" torque="0"/&gt;</v>
      </c>
    </row>
    <row r="26" spans="1:10" x14ac:dyDescent="0.25">
      <c r="A26">
        <v>2500</v>
      </c>
      <c r="B26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D26">
        <f>$L$2*IF(Table15[[#This Row],[manualData]]&gt;0,Table15[[#This Row],[manualData]],Table15[[#This Row],[rawData]])</f>
        <v>0</v>
      </c>
      <c r="E26" s="1">
        <f t="shared" si="0"/>
        <v>0</v>
      </c>
      <c r="F26" s="1">
        <f>Table15[[#This Row],[kw_pto]]*1.36/0.94</f>
        <v>0</v>
      </c>
      <c r="G26">
        <f>Table15[[#This Row],[pto]]/0.94</f>
        <v>0</v>
      </c>
      <c r="H2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2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rpm="2500" motorTorque="0" fuelUsageRatio="0"/&gt;</v>
      </c>
      <c r="J26" s="4" t="str">
        <f>CONCATENATE("&lt;torque normRpm=""",ROUND(Table15[[#This Row],[rpm]]/Table36[maxRpm],3),""" torque=""",ROUND(Table15[[#This Row],[motor]]/MAX(Table15[motor]),3),"""/&gt;")</f>
        <v>&lt;torque normRpm="1.042" torque="0"/&gt;</v>
      </c>
    </row>
    <row r="27" spans="1:10" x14ac:dyDescent="0.25">
      <c r="A27">
        <v>2600</v>
      </c>
      <c r="B27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27" s="1"/>
      <c r="D27">
        <f>$L$2*IF(Table15[[#This Row],[manualData]]&gt;0,Table15[[#This Row],[manualData]],Table15[[#This Row],[rawData]])</f>
        <v>0</v>
      </c>
      <c r="E27" s="1">
        <f t="shared" si="0"/>
        <v>0</v>
      </c>
      <c r="F27" s="1">
        <f>Table15[[#This Row],[kw_pto]]*1.36/0.94</f>
        <v>0</v>
      </c>
      <c r="G27">
        <f>Table15[[#This Row],[pto]]/0.94</f>
        <v>0</v>
      </c>
      <c r="H2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2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rpm="2600" motorTorque="0" fuelUsageRatio="0"/&gt;</v>
      </c>
      <c r="J27" s="4" t="str">
        <f>CONCATENATE("&lt;torque normRpm=""",ROUND(Table15[[#This Row],[rpm]]/Table36[maxRpm],3),""" torque=""",ROUND(Table15[[#This Row],[motor]]/MAX(Table15[motor]),3),"""/&gt;")</f>
        <v>&lt;torque normRpm="1.083" torque="0"/&gt;</v>
      </c>
    </row>
    <row r="28" spans="1:10" x14ac:dyDescent="0.25">
      <c r="A28">
        <v>2700</v>
      </c>
      <c r="B28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28" s="1"/>
      <c r="D28">
        <f>$L$2*IF(Table15[[#This Row],[manualData]]&gt;0,Table15[[#This Row],[manualData]],Table15[[#This Row],[rawData]])</f>
        <v>0</v>
      </c>
      <c r="E28" s="1">
        <f t="shared" si="0"/>
        <v>0</v>
      </c>
      <c r="F28" s="1">
        <f>Table15[[#This Row],[kw_pto]]*1.36/0.94</f>
        <v>0</v>
      </c>
      <c r="G28">
        <f>Table15[[#This Row],[pto]]/0.94</f>
        <v>0</v>
      </c>
      <c r="H2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2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rpm="2700" motorTorque="0" fuelUsageRatio="0"/&gt;</v>
      </c>
      <c r="J28" s="4" t="str">
        <f>CONCATENATE("&lt;torque normRpm=""",ROUND(Table15[[#This Row],[rpm]]/Table36[maxRpm],3),""" torque=""",ROUND(Table15[[#This Row],[motor]]/MAX(Table15[motor]),3),"""/&gt;")</f>
        <v>&lt;torque normRpm="1.125" torque="0"/&gt;</v>
      </c>
    </row>
    <row r="29" spans="1:10" x14ac:dyDescent="0.25">
      <c r="A29">
        <v>2800</v>
      </c>
      <c r="B29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29" s="1"/>
      <c r="D29">
        <f>$L$2*IF(Table15[[#This Row],[manualData]]&gt;0,Table15[[#This Row],[manualData]],Table15[[#This Row],[rawData]])</f>
        <v>0</v>
      </c>
      <c r="E29" s="1">
        <f t="shared" si="0"/>
        <v>0</v>
      </c>
      <c r="F29" s="1">
        <f>Table15[[#This Row],[kw_pto]]*1.36/0.94</f>
        <v>0</v>
      </c>
      <c r="G29">
        <f>Table15[[#This Row],[pto]]/0.94</f>
        <v>0</v>
      </c>
      <c r="H2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2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rpm="2800" motorTorque="0" fuelUsageRatio="0"/&gt;</v>
      </c>
      <c r="J29" s="4" t="str">
        <f>CONCATENATE("&lt;torque normRpm=""",ROUND(Table15[[#This Row],[rpm]]/Table36[maxRpm],3),""" torque=""",ROUND(Table15[[#This Row],[motor]]/MAX(Table15[motor]),3),"""/&gt;")</f>
        <v>&lt;torque normRpm="1.167" torque="0"/&gt;</v>
      </c>
    </row>
    <row r="30" spans="1:10" x14ac:dyDescent="0.25">
      <c r="A30">
        <v>2900</v>
      </c>
      <c r="B30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0" s="1"/>
      <c r="D30">
        <f>$L$2*IF(Table15[[#This Row],[manualData]]&gt;0,Table15[[#This Row],[manualData]],Table15[[#This Row],[rawData]])</f>
        <v>0</v>
      </c>
      <c r="E30" s="1">
        <f t="shared" si="0"/>
        <v>0</v>
      </c>
      <c r="F30" s="1">
        <f>Table15[[#This Row],[kw_pto]]*1.36/0.94</f>
        <v>0</v>
      </c>
      <c r="G30">
        <f>Table15[[#This Row],[pto]]/0.94</f>
        <v>0</v>
      </c>
      <c r="H3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rpm="2900" motorTorque="0" fuelUsageRatio="0"/&gt;</v>
      </c>
      <c r="J30" s="4" t="str">
        <f>CONCATENATE("&lt;torque normRpm=""",ROUND(Table15[[#This Row],[rpm]]/Table36[maxRpm],3),""" torque=""",ROUND(Table15[[#This Row],[motor]]/MAX(Table15[motor]),3),"""/&gt;")</f>
        <v>&lt;torque normRpm="1.208" torque="0"/&gt;</v>
      </c>
    </row>
    <row r="31" spans="1:10" x14ac:dyDescent="0.25">
      <c r="A31">
        <v>3000</v>
      </c>
      <c r="B31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1" s="1"/>
      <c r="D31">
        <f>$L$2*IF(Table15[[#This Row],[manualData]]&gt;0,Table15[[#This Row],[manualData]],Table15[[#This Row],[rawData]])</f>
        <v>0</v>
      </c>
      <c r="E31" s="1">
        <f t="shared" si="0"/>
        <v>0</v>
      </c>
      <c r="F31" s="1">
        <f>Table15[[#This Row],[kw_pto]]*1.36/0.94</f>
        <v>0</v>
      </c>
      <c r="G31">
        <f>Table15[[#This Row],[pto]]/0.94</f>
        <v>0</v>
      </c>
      <c r="H3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rpm="3000" motorTorque="0" fuelUsageRatio="0"/&gt;</v>
      </c>
      <c r="J31" s="4" t="str">
        <f>CONCATENATE("&lt;torque normRpm=""",ROUND(Table15[[#This Row],[rpm]]/Table36[maxRpm],3),""" torque=""",ROUND(Table15[[#This Row],[motor]]/MAX(Table15[motor]),3),"""/&gt;")</f>
        <v>&lt;torque normRpm="1.25" torque="0"/&gt;</v>
      </c>
    </row>
    <row r="32" spans="1:10" x14ac:dyDescent="0.25">
      <c r="A32">
        <v>3100</v>
      </c>
      <c r="B32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2" s="1"/>
      <c r="D32">
        <f>$L$2*IF(Table15[[#This Row],[manualData]]&gt;0,Table15[[#This Row],[manualData]],Table15[[#This Row],[rawData]])</f>
        <v>0</v>
      </c>
      <c r="E32" s="1">
        <f t="shared" si="0"/>
        <v>0</v>
      </c>
      <c r="F32" s="1">
        <f>Table15[[#This Row],[kw_pto]]*1.36/0.94</f>
        <v>0</v>
      </c>
      <c r="G32">
        <f>Table15[[#This Row],[pto]]/0.94</f>
        <v>0</v>
      </c>
      <c r="H3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rpm="3100" motorTorque="0" fuelUsageRatio="0"/&gt;</v>
      </c>
      <c r="J32" s="4" t="str">
        <f>CONCATENATE("&lt;torque normRpm=""",ROUND(Table15[[#This Row],[rpm]]/Table36[maxRpm],3),""" torque=""",ROUND(Table15[[#This Row],[motor]]/MAX(Table15[motor]),3),"""/&gt;")</f>
        <v>&lt;torque normRpm="1.292" torque="0"/&gt;</v>
      </c>
    </row>
    <row r="33" spans="1:10" x14ac:dyDescent="0.25">
      <c r="A33">
        <v>3200</v>
      </c>
      <c r="B33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3" s="1"/>
      <c r="D33">
        <f>$L$2*IF(Table15[[#This Row],[manualData]]&gt;0,Table15[[#This Row],[manualData]],Table15[[#This Row],[rawData]])</f>
        <v>0</v>
      </c>
      <c r="E33" s="1">
        <f t="shared" si="0"/>
        <v>0</v>
      </c>
      <c r="F33" s="1">
        <f>Table15[[#This Row],[kw_pto]]*1.36/0.94</f>
        <v>0</v>
      </c>
      <c r="G33">
        <f>Table15[[#This Row],[pto]]/0.94</f>
        <v>0</v>
      </c>
      <c r="H3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rpm="3200" motorTorque="0" fuelUsageRatio="0"/&gt;</v>
      </c>
      <c r="J33" s="4" t="str">
        <f>CONCATENATE("&lt;torque normRpm=""",ROUND(Table15[[#This Row],[rpm]]/Table36[maxRpm],3),""" torque=""",ROUND(Table15[[#This Row],[motor]]/MAX(Table15[motor]),3),"""/&gt;")</f>
        <v>&lt;torque normRpm="1.333" torque="0"/&gt;</v>
      </c>
    </row>
    <row r="34" spans="1:10" x14ac:dyDescent="0.25">
      <c r="A34">
        <v>3300</v>
      </c>
      <c r="B34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4" s="1"/>
      <c r="D34">
        <f>$L$2*IF(Table15[[#This Row],[manualData]]&gt;0,Table15[[#This Row],[manualData]],Table15[[#This Row],[rawData]])</f>
        <v>0</v>
      </c>
      <c r="E34" s="1">
        <f t="shared" si="0"/>
        <v>0</v>
      </c>
      <c r="F34" s="1">
        <f>Table15[[#This Row],[kw_pto]]*1.36/0.94</f>
        <v>0</v>
      </c>
      <c r="G34">
        <f>Table15[[#This Row],[pto]]/0.94</f>
        <v>0</v>
      </c>
      <c r="H3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rpm="3300" motorTorque="0" fuelUsageRatio="0"/&gt;</v>
      </c>
      <c r="J34" s="4" t="str">
        <f>CONCATENATE("&lt;torque normRpm=""",ROUND(Table15[[#This Row],[rpm]]/Table36[maxRpm],3),""" torque=""",ROUND(Table15[[#This Row],[motor]]/MAX(Table15[motor]),3),"""/&gt;")</f>
        <v>&lt;torque normRpm="1.375" torque="0"/&gt;</v>
      </c>
    </row>
    <row r="35" spans="1:10" x14ac:dyDescent="0.25">
      <c r="A35">
        <v>3400</v>
      </c>
      <c r="B35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5" s="1"/>
      <c r="D35">
        <f>$L$2*IF(Table15[[#This Row],[manualData]]&gt;0,Table15[[#This Row],[manualData]],Table15[[#This Row],[rawData]])</f>
        <v>0</v>
      </c>
      <c r="E35" s="1">
        <f t="shared" si="0"/>
        <v>0</v>
      </c>
      <c r="F35" s="1">
        <f>Table15[[#This Row],[kw_pto]]*1.36/0.94</f>
        <v>0</v>
      </c>
      <c r="G35">
        <f>Table15[[#This Row],[pto]]/0.94</f>
        <v>0</v>
      </c>
      <c r="H3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rpm="3400" motorTorque="0" fuelUsageRatio="0"/&gt;</v>
      </c>
      <c r="J35" s="4" t="str">
        <f>CONCATENATE("&lt;torque normRpm=""",ROUND(Table15[[#This Row],[rpm]]/Table36[maxRpm],3),""" torque=""",ROUND(Table15[[#This Row],[motor]]/MAX(Table15[motor]),3),"""/&gt;")</f>
        <v>&lt;torque normRpm="1.417" torque="0"/&gt;</v>
      </c>
    </row>
    <row r="36" spans="1:10" x14ac:dyDescent="0.25">
      <c r="A36">
        <v>3500</v>
      </c>
      <c r="B36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6" s="1"/>
      <c r="D36">
        <f>$L$2*IF(Table15[[#This Row],[manualData]]&gt;0,Table15[[#This Row],[manualData]],Table15[[#This Row],[rawData]])</f>
        <v>0</v>
      </c>
      <c r="E36" s="1">
        <f t="shared" si="0"/>
        <v>0</v>
      </c>
      <c r="F36" s="1">
        <f>Table15[[#This Row],[kw_pto]]*1.36/0.94</f>
        <v>0</v>
      </c>
      <c r="G36">
        <f>Table15[[#This Row],[pto]]/0.94</f>
        <v>0</v>
      </c>
      <c r="H3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rpm="3500" motorTorque="0" fuelUsageRatio="0"/&gt;</v>
      </c>
      <c r="J36" s="4" t="str">
        <f>CONCATENATE("&lt;torque normRpm=""",ROUND(Table15[[#This Row],[rpm]]/Table36[maxRpm],3),""" torque=""",ROUND(Table15[[#This Row],[motor]]/MAX(Table15[motor]),3),"""/&gt;")</f>
        <v>&lt;torque normRpm="1.458" torque="0"/&gt;</v>
      </c>
    </row>
    <row r="37" spans="1:10" x14ac:dyDescent="0.25">
      <c r="A37">
        <v>3600</v>
      </c>
      <c r="B37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7" s="1"/>
      <c r="D37">
        <f>$L$2*IF(Table15[[#This Row],[manualData]]&gt;0,Table15[[#This Row],[manualData]],Table15[[#This Row],[rawData]])</f>
        <v>0</v>
      </c>
      <c r="E37" s="1">
        <f t="shared" si="0"/>
        <v>0</v>
      </c>
      <c r="F37" s="1">
        <f>Table15[[#This Row],[kw_pto]]*1.36/0.94</f>
        <v>0</v>
      </c>
      <c r="G37">
        <f>Table15[[#This Row],[pto]]/0.94</f>
        <v>0</v>
      </c>
      <c r="H3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rpm="3600" motorTorque="0" fuelUsageRatio="0"/&gt;</v>
      </c>
      <c r="J37" s="4" t="str">
        <f>CONCATENATE("&lt;torque normRpm=""",ROUND(Table15[[#This Row],[rpm]]/Table36[maxRpm],3),""" torque=""",ROUND(Table15[[#This Row],[motor]]/MAX(Table15[motor]),3),"""/&gt;")</f>
        <v>&lt;torque normRpm="1.5" torque="0"/&gt;</v>
      </c>
    </row>
    <row r="38" spans="1:10" x14ac:dyDescent="0.25">
      <c r="A38">
        <v>3700</v>
      </c>
      <c r="B38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8" s="1"/>
      <c r="D38">
        <f>$L$2*IF(Table15[[#This Row],[manualData]]&gt;0,Table15[[#This Row],[manualData]],Table15[[#This Row],[rawData]])</f>
        <v>0</v>
      </c>
      <c r="E38" s="1">
        <f t="shared" si="0"/>
        <v>0</v>
      </c>
      <c r="F38" s="1">
        <f>Table15[[#This Row],[kw_pto]]*1.36/0.94</f>
        <v>0</v>
      </c>
      <c r="G38">
        <f>Table15[[#This Row],[pto]]/0.94</f>
        <v>0</v>
      </c>
      <c r="H3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rpm="3700" motorTorque="0" fuelUsageRatio="0"/&gt;</v>
      </c>
      <c r="J38" s="4" t="str">
        <f>CONCATENATE("&lt;torque normRpm=""",ROUND(Table15[[#This Row],[rpm]]/Table36[maxRpm],3),""" torque=""",ROUND(Table15[[#This Row],[motor]]/MAX(Table15[motor]),3),"""/&gt;")</f>
        <v>&lt;torque normRpm="1.542" torque="0"/&gt;</v>
      </c>
    </row>
    <row r="39" spans="1:10" x14ac:dyDescent="0.25">
      <c r="A39">
        <v>3800</v>
      </c>
      <c r="B39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9" s="1"/>
      <c r="D39">
        <f>$L$2*IF(Table15[[#This Row],[manualData]]&gt;0,Table15[[#This Row],[manualData]],Table15[[#This Row],[rawData]])</f>
        <v>0</v>
      </c>
      <c r="E39" s="1">
        <f t="shared" si="0"/>
        <v>0</v>
      </c>
      <c r="F39" s="1">
        <f>Table15[[#This Row],[kw_pto]]*1.36/0.94</f>
        <v>0</v>
      </c>
      <c r="G39">
        <f>Table15[[#This Row],[pto]]/0.94</f>
        <v>0</v>
      </c>
      <c r="H3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3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rpm="3800" motorTorque="0" fuelUsageRatio="0"/&gt;</v>
      </c>
      <c r="J39" s="4" t="str">
        <f>CONCATENATE("&lt;torque normRpm=""",ROUND(Table15[[#This Row],[rpm]]/Table36[maxRpm],3),""" torque=""",ROUND(Table15[[#This Row],[motor]]/MAX(Table15[motor]),3),"""/&gt;")</f>
        <v>&lt;torque normRpm="1.583" torque="0"/&gt;</v>
      </c>
    </row>
    <row r="40" spans="1:10" x14ac:dyDescent="0.25">
      <c r="A40">
        <v>3900</v>
      </c>
      <c r="B40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0" s="1"/>
      <c r="D40">
        <f>$L$2*IF(Table15[[#This Row],[manualData]]&gt;0,Table15[[#This Row],[manualData]],Table15[[#This Row],[rawData]])</f>
        <v>0</v>
      </c>
      <c r="E40" s="1">
        <f t="shared" si="0"/>
        <v>0</v>
      </c>
      <c r="F40" s="1">
        <f>Table15[[#This Row],[kw_pto]]*1.36/0.94</f>
        <v>0</v>
      </c>
      <c r="G40">
        <f>Table15[[#This Row],[pto]]/0.94</f>
        <v>0</v>
      </c>
      <c r="H4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rpm="3900" motorTorque="0" fuelUsageRatio="0"/&gt;</v>
      </c>
      <c r="J40" s="4" t="str">
        <f>CONCATENATE("&lt;torque normRpm=""",ROUND(Table15[[#This Row],[rpm]]/Table36[maxRpm],3),""" torque=""",ROUND(Table15[[#This Row],[motor]]/MAX(Table15[motor]),3),"""/&gt;")</f>
        <v>&lt;torque normRpm="1.625" torque="0"/&gt;</v>
      </c>
    </row>
    <row r="41" spans="1:10" x14ac:dyDescent="0.25">
      <c r="A41">
        <v>4000</v>
      </c>
      <c r="B41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1" s="1"/>
      <c r="D41">
        <f>$L$2*IF(Table15[[#This Row],[manualData]]&gt;0,Table15[[#This Row],[manualData]],Table15[[#This Row],[rawData]])</f>
        <v>0</v>
      </c>
      <c r="E41" s="1">
        <f t="shared" si="0"/>
        <v>0</v>
      </c>
      <c r="F41" s="1">
        <f>Table15[[#This Row],[kw_pto]]*1.36/0.94</f>
        <v>0</v>
      </c>
      <c r="G41">
        <f>Table15[[#This Row],[pto]]/0.94</f>
        <v>0</v>
      </c>
      <c r="H4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rpm="4000" motorTorque="0" fuelUsageRatio="0"/&gt;</v>
      </c>
      <c r="J41" s="4" t="str">
        <f>CONCATENATE("&lt;torque normRpm=""",ROUND(Table15[[#This Row],[rpm]]/Table36[maxRpm],3),""" torque=""",ROUND(Table15[[#This Row],[motor]]/MAX(Table15[motor]),3),"""/&gt;")</f>
        <v>&lt;torque normRpm="1.667" torque="0"/&gt;</v>
      </c>
    </row>
    <row r="42" spans="1:10" x14ac:dyDescent="0.25">
      <c r="A42">
        <v>4100</v>
      </c>
      <c r="B42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2" s="1"/>
      <c r="D42">
        <f>$L$2*IF(Table15[[#This Row],[manualData]]&gt;0,Table15[[#This Row],[manualData]],Table15[[#This Row],[rawData]])</f>
        <v>0</v>
      </c>
      <c r="E42" s="1">
        <f t="shared" si="0"/>
        <v>0</v>
      </c>
      <c r="F42" s="1">
        <f>Table15[[#This Row],[kw_pto]]*1.36/0.94</f>
        <v>0</v>
      </c>
      <c r="G42">
        <f>Table15[[#This Row],[pto]]/0.94</f>
        <v>0</v>
      </c>
      <c r="H4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rpm="4100" motorTorque="0" fuelUsageRatio="0"/&gt;</v>
      </c>
      <c r="J42" s="4" t="str">
        <f>CONCATENATE("&lt;torque normRpm=""",ROUND(Table15[[#This Row],[rpm]]/Table36[maxRpm],3),""" torque=""",ROUND(Table15[[#This Row],[motor]]/MAX(Table15[motor]),3),"""/&gt;")</f>
        <v>&lt;torque normRpm="1.708" torque="0"/&gt;</v>
      </c>
    </row>
    <row r="43" spans="1:10" x14ac:dyDescent="0.25">
      <c r="A43">
        <v>4200</v>
      </c>
      <c r="B43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3" s="1"/>
      <c r="D43">
        <f>$L$2*IF(Table15[[#This Row],[manualData]]&gt;0,Table15[[#This Row],[manualData]],Table15[[#This Row],[rawData]])</f>
        <v>0</v>
      </c>
      <c r="E43" s="1">
        <f t="shared" si="0"/>
        <v>0</v>
      </c>
      <c r="F43" s="1">
        <f>Table15[[#This Row],[kw_pto]]*1.36/0.94</f>
        <v>0</v>
      </c>
      <c r="G43">
        <f>Table15[[#This Row],[pto]]/0.94</f>
        <v>0</v>
      </c>
      <c r="H4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rpm="4200" motorTorque="0" fuelUsageRatio="0"/&gt;</v>
      </c>
      <c r="J43" s="4" t="str">
        <f>CONCATENATE("&lt;torque normRpm=""",ROUND(Table15[[#This Row],[rpm]]/Table36[maxRpm],3),""" torque=""",ROUND(Table15[[#This Row],[motor]]/MAX(Table15[motor]),3),"""/&gt;")</f>
        <v>&lt;torque normRpm="1.75" torque="0"/&gt;</v>
      </c>
    </row>
    <row r="44" spans="1:10" x14ac:dyDescent="0.25">
      <c r="A44">
        <v>4300</v>
      </c>
      <c r="B44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4" s="1"/>
      <c r="D44">
        <f>$L$2*IF(Table15[[#This Row],[manualData]]&gt;0,Table15[[#This Row],[manualData]],Table15[[#This Row],[rawData]])</f>
        <v>0</v>
      </c>
      <c r="E44" s="1">
        <f t="shared" si="0"/>
        <v>0</v>
      </c>
      <c r="F44" s="1">
        <f>Table15[[#This Row],[kw_pto]]*1.36/0.94</f>
        <v>0</v>
      </c>
      <c r="G44">
        <f>Table15[[#This Row],[pto]]/0.94</f>
        <v>0</v>
      </c>
      <c r="H4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rpm="4300" motorTorque="0" fuelUsageRatio="0"/&gt;</v>
      </c>
      <c r="J44" s="4" t="str">
        <f>CONCATENATE("&lt;torque normRpm=""",ROUND(Table15[[#This Row],[rpm]]/Table36[maxRpm],3),""" torque=""",ROUND(Table15[[#This Row],[motor]]/MAX(Table15[motor]),3),"""/&gt;")</f>
        <v>&lt;torque normRpm="1.792" torque="0"/&gt;</v>
      </c>
    </row>
    <row r="45" spans="1:10" x14ac:dyDescent="0.25">
      <c r="A45">
        <v>4400</v>
      </c>
      <c r="B45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5" s="1"/>
      <c r="D45">
        <f>$L$2*IF(Table15[[#This Row],[manualData]]&gt;0,Table15[[#This Row],[manualData]],Table15[[#This Row],[rawData]])</f>
        <v>0</v>
      </c>
      <c r="E45" s="1">
        <f t="shared" si="0"/>
        <v>0</v>
      </c>
      <c r="F45" s="1">
        <f>Table15[[#This Row],[kw_pto]]*1.36/0.94</f>
        <v>0</v>
      </c>
      <c r="G45">
        <f>Table15[[#This Row],[pto]]/0.94</f>
        <v>0</v>
      </c>
      <c r="H4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rpm="4400" motorTorque="0" fuelUsageRatio="0"/&gt;</v>
      </c>
      <c r="J45" s="4" t="str">
        <f>CONCATENATE("&lt;torque normRpm=""",ROUND(Table15[[#This Row],[rpm]]/Table36[maxRpm],3),""" torque=""",ROUND(Table15[[#This Row],[motor]]/MAX(Table15[motor]),3),"""/&gt;")</f>
        <v>&lt;torque normRpm="1.833" torque="0"/&gt;</v>
      </c>
    </row>
    <row r="46" spans="1:10" x14ac:dyDescent="0.25">
      <c r="A46">
        <v>4500</v>
      </c>
      <c r="B46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6" s="1"/>
      <c r="D46">
        <f>$L$2*IF(Table15[[#This Row],[manualData]]&gt;0,Table15[[#This Row],[manualData]],Table15[[#This Row],[rawData]])</f>
        <v>0</v>
      </c>
      <c r="E46" s="1">
        <f t="shared" si="0"/>
        <v>0</v>
      </c>
      <c r="F46" s="1">
        <f>Table15[[#This Row],[kw_pto]]*1.36/0.94</f>
        <v>0</v>
      </c>
      <c r="G46">
        <f>Table15[[#This Row],[pto]]/0.94</f>
        <v>0</v>
      </c>
      <c r="H4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Row],[rpm]]-Table36[ratedRpm])/Table36[fadeOut])^2,0))))</f>
        <v>0</v>
      </c>
      <c r="I4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rpm="4500" motorTorque="0" fuelUsageRatio="0"/&gt;</v>
      </c>
      <c r="J46" s="4" t="str">
        <f>CONCATENATE("&lt;torque normRpm=""",ROUND(Table15[[#This Row],[rpm]]/Table36[maxRpm],3),""" torque=""",ROUND(Table15[[#This Row],[motor]]/MAX(Table15[motor]),3),"""/&gt;")</f>
        <v>&lt;torque normRpm="1.875" torque="0"/&gt;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2015-09-17T07:42:38Z</dcterms:modified>
</cp:coreProperties>
</file>