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17160" yWindow="0" windowWidth="1320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P2" i="1" l="1"/>
  <c r="Q2" i="1"/>
  <c r="A9" i="1"/>
  <c r="I9" i="1" s="1"/>
  <c r="A7" i="1"/>
  <c r="B9" i="1"/>
  <c r="B7" i="1"/>
  <c r="C8" i="1"/>
  <c r="B8" i="1"/>
  <c r="I8" i="1" s="1"/>
  <c r="D8" i="1"/>
  <c r="F8" i="1" s="1"/>
  <c r="B5" i="1"/>
  <c r="B10" i="1"/>
  <c r="B6" i="1"/>
  <c r="A10" i="1"/>
  <c r="A6" i="1"/>
  <c r="H2" i="1"/>
  <c r="A5" i="1" s="1"/>
  <c r="I5" i="1" s="1"/>
  <c r="I6" i="1" l="1"/>
  <c r="I10" i="1"/>
  <c r="I7" i="1"/>
  <c r="E8" i="1"/>
  <c r="G8" i="1"/>
  <c r="H8" i="1"/>
  <c r="C6" i="1"/>
  <c r="E6" i="1" s="1"/>
  <c r="D6" i="1"/>
  <c r="F6" i="1" s="1"/>
  <c r="H6" i="1" l="1"/>
  <c r="G6" i="1"/>
  <c r="C7" i="1"/>
  <c r="G7" i="1" s="1"/>
  <c r="D7" i="1"/>
  <c r="D5" i="1"/>
  <c r="D9" i="1"/>
  <c r="D10" i="1"/>
  <c r="C5" i="1"/>
  <c r="G5" i="1" s="1"/>
  <c r="C9" i="1"/>
  <c r="G9" i="1" s="1"/>
  <c r="C10" i="1"/>
  <c r="G10" i="1" s="1"/>
  <c r="F7" i="1" l="1"/>
  <c r="H7" i="1"/>
  <c r="F10" i="1"/>
  <c r="H10" i="1"/>
  <c r="F9" i="1"/>
  <c r="H9" i="1"/>
  <c r="F5" i="1"/>
  <c r="H5" i="1"/>
  <c r="E9" i="1"/>
  <c r="E5" i="1"/>
  <c r="E10" i="1"/>
  <c r="E7" i="1"/>
</calcChain>
</file>

<file path=xl/sharedStrings.xml><?xml version="1.0" encoding="utf-8"?>
<sst xmlns="http://schemas.openxmlformats.org/spreadsheetml/2006/main" count="27" uniqueCount="27">
  <si>
    <t>ratio</t>
  </si>
  <si>
    <t>factor</t>
  </si>
  <si>
    <t>speed1</t>
  </si>
  <si>
    <t>speed2</t>
  </si>
  <si>
    <t>xml</t>
  </si>
  <si>
    <t>idle</t>
  </si>
  <si>
    <t>rated</t>
  </si>
  <si>
    <t>ratio1</t>
  </si>
  <si>
    <t>ratio2</t>
  </si>
  <si>
    <t>idleSpeed1</t>
  </si>
  <si>
    <t>idleSpeed2</t>
  </si>
  <si>
    <t>minSpeed</t>
  </si>
  <si>
    <t>minRatio</t>
  </si>
  <si>
    <t>range</t>
  </si>
  <si>
    <t>minEff</t>
  </si>
  <si>
    <t>maxEff</t>
  </si>
  <si>
    <t>zeroEff</t>
  </si>
  <si>
    <t>constF1</t>
  </si>
  <si>
    <t>constF2</t>
  </si>
  <si>
    <t>s1</t>
  </si>
  <si>
    <t>s2</t>
  </si>
  <si>
    <t>s3</t>
  </si>
  <si>
    <t>s4</t>
  </si>
  <si>
    <t>rpm40</t>
  </si>
  <si>
    <t>rpm50</t>
  </si>
  <si>
    <t>extra range</t>
  </si>
  <si>
    <t>rpm60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</si>
</sst>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164" formatCode="0.000"/>
    </dxf>
    <dxf>
      <numFmt numFmtId="164" formatCode="0.00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speed1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0.6</c:v>
                </c:pt>
                <c:pt idx="2">
                  <c:v>0.91999999999999993</c:v>
                </c:pt>
                <c:pt idx="3">
                  <c:v>1</c:v>
                </c:pt>
                <c:pt idx="4">
                  <c:v>1.08</c:v>
                </c:pt>
                <c:pt idx="5">
                  <c:v>1.4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0.140625</c:v>
                </c:pt>
                <c:pt idx="1">
                  <c:v>16.2</c:v>
                </c:pt>
                <c:pt idx="2">
                  <c:v>24.839999999999996</c:v>
                </c:pt>
                <c:pt idx="3">
                  <c:v>27</c:v>
                </c:pt>
                <c:pt idx="4">
                  <c:v>29.160000000000004</c:v>
                </c:pt>
                <c:pt idx="5">
                  <c:v>37.799999999999997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speed2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0.6</c:v>
                </c:pt>
                <c:pt idx="2">
                  <c:v>0.91999999999999993</c:v>
                </c:pt>
                <c:pt idx="3">
                  <c:v>1</c:v>
                </c:pt>
                <c:pt idx="4">
                  <c:v>1.08</c:v>
                </c:pt>
                <c:pt idx="5">
                  <c:v>1.4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0.26041666666666663</c:v>
                </c:pt>
                <c:pt idx="1">
                  <c:v>30</c:v>
                </c:pt>
                <c:pt idx="2">
                  <c:v>46</c:v>
                </c:pt>
                <c:pt idx="3">
                  <c:v>50</c:v>
                </c:pt>
                <c:pt idx="4">
                  <c:v>54</c:v>
                </c:pt>
                <c:pt idx="5">
                  <c:v>70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idleSpeed1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0.6</c:v>
                </c:pt>
                <c:pt idx="2">
                  <c:v>0.91999999999999993</c:v>
                </c:pt>
                <c:pt idx="3">
                  <c:v>1</c:v>
                </c:pt>
                <c:pt idx="4">
                  <c:v>1.08</c:v>
                </c:pt>
                <c:pt idx="5">
                  <c:v>1.4</c:v>
                </c:pt>
              </c:numCache>
            </c:numRef>
          </c:xVal>
          <c:yVal>
            <c:numRef>
              <c:f>Sheet1!$E$5:$E$10</c:f>
              <c:numCache>
                <c:formatCode>0.0</c:formatCode>
                <c:ptCount val="6"/>
                <c:pt idx="0" formatCode="0.0000">
                  <c:v>0.05</c:v>
                </c:pt>
                <c:pt idx="1">
                  <c:v>5.76</c:v>
                </c:pt>
                <c:pt idx="2">
                  <c:v>8.831999999999999</c:v>
                </c:pt>
                <c:pt idx="3">
                  <c:v>9.6</c:v>
                </c:pt>
                <c:pt idx="4">
                  <c:v>10.368000000000002</c:v>
                </c:pt>
                <c:pt idx="5">
                  <c:v>13.439999999999998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idleSpeed2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0.6</c:v>
                </c:pt>
                <c:pt idx="2">
                  <c:v>0.91999999999999993</c:v>
                </c:pt>
                <c:pt idx="3">
                  <c:v>1</c:v>
                </c:pt>
                <c:pt idx="4">
                  <c:v>1.08</c:v>
                </c:pt>
                <c:pt idx="5">
                  <c:v>1.4</c:v>
                </c:pt>
              </c:numCache>
            </c:numRef>
          </c:xVal>
          <c:yVal>
            <c:numRef>
              <c:f>Sheet1!$F$5:$F$10</c:f>
              <c:numCache>
                <c:formatCode>0.0</c:formatCode>
                <c:ptCount val="6"/>
                <c:pt idx="0" formatCode="0.00000">
                  <c:v>9.2592592592592587E-2</c:v>
                </c:pt>
                <c:pt idx="1">
                  <c:v>10.666666666666666</c:v>
                </c:pt>
                <c:pt idx="2">
                  <c:v>16.355555555555554</c:v>
                </c:pt>
                <c:pt idx="3">
                  <c:v>17.777777777777779</c:v>
                </c:pt>
                <c:pt idx="4">
                  <c:v>19.2</c:v>
                </c:pt>
                <c:pt idx="5">
                  <c:v>24.888888888888889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8568"/>
        <c:axId val="297581312"/>
      </c:scatterChar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0.6</c:v>
                </c:pt>
                <c:pt idx="2">
                  <c:v>0.91999999999999993</c:v>
                </c:pt>
                <c:pt idx="3">
                  <c:v>1</c:v>
                </c:pt>
                <c:pt idx="4">
                  <c:v>1.08</c:v>
                </c:pt>
                <c:pt idx="5">
                  <c:v>1.4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0.7</c:v>
                </c:pt>
                <c:pt idx="1">
                  <c:v>0.88</c:v>
                </c:pt>
                <c:pt idx="2">
                  <c:v>0.96</c:v>
                </c:pt>
                <c:pt idx="3">
                  <c:v>0.98</c:v>
                </c:pt>
                <c:pt idx="4">
                  <c:v>0.96</c:v>
                </c:pt>
                <c:pt idx="5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9744"/>
        <c:axId val="297583272"/>
      </c:scatterChart>
      <c:valAx>
        <c:axId val="29757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81312"/>
        <c:crosses val="autoZero"/>
        <c:crossBetween val="midCat"/>
      </c:valAx>
      <c:valAx>
        <c:axId val="29758131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8568"/>
        <c:crosses val="autoZero"/>
        <c:crossBetween val="midCat"/>
      </c:valAx>
      <c:valAx>
        <c:axId val="297583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9744"/>
        <c:crosses val="max"/>
        <c:crossBetween val="midCat"/>
      </c:valAx>
      <c:valAx>
        <c:axId val="29757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8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38099</xdr:rowOff>
    </xdr:from>
    <xdr:to>
      <xdr:col>9</xdr:col>
      <xdr:colOff>190500</xdr:colOff>
      <xdr:row>43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I10" totalsRowShown="0">
  <autoFilter ref="A4:I10"/>
  <tableColumns count="9">
    <tableColumn id="1" name="ratio"/>
    <tableColumn id="2" name="factor"/>
    <tableColumn id="3" name="speed1" dataDxfId="6">
      <calculatedColumnFormula>Table1[[#This Row],[ratio]]*Table2[s1]</calculatedColumnFormula>
    </tableColumn>
    <tableColumn id="4" name="speed2" dataDxfId="5">
      <calculatedColumnFormula>Table1[[#This Row],[ratio]]*Table2[s4]</calculatedColumnFormula>
    </tableColumn>
    <tableColumn id="7" name="idleSpeed1" dataDxfId="4">
      <calculatedColumnFormula>Table1[[#This Row],[speed1]]*Table2[idle]/Table2[rated]</calculatedColumnFormula>
    </tableColumn>
    <tableColumn id="6" name="idleSpeed2" dataDxfId="3">
      <calculatedColumnFormula>Table1[[#This Row],[speed2]]*Table2[idle]/Table2[rated]</calculatedColumnFormula>
    </tableColumn>
    <tableColumn id="9" name="ratio1" dataDxfId="2">
      <calculatedColumnFormula>Table2[rated]/(Table1[[#This Row],[speed1]]/3.6 * 60 / (1*2*PI()))</calculatedColumnFormula>
    </tableColumn>
    <tableColumn id="8" name="ratio2" dataDxfId="1">
      <calculatedColumnFormula>Table2[rated]/(Table1[[#This Row],[speed2]]/3.6 * 60 / (1*2*PI()))</calculatedColumnFormula>
    </tableColumn>
    <tableColumn id="5" name="xml" dataDxfId="0">
      <calculatedColumnFormula>CONCATENATE("        &lt;efficiency ratio=""",ROUND(Table1[[#This Row],[ratio]],6),""" factor=""",ROUND(Table1[[#This Row],[factor]],3),"""/&gt;")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R2" totalsRowShown="0">
  <autoFilter ref="A1:R2"/>
  <tableColumns count="18">
    <tableColumn id="5" name="minSpeed"/>
    <tableColumn id="1" name="s1"/>
    <tableColumn id="11" name="s2"/>
    <tableColumn id="14" name="s3"/>
    <tableColumn id="2" name="s4"/>
    <tableColumn id="3" name="idle"/>
    <tableColumn id="4" name="rated"/>
    <tableColumn id="6" name="minRatio">
      <calculatedColumnFormula>Table2[minSpeed]/Table2[s1]/Table2[idle]*Table2[rated]</calculatedColumnFormula>
    </tableColumn>
    <tableColumn id="18" name="extra range"/>
    <tableColumn id="7" name="range"/>
    <tableColumn id="8" name="minEff"/>
    <tableColumn id="9" name="maxEff"/>
    <tableColumn id="10" name="zeroEff"/>
    <tableColumn id="12" name="constF1"/>
    <tableColumn id="13" name="constF2"/>
    <tableColumn id="15" name="rpm40">
      <calculatedColumnFormula>40/(Table2[s4]*(1+Table2[range]))*Table2[rated]</calculatedColumnFormula>
    </tableColumn>
    <tableColumn id="16" name="rpm50">
      <calculatedColumnFormula>50/(Table2[s4]*(1+Table2[range]))*Table2[rated]</calculatedColumnFormula>
    </tableColumn>
    <tableColumn id="17" name="rpm60">
      <calculatedColumnFormula>60/(Table2[s4]*(1+Table2[range]))*Table2[rated]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B2" sqref="B2"/>
    </sheetView>
  </sheetViews>
  <sheetFormatPr defaultRowHeight="15" x14ac:dyDescent="0.25"/>
  <cols>
    <col min="3" max="4" width="9.5703125" customWidth="1"/>
    <col min="5" max="6" width="13.28515625" bestFit="1" customWidth="1"/>
    <col min="7" max="7" width="9.5703125" customWidth="1"/>
    <col min="8" max="8" width="9.5703125" bestFit="1" customWidth="1"/>
    <col min="9" max="9" width="42.85546875" bestFit="1" customWidth="1"/>
    <col min="10" max="10" width="9.5703125" customWidth="1"/>
    <col min="14" max="14" width="12.28515625" bestFit="1" customWidth="1"/>
  </cols>
  <sheetData>
    <row r="1" spans="1:18" x14ac:dyDescent="0.25">
      <c r="A1" t="s">
        <v>11</v>
      </c>
      <c r="B1" t="s">
        <v>19</v>
      </c>
      <c r="C1" t="s">
        <v>20</v>
      </c>
      <c r="D1" t="s">
        <v>21</v>
      </c>
      <c r="E1" t="s">
        <v>22</v>
      </c>
      <c r="F1" t="s">
        <v>5</v>
      </c>
      <c r="G1" t="s">
        <v>6</v>
      </c>
      <c r="H1" t="s">
        <v>12</v>
      </c>
      <c r="I1" t="s">
        <v>25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23</v>
      </c>
      <c r="Q1" t="s">
        <v>24</v>
      </c>
      <c r="R1" t="s">
        <v>26</v>
      </c>
    </row>
    <row r="2" spans="1:18" x14ac:dyDescent="0.25">
      <c r="A2">
        <v>0.05</v>
      </c>
      <c r="B2">
        <v>27</v>
      </c>
      <c r="C2">
        <v>25</v>
      </c>
      <c r="D2">
        <v>25</v>
      </c>
      <c r="E2">
        <v>50</v>
      </c>
      <c r="F2">
        <v>800</v>
      </c>
      <c r="G2">
        <v>2250</v>
      </c>
      <c r="H2">
        <f>Table2[minSpeed]/Table2[s1]/Table2[idle]*Table2[rated]</f>
        <v>5.208333333333333E-3</v>
      </c>
      <c r="I2">
        <v>0</v>
      </c>
      <c r="J2">
        <v>0.4</v>
      </c>
      <c r="K2">
        <v>0.88</v>
      </c>
      <c r="L2">
        <v>0.98</v>
      </c>
      <c r="M2">
        <v>0.7</v>
      </c>
      <c r="N2">
        <v>0.2</v>
      </c>
      <c r="O2">
        <v>0.8</v>
      </c>
      <c r="P2">
        <f>40/(Table2[s4]*(1+Table2[range]))*Table2[rated]</f>
        <v>1285.7142857142856</v>
      </c>
      <c r="Q2">
        <f>50/(Table2[s4]*(1+Table2[range]))*Table2[rated]</f>
        <v>1607.1428571428571</v>
      </c>
      <c r="R2">
        <f>60/(Table2[s4]*(1+Table2[range]))*Table2[rated]</f>
        <v>1928.5714285714284</v>
      </c>
    </row>
    <row r="4" spans="1:18" x14ac:dyDescent="0.25">
      <c r="A4" t="s">
        <v>0</v>
      </c>
      <c r="B4" t="s">
        <v>1</v>
      </c>
      <c r="C4" t="s">
        <v>2</v>
      </c>
      <c r="D4" t="s">
        <v>3</v>
      </c>
      <c r="E4" t="s">
        <v>9</v>
      </c>
      <c r="F4" t="s">
        <v>10</v>
      </c>
      <c r="G4" t="s">
        <v>7</v>
      </c>
      <c r="H4" t="s">
        <v>8</v>
      </c>
      <c r="I4" t="s">
        <v>4</v>
      </c>
    </row>
    <row r="5" spans="1:18" x14ac:dyDescent="0.25">
      <c r="A5">
        <f>Table2[minRatio]</f>
        <v>5.208333333333333E-3</v>
      </c>
      <c r="B5">
        <f>Table2[zeroEff]</f>
        <v>0.7</v>
      </c>
      <c r="C5">
        <f>Table1[[#This Row],[ratio]]*Table2[s1]</f>
        <v>0.140625</v>
      </c>
      <c r="D5">
        <f>Table1[[#This Row],[ratio]]*Table2[s4]</f>
        <v>0.26041666666666663</v>
      </c>
      <c r="E5" s="3">
        <f>Table1[[#This Row],[speed1]]*Table2[idle]/Table2[rated]</f>
        <v>0.05</v>
      </c>
      <c r="F5" s="4">
        <f>Table1[[#This Row],[speed2]]*Table2[idle]/Table2[rated]</f>
        <v>9.2592592592592587E-2</v>
      </c>
      <c r="G5" s="1">
        <f>Table2[rated]/(Table1[[#This Row],[speed1]]/3.6 * 60 / (1*2*PI()))</f>
        <v>6031.8578948924032</v>
      </c>
      <c r="H5" s="1">
        <f>Table2[rated]/(Table1[[#This Row],[speed2]]/3.6 * 60 / (1*2*PI()))</f>
        <v>3257.2032632418982</v>
      </c>
      <c r="I5" t="str">
        <f>CONCATENATE("        &lt;efficiency ratio=""",ROUND(Table1[[#This Row],[ratio]],6),""" factor=""",ROUND(Table1[[#This Row],[factor]],3),"""/&gt; ",A2," km/h @ ",F2," rpm")</f>
        <v xml:space="preserve">        &lt;efficiency ratio="0.005208" factor="0.7"/&gt; 0.05 km/h @ 800 rpm</v>
      </c>
    </row>
    <row r="6" spans="1:18" x14ac:dyDescent="0.25">
      <c r="A6">
        <f>1-Table2[range]</f>
        <v>0.6</v>
      </c>
      <c r="B6">
        <f>Table2[minEff]</f>
        <v>0.88</v>
      </c>
      <c r="C6">
        <f>Table1[[#This Row],[ratio]]*Table2[s1]</f>
        <v>16.2</v>
      </c>
      <c r="D6">
        <f>Table1[[#This Row],[ratio]]*Table2[s4]</f>
        <v>30</v>
      </c>
      <c r="E6" s="2">
        <f>Table1[[#This Row],[speed1]]*Table2[idle]/Table2[rated]</f>
        <v>5.76</v>
      </c>
      <c r="F6" s="2">
        <f>Table1[[#This Row],[speed2]]*Table2[idle]/Table2[rated]</f>
        <v>10.666666666666666</v>
      </c>
      <c r="G6" s="1">
        <f>Table2[rated]/(Table1[[#This Row],[speed1]]/3.6 * 60 / (1*2*PI()))</f>
        <v>52.359877559829883</v>
      </c>
      <c r="H6" s="1">
        <f>Table2[rated]/(Table1[[#This Row],[speed2]]/3.6 * 60 / (1*2*PI()))</f>
        <v>28.274333882308138</v>
      </c>
      <c r="I6" t="str">
        <f>CONCATENATE("        &lt;efficiency ratio=""",ROUND(Table1[[#This Row],[ratio]],6),""" factor=""",ROUND(Table1[[#This Row],[factor]],3),"""/&gt;")</f>
        <v xml:space="preserve">        &lt;efficiency ratio="0.6" factor="0.88"/&gt;</v>
      </c>
    </row>
    <row r="7" spans="1:18" x14ac:dyDescent="0.25">
      <c r="A7">
        <f>1-Table2[constF1]*Table2[range]</f>
        <v>0.91999999999999993</v>
      </c>
      <c r="B7">
        <f>Table2[minEff]+Table2[constF2]*(Table2[maxEff]-Table2[minEff])</f>
        <v>0.96</v>
      </c>
      <c r="C7">
        <f>Table1[[#This Row],[ratio]]*Table2[s1]</f>
        <v>24.839999999999996</v>
      </c>
      <c r="D7">
        <f>Table1[[#This Row],[ratio]]*Table2[s4]</f>
        <v>46</v>
      </c>
      <c r="E7" s="2">
        <f>Table1[[#This Row],[speed1]]*Table2[idle]/Table2[rated]</f>
        <v>8.831999999999999</v>
      </c>
      <c r="F7" s="2">
        <f>Table1[[#This Row],[speed2]]*Table2[idle]/Table2[rated]</f>
        <v>16.355555555555554</v>
      </c>
      <c r="G7" s="1">
        <f>Table2[rated]/(Table1[[#This Row],[speed1]]/3.6 * 60 / (1*2*PI()))</f>
        <v>34.147746234671672</v>
      </c>
      <c r="H7" s="1">
        <f>Table2[rated]/(Table1[[#This Row],[speed2]]/3.6 * 60 / (1*2*PI()))</f>
        <v>18.439782966722699</v>
      </c>
      <c r="I7" t="str">
        <f>CONCATENATE("        &lt;efficiency ratio=""",ROUND(Table1[[#This Row],[ratio]],6),""" factor=""",ROUND(Table1[[#This Row],[factor]],3),"""/&gt;")</f>
        <v xml:space="preserve">        &lt;efficiency ratio="0.92" factor="0.96"/&gt;</v>
      </c>
    </row>
    <row r="8" spans="1:18" x14ac:dyDescent="0.25">
      <c r="A8">
        <v>1</v>
      </c>
      <c r="B8">
        <f>Table2[maxEff]</f>
        <v>0.98</v>
      </c>
      <c r="C8" s="5">
        <f>Table1[[#This Row],[ratio]]*Table2[s1]</f>
        <v>27</v>
      </c>
      <c r="D8" s="5">
        <f>Table1[[#This Row],[ratio]]*Table2[s4]</f>
        <v>50</v>
      </c>
      <c r="E8" s="2">
        <f>Table1[[#This Row],[speed1]]*Table2[idle]/Table2[rated]</f>
        <v>9.6</v>
      </c>
      <c r="F8" s="2">
        <f>Table1[[#This Row],[speed2]]*Table2[idle]/Table2[rated]</f>
        <v>17.777777777777779</v>
      </c>
      <c r="G8" s="1">
        <f>Table2[rated]/(Table1[[#This Row],[speed1]]/3.6 * 60 / (1*2*PI()))</f>
        <v>31.415926535897931</v>
      </c>
      <c r="H8" s="1">
        <f>Table2[rated]/(Table1[[#This Row],[speed2]]/3.6 * 60 / (1*2*PI()))</f>
        <v>16.964600329384883</v>
      </c>
      <c r="I8" s="5" t="str">
        <f>CONCATENATE("        &lt;efficiency ratio=""",ROUND(Table1[[#This Row],[ratio]],6),""" factor=""",ROUND(Table1[[#This Row],[factor]],3),"""/&gt;")</f>
        <v xml:space="preserve">        &lt;efficiency ratio="1" factor="0.98"/&gt;</v>
      </c>
    </row>
    <row r="9" spans="1:18" x14ac:dyDescent="0.25">
      <c r="A9">
        <f>1+Table2[constF1]*Table2[range]</f>
        <v>1.08</v>
      </c>
      <c r="B9">
        <f>Table2[minEff]+Table2[constF2]*(Table2[maxEff]-Table2[minEff])</f>
        <v>0.96</v>
      </c>
      <c r="C9">
        <f>Table1[[#This Row],[ratio]]*Table2[s1]</f>
        <v>29.160000000000004</v>
      </c>
      <c r="D9">
        <f>Table1[[#This Row],[ratio]]*Table2[s4]</f>
        <v>54</v>
      </c>
      <c r="E9" s="2">
        <f>Table1[[#This Row],[speed1]]*Table2[idle]/Table2[rated]</f>
        <v>10.368000000000002</v>
      </c>
      <c r="F9" s="2">
        <f>Table1[[#This Row],[speed2]]*Table2[idle]/Table2[rated]</f>
        <v>19.2</v>
      </c>
      <c r="G9" s="1">
        <f>Table2[rated]/(Table1[[#This Row],[speed1]]/3.6 * 60 / (1*2*PI()))</f>
        <v>29.088820866572153</v>
      </c>
      <c r="H9" s="1">
        <f>Table2[rated]/(Table1[[#This Row],[speed2]]/3.6 * 60 / (1*2*PI()))</f>
        <v>15.707963267948966</v>
      </c>
      <c r="I9" t="str">
        <f>CONCATENATE("        &lt;efficiency ratio=""",ROUND(Table1[[#This Row],[ratio]],6),""" factor=""",ROUND(Table1[[#This Row],[factor]],3),"""/&gt;")</f>
        <v xml:space="preserve">        &lt;efficiency ratio="1.08" factor="0.96"/&gt;</v>
      </c>
    </row>
    <row r="10" spans="1:18" x14ac:dyDescent="0.25">
      <c r="A10">
        <f>1+Table2[range]</f>
        <v>1.4</v>
      </c>
      <c r="B10">
        <f>Table2[minEff]</f>
        <v>0.88</v>
      </c>
      <c r="C10">
        <f>Table1[[#This Row],[ratio]]*Table2[s1]</f>
        <v>37.799999999999997</v>
      </c>
      <c r="D10">
        <f>Table1[[#This Row],[ratio]]*Table2[s4]</f>
        <v>70</v>
      </c>
      <c r="E10" s="2">
        <f>Table1[[#This Row],[speed1]]*Table2[idle]/Table2[rated]</f>
        <v>13.439999999999998</v>
      </c>
      <c r="F10" s="2">
        <f>Table1[[#This Row],[speed2]]*Table2[idle]/Table2[rated]</f>
        <v>24.888888888888889</v>
      </c>
      <c r="G10" s="1">
        <f>Table2[rated]/(Table1[[#This Row],[speed1]]/3.6 * 60 / (1*2*PI()))</f>
        <v>22.439947525641383</v>
      </c>
      <c r="H10" s="1">
        <f>Table2[rated]/(Table1[[#This Row],[speed2]]/3.6 * 60 / (1*2*PI()))</f>
        <v>12.117571663846347</v>
      </c>
      <c r="I10" t="str">
        <f>CONCATENATE("        &lt;efficiency ratio=""",ROUND(Table1[[#This Row],[ratio]],6),""" factor=""",ROUND(Table1[[#This Row],[factor]],3),"""/&gt;")</f>
        <v xml:space="preserve">        &lt;efficiency ratio="1.4" factor="0.88"/&gt;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2015-03-13T15:51:50Z</dcterms:created>
  <dcterms:modified xsi:type="dcterms:W3CDTF">2015-09-17T07:42:31Z</dcterms:modified>
</cp:coreProperties>
</file>