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K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2" i="3" l="1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<sst xmlns="http://schemas.openxmlformats.org/spreadsheetml/2006/main" count="88" uniqueCount="72">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</sst>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493.171875</c:v>
                </c:pt>
                <c:pt idx="2">
                  <c:v>692.74074074074088</c:v>
                </c:pt>
                <c:pt idx="3">
                  <c:v>751.5</c:v>
                </c:pt>
                <c:pt idx="4">
                  <c:v>777.01388888888891</c:v>
                </c:pt>
                <c:pt idx="5">
                  <c:v>797.88888888888891</c:v>
                </c:pt>
                <c:pt idx="6">
                  <c:v>814.125</c:v>
                </c:pt>
                <c:pt idx="7">
                  <c:v>825.72222222222229</c:v>
                </c:pt>
                <c:pt idx="8">
                  <c:v>832.68055555555554</c:v>
                </c:pt>
                <c:pt idx="9">
                  <c:v>835</c:v>
                </c:pt>
                <c:pt idx="10">
                  <c:v>826.37782991486063</c:v>
                </c:pt>
                <c:pt idx="11">
                  <c:v>814.30679179566562</c:v>
                </c:pt>
                <c:pt idx="12">
                  <c:v>798.78688564241486</c:v>
                </c:pt>
                <c:pt idx="13">
                  <c:v>789.73360705301855</c:v>
                </c:pt>
                <c:pt idx="14">
                  <c:v>779.81811145510835</c:v>
                </c:pt>
                <c:pt idx="15">
                  <c:v>756.89691742081436</c:v>
                </c:pt>
                <c:pt idx="16">
                  <c:v>729.41636029411757</c:v>
                </c:pt>
                <c:pt idx="17">
                  <c:v>697.71005200860827</c:v>
                </c:pt>
                <c:pt idx="18">
                  <c:v>662.079831932773</c:v>
                </c:pt>
                <c:pt idx="19">
                  <c:v>588.51540616246484</c:v>
                </c:pt>
                <c:pt idx="20">
                  <c:v>367.82212885154058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492.58125000000001</c:v>
                </c:pt>
                <c:pt idx="2">
                  <c:v>691.91111111111115</c:v>
                </c:pt>
                <c:pt idx="3">
                  <c:v>750.6</c:v>
                </c:pt>
                <c:pt idx="4">
                  <c:v>776.08333333333337</c:v>
                </c:pt>
                <c:pt idx="5">
                  <c:v>796.93333333333339</c:v>
                </c:pt>
                <c:pt idx="6">
                  <c:v>813.15</c:v>
                </c:pt>
                <c:pt idx="7">
                  <c:v>824.73333333333335</c:v>
                </c:pt>
                <c:pt idx="8">
                  <c:v>831.68333333333339</c:v>
                </c:pt>
                <c:pt idx="9">
                  <c:v>834</c:v>
                </c:pt>
                <c:pt idx="10">
                  <c:v>822.06924825851399</c:v>
                </c:pt>
                <c:pt idx="11">
                  <c:v>805.3661958204334</c:v>
                </c:pt>
                <c:pt idx="12">
                  <c:v>783.89084268575846</c:v>
                </c:pt>
                <c:pt idx="13">
                  <c:v>771.36355335719793</c:v>
                </c:pt>
                <c:pt idx="14">
                  <c:v>757.64318885448904</c:v>
                </c:pt>
                <c:pt idx="15">
                  <c:v>733.71512066365005</c:v>
                </c:pt>
                <c:pt idx="16">
                  <c:v>702.20588235294122</c:v>
                </c:pt>
                <c:pt idx="17">
                  <c:v>663.67019368723095</c:v>
                </c:pt>
                <c:pt idx="18">
                  <c:v>618.609943977591</c:v>
                </c:pt>
                <c:pt idx="19">
                  <c:v>549.8755057578586</c:v>
                </c:pt>
                <c:pt idx="20">
                  <c:v>343.6721910986617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6256"/>
        <c:axId val="417113904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24.581132198952883</c:v>
                </c:pt>
                <c:pt idx="2">
                  <c:v>69.056459181694805</c:v>
                </c:pt>
                <c:pt idx="3">
                  <c:v>96.317905759162301</c:v>
                </c:pt>
                <c:pt idx="4">
                  <c:v>110.65328679464807</c:v>
                </c:pt>
                <c:pt idx="5">
                  <c:v>124.98866783013379</c:v>
                </c:pt>
                <c:pt idx="6">
                  <c:v>139.12586387434558</c:v>
                </c:pt>
                <c:pt idx="7">
                  <c:v>152.86668993600935</c:v>
                </c:pt>
                <c:pt idx="8">
                  <c:v>166.01296102385109</c:v>
                </c:pt>
                <c:pt idx="9">
                  <c:v>178.36649214659687</c:v>
                </c:pt>
                <c:pt idx="10">
                  <c:v>188.29300082667399</c:v>
                </c:pt>
                <c:pt idx="11">
                  <c:v>197.13898456875171</c:v>
                </c:pt>
                <c:pt idx="12">
                  <c:v>204.7570990631028</c:v>
                </c:pt>
                <c:pt idx="13">
                  <c:v>208.05966024559106</c:v>
                </c:pt>
                <c:pt idx="14">
                  <c:v>211</c:v>
                </c:pt>
                <c:pt idx="15">
                  <c:v>210.18749999999997</c:v>
                </c:pt>
                <c:pt idx="16">
                  <c:v>207.74999999999997</c:v>
                </c:pt>
                <c:pt idx="17">
                  <c:v>203.68749999999997</c:v>
                </c:pt>
                <c:pt idx="18">
                  <c:v>197.99999999999997</c:v>
                </c:pt>
                <c:pt idx="19">
                  <c:v>180.19047619047615</c:v>
                </c:pt>
                <c:pt idx="20" formatCode="0">
                  <c:v>115.23809523809523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24.551693717277491</c:v>
                </c:pt>
                <c:pt idx="2">
                  <c:v>68.973756835369414</c:v>
                </c:pt>
                <c:pt idx="3">
                  <c:v>96.202554973821989</c:v>
                </c:pt>
                <c:pt idx="4">
                  <c:v>110.52076788830718</c:v>
                </c:pt>
                <c:pt idx="5">
                  <c:v>124.83898080279234</c:v>
                </c:pt>
                <c:pt idx="6">
                  <c:v>138.95924607329843</c:v>
                </c:pt>
                <c:pt idx="7">
                  <c:v>152.68361605584644</c:v>
                </c:pt>
                <c:pt idx="8">
                  <c:v>165.81414310645727</c:v>
                </c:pt>
                <c:pt idx="9">
                  <c:v>178.15287958115186</c:v>
                </c:pt>
                <c:pt idx="10">
                  <c:v>187.31127583356297</c:v>
                </c:pt>
                <c:pt idx="11">
                  <c:v>194.9745177734913</c:v>
                </c:pt>
                <c:pt idx="12">
                  <c:v>200.93872072196194</c:v>
                </c:pt>
                <c:pt idx="13">
                  <c:v>203.21996861222095</c:v>
                </c:pt>
                <c:pt idx="14">
                  <c:v>204.99999999999997</c:v>
                </c:pt>
                <c:pt idx="15">
                  <c:v>203.75</c:v>
                </c:pt>
                <c:pt idx="16">
                  <c:v>200</c:v>
                </c:pt>
                <c:pt idx="17">
                  <c:v>193.75</c:v>
                </c:pt>
                <c:pt idx="18">
                  <c:v>185</c:v>
                </c:pt>
                <c:pt idx="19">
                  <c:v>168.35978835978833</c:v>
                </c:pt>
                <c:pt idx="20" formatCode="0">
                  <c:v>107.67195767195767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6648"/>
        <c:axId val="417114688"/>
      </c:scatterChart>
      <c:valAx>
        <c:axId val="41711625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3904"/>
        <c:crosses val="autoZero"/>
        <c:crossBetween val="midCat"/>
        <c:majorUnit val="250"/>
      </c:valAx>
      <c:valAx>
        <c:axId val="4171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6256"/>
        <c:crosses val="autoZero"/>
        <c:crossBetween val="midCat"/>
      </c:valAx>
      <c:valAx>
        <c:axId val="4171146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6648"/>
        <c:crosses val="max"/>
        <c:crossBetween val="midCat"/>
      </c:valAx>
      <c:valAx>
        <c:axId val="417116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171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273.47222222222217</c:v>
                </c:pt>
                <c:pt idx="1">
                  <c:v>240.92978395061726</c:v>
                </c:pt>
                <c:pt idx="2">
                  <c:v>217.83950617283949</c:v>
                </c:pt>
                <c:pt idx="3">
                  <c:v>208.88888888888889</c:v>
                </c:pt>
                <c:pt idx="4">
                  <c:v>205.57098765432099</c:v>
                </c:pt>
                <c:pt idx="5">
                  <c:v>203.02469135802468</c:v>
                </c:pt>
                <c:pt idx="6">
                  <c:v>201.25</c:v>
                </c:pt>
                <c:pt idx="7">
                  <c:v>200.24691358024691</c:v>
                </c:pt>
                <c:pt idx="8">
                  <c:v>200.01714677640604</c:v>
                </c:pt>
                <c:pt idx="9">
                  <c:v>200.61728395061729</c:v>
                </c:pt>
                <c:pt idx="10">
                  <c:v>202.07475994513032</c:v>
                </c:pt>
                <c:pt idx="11">
                  <c:v>204.38957475994513</c:v>
                </c:pt>
                <c:pt idx="12">
                  <c:v>207.56172839506172</c:v>
                </c:pt>
                <c:pt idx="13">
                  <c:v>209.4693072702332</c:v>
                </c:pt>
                <c:pt idx="14">
                  <c:v>211.59122085048011</c:v>
                </c:pt>
                <c:pt idx="15">
                  <c:v>213.92746913580248</c:v>
                </c:pt>
                <c:pt idx="16">
                  <c:v>216.47805212620028</c:v>
                </c:pt>
                <c:pt idx="17">
                  <c:v>219.24296982167354</c:v>
                </c:pt>
                <c:pt idx="18">
                  <c:v>222.22222222222223</c:v>
                </c:pt>
                <c:pt idx="19">
                  <c:v>236.47778442443521</c:v>
                </c:pt>
                <c:pt idx="20">
                  <c:v>302.86385984471366</c:v>
                </c:pt>
                <c:pt idx="21">
                  <c:v>444.44444444444446</c:v>
                </c:pt>
                <c:pt idx="22">
                  <c:v>444.44444444444446</c:v>
                </c:pt>
                <c:pt idx="23">
                  <c:v>444.44444444444446</c:v>
                </c:pt>
                <c:pt idx="24">
                  <c:v>444.44444444444446</c:v>
                </c:pt>
                <c:pt idx="25">
                  <c:v>444.44444444444446</c:v>
                </c:pt>
                <c:pt idx="26">
                  <c:v>444.44444444444446</c:v>
                </c:pt>
                <c:pt idx="27">
                  <c:v>444.44444444444446</c:v>
                </c:pt>
                <c:pt idx="28">
                  <c:v>444.44444444444446</c:v>
                </c:pt>
                <c:pt idx="29">
                  <c:v>444.44444444444446</c:v>
                </c:pt>
                <c:pt idx="30">
                  <c:v>444.44444444444446</c:v>
                </c:pt>
                <c:pt idx="31">
                  <c:v>444.44444444444446</c:v>
                </c:pt>
                <c:pt idx="32">
                  <c:v>444.44444444444446</c:v>
                </c:pt>
                <c:pt idx="33">
                  <c:v>444.44444444444446</c:v>
                </c:pt>
                <c:pt idx="34">
                  <c:v>444.44444444444446</c:v>
                </c:pt>
                <c:pt idx="35">
                  <c:v>444.44444444444446</c:v>
                </c:pt>
                <c:pt idx="36">
                  <c:v>444.44444444444446</c:v>
                </c:pt>
                <c:pt idx="37">
                  <c:v>444.44444444444446</c:v>
                </c:pt>
                <c:pt idx="38">
                  <c:v>444.44444444444446</c:v>
                </c:pt>
                <c:pt idx="39">
                  <c:v>444.44444444444446</c:v>
                </c:pt>
                <c:pt idx="40">
                  <c:v>444.44444444444446</c:v>
                </c:pt>
                <c:pt idx="41">
                  <c:v>444.44444444444446</c:v>
                </c:pt>
                <c:pt idx="42">
                  <c:v>444.44444444444446</c:v>
                </c:pt>
                <c:pt idx="43">
                  <c:v>444.44444444444446</c:v>
                </c:pt>
                <c:pt idx="44">
                  <c:v>444.44444444444446</c:v>
                </c:pt>
                <c:pt idx="45">
                  <c:v>444.44444444444446</c:v>
                </c:pt>
                <c:pt idx="46">
                  <c:v>444.44444444444446</c:v>
                </c:pt>
                <c:pt idx="47">
                  <c:v>444.44444444444446</c:v>
                </c:pt>
                <c:pt idx="48">
                  <c:v>444.44444444444446</c:v>
                </c:pt>
                <c:pt idx="49">
                  <c:v>444.44444444444446</c:v>
                </c:pt>
                <c:pt idx="50">
                  <c:v>444.44444444444446</c:v>
                </c:pt>
                <c:pt idx="51">
                  <c:v>444.44444444444446</c:v>
                </c:pt>
                <c:pt idx="52">
                  <c:v>444.44444444444446</c:v>
                </c:pt>
                <c:pt idx="53">
                  <c:v>444.44444444444446</c:v>
                </c:pt>
                <c:pt idx="54">
                  <c:v>444.44444444444446</c:v>
                </c:pt>
                <c:pt idx="55">
                  <c:v>444.44444444444446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7432"/>
        <c:axId val="417117824"/>
      </c:scatterChart>
      <c:valAx>
        <c:axId val="417117432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7824"/>
        <c:crosses val="autoZero"/>
        <c:crossBetween val="midCat"/>
        <c:majorUnit val="250"/>
      </c:valAx>
      <c:valAx>
        <c:axId val="417117824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743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2336"/>
        <c:axId val="417112728"/>
      </c:scatterChart>
      <c:valAx>
        <c:axId val="417112336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2728"/>
        <c:crosses val="autoZero"/>
        <c:crossBetween val="midCat"/>
      </c:valAx>
      <c:valAx>
        <c:axId val="4171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3120"/>
        <c:axId val="417115864"/>
      </c:scatterChart>
      <c:valAx>
        <c:axId val="417113120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864"/>
        <c:crosses val="autoZero"/>
        <c:crossBetween val="midCat"/>
      </c:valAx>
      <c:valAx>
        <c:axId val="4171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/>
    <tableColumn id="2" name="ratedRpm"/>
    <tableColumn id="3" name="PS"/>
    <tableColumn id="20" name="PSEco" dataDxfId="47"/>
    <tableColumn id="12" name="maxTRpm1" dataDxfId="46"/>
    <tableColumn id="4" name="maxTRpm" dataDxfId="45"/>
    <tableColumn id="5" name="maxT" dataDxfId="44"/>
    <tableColumn id="21" name="maxTEco" dataDxfId="43"/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K7" sqref="K7:K29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1900</v>
      </c>
      <c r="B2" s="13">
        <v>211</v>
      </c>
      <c r="C2" s="17">
        <v>205</v>
      </c>
      <c r="D2" s="7">
        <v>2100</v>
      </c>
      <c r="E2" s="8">
        <v>198</v>
      </c>
      <c r="F2" s="18">
        <v>185</v>
      </c>
      <c r="G2" s="12">
        <v>1500</v>
      </c>
      <c r="H2" s="13">
        <v>1500</v>
      </c>
      <c r="I2" s="13">
        <v>835</v>
      </c>
      <c r="J2" s="17">
        <v>834</v>
      </c>
      <c r="K2" s="28">
        <v>900</v>
      </c>
      <c r="L2" s="29">
        <v>0.9</v>
      </c>
      <c r="M2" s="30">
        <v>150</v>
      </c>
      <c r="N2" s="12">
        <v>0.5</v>
      </c>
      <c r="O2" s="13">
        <v>2</v>
      </c>
      <c r="P2" s="13">
        <v>0.94</v>
      </c>
      <c r="Q2" s="14">
        <v>1</v>
      </c>
      <c r="R2" s="27">
        <v>200</v>
      </c>
      <c r="S2" s="15">
        <f>Table36[fuelMinRate]/0.9</f>
        <v>222.22222222222223</v>
      </c>
      <c r="T2" s="16">
        <f>ROUND(MIN(0.6*Table36[idleRpm]+0.4*Table36[ratedRpm],0.5*Table36[maxTRpm1]+0.5*Table36[maxTRpm]),-1)</f>
        <v>1380</v>
      </c>
      <c r="U2" s="18">
        <f>0.94*Table36[fuelRatedRate]</f>
        <v>208.88888888888889</v>
      </c>
      <c r="V2" s="15">
        <f>ROUND(Table36[ratedRpm]+0.49*Table36[fadeOut],-2)</f>
        <v>2200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70</v>
      </c>
      <c r="L3" s="23" t="s">
        <v>71</v>
      </c>
      <c r="M3" s="24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2.7777777777777771E-7</v>
      </c>
      <c r="B4" s="11">
        <f>(Table36[maxT]-Table7[Nm])/Table36[maxT]/(Table36[maxPRpm]-Table36[maxTRpm])</f>
        <v>1.6521523516434624E-4</v>
      </c>
      <c r="C4" s="11">
        <f>(Table36[maxT]-Table7[Nm])/Table36[maxT]/(Table36[maxPRpm]-Table36[maxTRpm])^2</f>
        <v>4.1303808791086561E-7</v>
      </c>
      <c r="D4" s="11">
        <f>(Table36[maxPS]-Table36[PS])/MAX(1,Table36[ratedRpm]-Table36[maxPRpm])^2</f>
        <v>3.2499999999999999E-4</v>
      </c>
      <c r="E4" s="11">
        <f>Table36[maxPS]/1.36*9550/Table36[maxPRpm]</f>
        <v>779.81811145510835</v>
      </c>
      <c r="F4" s="11">
        <f>Table36[PS]/1.36*9550/Table36[ratedRpm]</f>
        <v>662.079831932773</v>
      </c>
      <c r="G4" s="21">
        <f>Table7[Nm1000]/Table7[Nm2Eco]</f>
        <v>1.2545600679213247</v>
      </c>
      <c r="H4" s="35">
        <f>Table36[maxTEco]/Table7[NmEco]-1</f>
        <v>0.10078202017622284</v>
      </c>
      <c r="I4" s="35">
        <f>Table36[maxT]/Table7[Nm]-1</f>
        <v>7.0762512096474106E-2</v>
      </c>
      <c r="J4" s="35">
        <f>1-Table36[maxTRpm]/Table36[ratedRpm]</f>
        <v>0.2857142857142857</v>
      </c>
      <c r="K4" s="31">
        <f>Table36[maxPS]/1.36</f>
        <v>155.14705882352939</v>
      </c>
      <c r="L4" s="32">
        <f>Table36[PS]/1.36</f>
        <v>145.58823529411762</v>
      </c>
      <c r="M4" s="33">
        <f>Table36[fuelRatedRate]*1.1</f>
        <v>244.44444444444446</v>
      </c>
      <c r="N4" s="11">
        <f>(1-Table7[f1]*(Table36[maxTRpm1]-1000)^2)*Table36[maxTEco]</f>
        <v>776.08333333333337</v>
      </c>
      <c r="O4" s="11">
        <f>Table36[maxPSEco]/1.36*9550/Table36[maxPRpm]</f>
        <v>757.64318885448904</v>
      </c>
      <c r="P4" s="11">
        <f>Table36[PSEco]/1.36*9550/Table36[ratedRpm]</f>
        <v>618.609943977591</v>
      </c>
      <c r="Q4" s="11">
        <f>(Table36[maxTEco]-Table7[NmEco])/Table36[maxTEco]/(Table36[maxPRpm]-Table36[maxTRpm])</f>
        <v>2.2888732357767075E-4</v>
      </c>
      <c r="R4" s="11">
        <f>(Table36[maxTEco]-Table7[NmEco])/Table36[maxTEco]/(Table36[maxPRpm]-Table36[maxTRpm])^2</f>
        <v>5.7221830894417685E-7</v>
      </c>
      <c r="S4" s="11">
        <f>(Table36[maxPSEco]-Table36[PSEco])/MAX(1,Table36[ratedRpm]-Table36[maxPRpm])^2</f>
        <v>5.0000000000000001E-4</v>
      </c>
      <c r="T4" s="11">
        <f>(1-Table7[f1]*(Table36[maxTRpm1]-Table36[idleRpm])^2)*Table36[maxT]</f>
        <v>751.5</v>
      </c>
      <c r="U4" s="11">
        <f>(1-Table7[f1]*(Table36[maxTRpm1]-Table36[idleRpm])^2)*Table36[maxTEco]</f>
        <v>750.6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211(205) | 2100: 198(185) | 1500..1500: 835(834) | 90 | 0.5 | 150 | 2 | 2200 | 1380: 200 --&gt;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273.47222222222217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211(205) | 2100: 198(185) | 1500..1500: 835(834) | 90 | 0.5 | 150 | 2 | 2200 | 1380: 200 --&gt;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211(205) | 2100: 198(185) | 1500..1500: 835(834) | 90 | 0.5 | 150 | 2 | 2200 | 1380: 200 --&gt;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313.12500000000011</v>
      </c>
      <c r="O7" s="3">
        <f>MAX(0,(Table36[linearDown]*(1-Table7[f2]*(Table15[[#This Row],[rpm]]-Table36[maxTRpm]))+(1-Table36[linearDown])*(1-Table7[f3]*(Table15[[#This Row],[rpm]]-Table36[maxTRpm])^2))*Table36[maxT])</f>
        <v>550.4683871904025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662.079831932773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312.75000000000011</v>
      </c>
      <c r="T7" s="3">
        <f>MAX(0,(Table36[linearDown]*(1-Table7[f2Eco]*(Table15[[#This Row],[rpm]]-Table36[maxTRpm]))+(1-Table36[linearDown])*(1-Table7[f3Eco]*(Table15[[#This Row],[rpm]]-Table36[maxTRpm])^2))*Table36[maxTEco])</f>
        <v>440.28519253095908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618.609943977591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493.171875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492.58125000000001</v>
      </c>
      <c r="E8" s="20"/>
      <c r="F8" s="3">
        <f>Table36[Factor]*IF(Table15[[#This Row],[manualData]]&gt;0,Table15[[#This Row],[manualData]],Table15[[#This Row],[rawData]])</f>
        <v>493.171875</v>
      </c>
      <c r="G8" s="3">
        <f>Table36[Factor]*IF(Table15[[#This Row],[manDataEco]]&gt;0,Table15[[#This Row],[manDataEco]],Table15[[#This Row],[rawDataEco]])</f>
        <v>492.58125000000001</v>
      </c>
      <c r="H8" s="26">
        <f>1.36*Table15[[#This Row],[rpm]]*Table15[[#This Row],[motor]]/9550</f>
        <v>24.581132198952883</v>
      </c>
      <c r="I8" s="26">
        <f>1.36*Table15[[#This Row],[rpm]]*Table15[[#This Row],[motorEco]]/9550</f>
        <v>24.551693717277491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240.92978395061726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motorTorque="493" motorTorqueEco="493" fuelUsageRatio="240.9"/&gt;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torque="0.591"/&gt;</v>
      </c>
      <c r="M8" s="3">
        <f>(1-(1-Table15[[#This Row],[rpm]]/Table36[idleRpm])^2)*Table7[idleT]</f>
        <v>470.84722222222217</v>
      </c>
      <c r="N8" s="3">
        <f>MAX(0,(1-Table7[f1]*(Table36[maxTRpm1]-Table15[[#This Row],[rpm]])^2)*Table36[maxT])</f>
        <v>528.25347222222229</v>
      </c>
      <c r="O8" s="3">
        <f>MAX(0,(Table36[linearDown]*(1-Table7[f2]*(Table15[[#This Row],[rpm]]-Table36[maxTRpm]))+(1-Table36[linearDown])*(1-Table7[f3]*(Table15[[#This Row],[rpm]]-Table36[maxTRpm])^2))*Table36[maxT])</f>
        <v>686.26756603134675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662.079831932773</v>
      </c>
      <c r="R8" s="3">
        <f>(1-(1-Table15[[#This Row],[rpm]]/Table36[idleRpm])^2)*Table7[idleTEco]</f>
        <v>470.28333333333325</v>
      </c>
      <c r="S8" s="3">
        <f>MAX(0,(1-Table7[f1]*(Table36[maxTRpm1]-Table15[[#This Row],[rpm]])^2)*Table36[maxTEco])</f>
        <v>527.62083333333339</v>
      </c>
      <c r="T8" s="3">
        <f>MAX(0,(Table36[linearDown]*(1-Table7[f2Eco]*(Table15[[#This Row],[rpm]]-Table36[maxTRpm]))+(1-Table36[linearDown])*(1-Table7[f3Eco]*(Table15[[#This Row],[rpm]]-Table36[maxTRpm])^2))*Table36[maxTEco])</f>
        <v>628.19453245936495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618.609943977591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692.74074074074088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691.91111111111115</v>
      </c>
      <c r="E9" s="20"/>
      <c r="F9" s="3">
        <f>Table36[Factor]*IF(Table15[[#This Row],[manualData]]&gt;0,Table15[[#This Row],[manualData]],Table15[[#This Row],[rawData]])</f>
        <v>692.74074074074088</v>
      </c>
      <c r="G9" s="3">
        <f>Table36[Factor]*IF(Table15[[#This Row],[manDataEco]]&gt;0,Table15[[#This Row],[manDataEco]],Table15[[#This Row],[rawDataEco]])</f>
        <v>691.91111111111115</v>
      </c>
      <c r="H9" s="26">
        <f>1.36*Table15[[#This Row],[rpm]]*Table15[[#This Row],[motor]]/9550</f>
        <v>69.056459181694805</v>
      </c>
      <c r="I9" s="26">
        <f>1.36*Table15[[#This Row],[rpm]]*Table15[[#This Row],[motorEco]]/9550</f>
        <v>68.973756835369414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217.83950617283949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motorTorque="693" motorTorqueEco="692" fuelUsageRatio="217.8"/&gt;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torque="0.83"/&gt;</v>
      </c>
      <c r="M9" s="3">
        <f>(1-(1-Table15[[#This Row],[rpm]]/Table36[idleRpm])^2)*Table7[idleT]</f>
        <v>714.38888888888891</v>
      </c>
      <c r="N9" s="3">
        <f>MAX(0,(1-Table7[f1]*(Table36[maxTRpm1]-Table15[[#This Row],[rpm]])^2)*Table36[maxT])</f>
        <v>686.55555555555566</v>
      </c>
      <c r="O9" s="3">
        <f>MAX(0,(Table36[linearDown]*(1-Table7[f2]*(Table15[[#This Row],[rpm]]-Table36[maxTRpm]))+(1-Table36[linearDown])*(1-Table7[f3]*(Table15[[#This Row],[rpm]]-Table36[maxTRpm])^2))*Table36[maxT])</f>
        <v>779.81811145510835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662.079831932773</v>
      </c>
      <c r="R9" s="3">
        <f>(1-(1-Table15[[#This Row],[rpm]]/Table36[idleRpm])^2)*Table7[idleTEco]</f>
        <v>713.5333333333333</v>
      </c>
      <c r="S9" s="3">
        <f>MAX(0,(1-Table7[f1]*(Table36[maxTRpm1]-Table15[[#This Row],[rpm]])^2)*Table36[maxTEco])</f>
        <v>685.73333333333335</v>
      </c>
      <c r="T9" s="3">
        <f>MAX(0,(Table36[linearDown]*(1-Table7[f2Eco]*(Table15[[#This Row],[rpm]]-Table36[maxTRpm]))+(1-Table36[linearDown])*(1-Table7[f3Eco]*(Table15[[#This Row],[rpm]]-Table36[maxTRpm])^2))*Table36[maxTEco])</f>
        <v>757.64318885448904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618.609943977591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751.5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750.6</v>
      </c>
      <c r="E10" s="20"/>
      <c r="F10" s="3">
        <f>Table36[Factor]*IF(Table15[[#This Row],[manualData]]&gt;0,Table15[[#This Row],[manualData]],Table15[[#This Row],[rawData]])</f>
        <v>751.5</v>
      </c>
      <c r="G10" s="3">
        <f>Table36[Factor]*IF(Table15[[#This Row],[manDataEco]]&gt;0,Table15[[#This Row],[manDataEco]],Table15[[#This Row],[rawDataEco]])</f>
        <v>750.6</v>
      </c>
      <c r="H10" s="26">
        <f>1.36*Table15[[#This Row],[rpm]]*Table15[[#This Row],[motor]]/9550</f>
        <v>96.317905759162301</v>
      </c>
      <c r="I10" s="26">
        <f>1.36*Table15[[#This Row],[rpm]]*Table15[[#This Row],[motorEco]]/9550</f>
        <v>96.202554973821989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208.88888888888889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motorTorque="752" motorTorqueEco="751" fuelUsageRatio="208.9"/&gt;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torque="0.9"/&gt;</v>
      </c>
      <c r="M10" s="3">
        <f>(1-(1-Table15[[#This Row],[rpm]]/Table36[idleRpm])^2)*Table7[idleT]</f>
        <v>751.5</v>
      </c>
      <c r="N10" s="3">
        <f>MAX(0,(1-Table7[f1]*(Table36[maxTRpm1]-Table15[[#This Row],[rpm]])^2)*Table36[maxT])</f>
        <v>751.5</v>
      </c>
      <c r="O10" s="3">
        <f>MAX(0,(Table36[linearDown]*(1-Table7[f2]*(Table15[[#This Row],[rpm]]-Table36[maxTRpm]))+(1-Table36[linearDown])*(1-Table7[f3]*(Table15[[#This Row],[rpm]]-Table36[maxTRpm])^2))*Table36[maxT])</f>
        <v>814.30679179566562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662.079831932773</v>
      </c>
      <c r="R10" s="3">
        <f>(1-(1-Table15[[#This Row],[rpm]]/Table36[idleRpm])^2)*Table7[idleTEco]</f>
        <v>750.6</v>
      </c>
      <c r="S10" s="3">
        <f>MAX(0,(1-Table7[f1]*(Table36[maxTRpm1]-Table15[[#This Row],[rpm]])^2)*Table36[maxTEco])</f>
        <v>750.6</v>
      </c>
      <c r="T10" s="3">
        <f>MAX(0,(Table36[linearDown]*(1-Table7[f2Eco]*(Table15[[#This Row],[rpm]]-Table36[maxTRpm]))+(1-Table36[linearDown])*(1-Table7[f3Eco]*(Table15[[#This Row],[rpm]]-Table36[maxTRpm])^2))*Table36[maxTEco])</f>
        <v>805.3661958204334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618.609943977591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777.01388888888891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776.08333333333337</v>
      </c>
      <c r="E11" s="20"/>
      <c r="F11" s="3">
        <f>Table36[Factor]*IF(Table15[[#This Row],[manualData]]&gt;0,Table15[[#This Row],[manualData]],Table15[[#This Row],[rawData]])</f>
        <v>777.01388888888891</v>
      </c>
      <c r="G11" s="3">
        <f>Table36[Factor]*IF(Table15[[#This Row],[manDataEco]]&gt;0,Table15[[#This Row],[manDataEco]],Table15[[#This Row],[rawDataEco]])</f>
        <v>776.08333333333337</v>
      </c>
      <c r="H11" s="26">
        <f>1.36*Table15[[#This Row],[rpm]]*Table15[[#This Row],[motor]]/9550</f>
        <v>110.65328679464807</v>
      </c>
      <c r="I11" s="26">
        <f>1.36*Table15[[#This Row],[rpm]]*Table15[[#This Row],[motorEco]]/9550</f>
        <v>110.52076788830718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205.57098765432099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motorTorque="777" motorTorqueEco="776" fuelUsageRatio="205.6"/&gt;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torque="0.931"/&gt;</v>
      </c>
      <c r="M11" s="3">
        <f>(1-(1-Table15[[#This Row],[rpm]]/Table36[idleRpm])^2)*Table7[idleT]</f>
        <v>742.22222222222217</v>
      </c>
      <c r="N11" s="3">
        <f>MAX(0,(1-Table7[f1]*(Table36[maxTRpm1]-Table15[[#This Row],[rpm]])^2)*Table36[maxT])</f>
        <v>777.01388888888891</v>
      </c>
      <c r="O11" s="3">
        <f>MAX(0,(Table36[linearDown]*(1-Table7[f2]*(Table15[[#This Row],[rpm]]-Table36[maxTRpm]))+(1-Table36[linearDown])*(1-Table7[f3]*(Table15[[#This Row],[rpm]]-Table36[maxTRpm])^2))*Table36[maxT])</f>
        <v>826.37782991486063</v>
      </c>
      <c r="P11" s="3">
        <f>MAX(0,(Table36[maxPS]-Table7[f4]*(Table15[[#This Row],[rpm]]-Table36[maxPRpm])^2)/1.36*9550/MAX(1,Table15[[#This Row],[rpm]]))</f>
        <v>0</v>
      </c>
      <c r="Q11" s="3">
        <f>MAX(0,Table7[Nm2]*MIN(Table36[ratedRpm]/MAX(1,Table15[[#This Row],[rpm]]),1-(MAX(0,Table15[[#This Row],[rpm]]-Table36[ratedRpm])/Table36[fadeOut])^Table36[fadeOutExp]))</f>
        <v>662.079831932773</v>
      </c>
      <c r="R11" s="3">
        <f>(1-(1-Table15[[#This Row],[rpm]]/Table36[idleRpm])^2)*Table7[idleTEco]</f>
        <v>741.33333333333337</v>
      </c>
      <c r="S11" s="3">
        <f>MAX(0,(1-Table7[f1]*(Table36[maxTRpm1]-Table15[[#This Row],[rpm]])^2)*Table36[maxTEco])</f>
        <v>776.08333333333337</v>
      </c>
      <c r="T11" s="3">
        <f>MAX(0,(Table36[linearDown]*(1-Table7[f2Eco]*(Table15[[#This Row],[rpm]]-Table36[maxTRpm]))+(1-Table36[linearDown])*(1-Table7[f3Eco]*(Table15[[#This Row],[rpm]]-Table36[maxTRpm])^2))*Table36[maxTEco])</f>
        <v>822.06924825851399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618.609943977591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797.88888888888891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796.93333333333339</v>
      </c>
      <c r="E12" s="20"/>
      <c r="F12" s="3">
        <f>Table36[Factor]*IF(Table15[[#This Row],[manualData]]&gt;0,Table15[[#This Row],[manualData]],Table15[[#This Row],[rawData]])</f>
        <v>797.88888888888891</v>
      </c>
      <c r="G12" s="3">
        <f>Table36[Factor]*IF(Table15[[#This Row],[manDataEco]]&gt;0,Table15[[#This Row],[manDataEco]],Table15[[#This Row],[rawDataEco]])</f>
        <v>796.93333333333339</v>
      </c>
      <c r="H12" s="26">
        <f>1.36*Table15[[#This Row],[rpm]]*Table15[[#This Row],[motor]]/9550</f>
        <v>124.98866783013379</v>
      </c>
      <c r="I12" s="26">
        <f>1.36*Table15[[#This Row],[rpm]]*Table15[[#This Row],[motorEco]]/9550</f>
        <v>124.83898080279234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203.02469135802468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motorTorque="798" motorTorqueEco="797" fuelUsageRatio="203"/&gt;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torque="0.956"/&gt;</v>
      </c>
      <c r="M12" s="3">
        <f>(1-(1-Table15[[#This Row],[rpm]]/Table36[idleRpm])^2)*Table7[idleT]</f>
        <v>714.38888888888891</v>
      </c>
      <c r="N12" s="3">
        <f>MAX(0,(1-Table7[f1]*(Table36[maxTRpm1]-Table15[[#This Row],[rpm]])^2)*Table36[maxT])</f>
        <v>797.88888888888891</v>
      </c>
      <c r="O12" s="3">
        <f>MAX(0,(Table36[linearDown]*(1-Table7[f2]*(Table15[[#This Row],[rpm]]-Table36[maxTRpm]))+(1-Table36[linearDown])*(1-Table7[f3]*(Table15[[#This Row],[rpm]]-Table36[maxTRpm])^2))*Table36[maxT])</f>
        <v>835</v>
      </c>
      <c r="P12" s="3">
        <f>MAX(0,(Table36[maxPS]-Table7[f4]*(Table15[[#This Row],[rpm]]-Table36[maxPRpm])^2)/1.36*9550/MAX(1,Table15[[#This Row],[rpm]]))</f>
        <v>19.151069518716575</v>
      </c>
      <c r="Q12" s="3">
        <f>MAX(0,Table7[Nm2]*MIN(Table36[ratedRpm]/MAX(1,Table15[[#This Row],[rpm]]),1-(MAX(0,Table15[[#This Row],[rpm]]-Table36[ratedRpm])/Table36[fadeOut])^Table36[fadeOutExp]))</f>
        <v>662.079831932773</v>
      </c>
      <c r="R12" s="3">
        <f>(1-(1-Table15[[#This Row],[rpm]]/Table36[idleRpm])^2)*Table7[idleTEco]</f>
        <v>713.5333333333333</v>
      </c>
      <c r="S12" s="3">
        <f>MAX(0,(1-Table7[f1]*(Table36[maxTRpm1]-Table15[[#This Row],[rpm]])^2)*Table36[maxTEco])</f>
        <v>796.93333333333339</v>
      </c>
      <c r="T12" s="3">
        <f>MAX(0,(Table36[linearDown]*(1-Table7[f2Eco]*(Table15[[#This Row],[rpm]]-Table36[maxTRpm]))+(1-Table36[linearDown])*(1-Table7[f3Eco]*(Table15[[#This Row],[rpm]]-Table36[maxTRpm])^2))*Table36[maxTEco])</f>
        <v>834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618.609943977591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814.125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813.15</v>
      </c>
      <c r="E13" s="20"/>
      <c r="F13" s="3">
        <f>Table36[Factor]*IF(Table15[[#This Row],[manualData]]&gt;0,Table15[[#This Row],[manualData]],Table15[[#This Row],[rawData]])</f>
        <v>814.125</v>
      </c>
      <c r="G13" s="3">
        <f>Table36[Factor]*IF(Table15[[#This Row],[manDataEco]]&gt;0,Table15[[#This Row],[manDataEco]],Table15[[#This Row],[rawDataEco]])</f>
        <v>813.15</v>
      </c>
      <c r="H13" s="26">
        <f>1.36*Table15[[#This Row],[rpm]]*Table15[[#This Row],[motor]]/9550</f>
        <v>139.12586387434558</v>
      </c>
      <c r="I13" s="26">
        <f>1.36*Table15[[#This Row],[rpm]]*Table15[[#This Row],[motorEco]]/9550</f>
        <v>138.95924607329843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201.25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motorTorque="814" motorTorqueEco="813" fuelUsageRatio="201.3"/&gt;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torque="0.975"/&gt;</v>
      </c>
      <c r="M13" s="3">
        <f>(1-(1-Table15[[#This Row],[rpm]]/Table36[idleRpm])^2)*Table7[idleT]</f>
        <v>668</v>
      </c>
      <c r="N13" s="3">
        <f>MAX(0,(1-Table7[f1]*(Table36[maxTRpm1]-Table15[[#This Row],[rpm]])^2)*Table36[maxT])</f>
        <v>814.125</v>
      </c>
      <c r="O13" s="3">
        <f>MAX(0,(Table36[linearDown]*(1-Table7[f2]*(Table15[[#This Row],[rpm]]-Table36[maxTRpm]))+(1-Table36[linearDown])*(1-Table7[f3]*(Table15[[#This Row],[rpm]]-Table36[maxTRpm])^2))*Table36[maxT])</f>
        <v>840.17330205108362</v>
      </c>
      <c r="P13" s="3">
        <f>MAX(0,(Table36[maxPS]-Table7[f4]*(Table15[[#This Row],[rpm]]-Table36[maxPRpm])^2)/1.36*9550/MAX(1,Table15[[#This Row],[rpm]]))</f>
        <v>302.8262867647058</v>
      </c>
      <c r="Q13" s="3">
        <f>MAX(0,Table7[Nm2]*MIN(Table36[ratedRpm]/MAX(1,Table15[[#This Row],[rpm]]),1-(MAX(0,Table15[[#This Row],[rpm]]-Table36[ratedRpm])/Table36[fadeOut])^Table36[fadeOutExp]))</f>
        <v>662.079831932773</v>
      </c>
      <c r="R13" s="3">
        <f>(1-(1-Table15[[#This Row],[rpm]]/Table36[idleRpm])^2)*Table7[idleTEco]</f>
        <v>667.2</v>
      </c>
      <c r="S13" s="3">
        <f>MAX(0,(1-Table7[f1]*(Table36[maxTRpm1]-Table15[[#This Row],[rpm]])^2)*Table36[maxTEco])</f>
        <v>813.15</v>
      </c>
      <c r="T13" s="3">
        <f>MAX(0,(Table36[linearDown]*(1-Table7[f2Eco]*(Table15[[#This Row],[rpm]]-Table36[maxTRpm]))+(1-Table36[linearDown])*(1-Table7[f3Eco]*(Table15[[#This Row],[rpm]]-Table36[maxTRpm])^2))*Table36[maxTEco])</f>
        <v>841.15845104489154</v>
      </c>
      <c r="U13" s="3">
        <f>MAX(0,(Table36[maxPSEco]-Table7[f4Eco]*(Table15[[#This Row],[rpm]]-Table36[maxPRpm])^2)/1.36*9550/MAX(1,Table15[[#This Row],[rpm]]))</f>
        <v>0</v>
      </c>
      <c r="V13" s="3">
        <f>MAX(0,Table7[Nm2Eco]*MIN(Table36[ratedRpm]/MAX(1,Table15[[#This Row],[rpm]]),1-(MAX(0,Table15[[#This Row],[rpm]]-Table36[ratedRpm])/Table36[fadeOut])^Table36[fadeOutExp]))</f>
        <v>618.609943977591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825.72222222222229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824.73333333333335</v>
      </c>
      <c r="E14" s="20"/>
      <c r="F14" s="3">
        <f>Table36[Factor]*IF(Table15[[#This Row],[manualData]]&gt;0,Table15[[#This Row],[manualData]],Table15[[#This Row],[rawData]])</f>
        <v>825.72222222222229</v>
      </c>
      <c r="G14" s="3">
        <f>Table36[Factor]*IF(Table15[[#This Row],[manDataEco]]&gt;0,Table15[[#This Row],[manDataEco]],Table15[[#This Row],[rawDataEco]])</f>
        <v>824.73333333333335</v>
      </c>
      <c r="H14" s="26">
        <f>1.36*Table15[[#This Row],[rpm]]*Table15[[#This Row],[motor]]/9550</f>
        <v>152.86668993600935</v>
      </c>
      <c r="I14" s="26">
        <f>1.36*Table15[[#This Row],[rpm]]*Table15[[#This Row],[motorEco]]/9550</f>
        <v>152.68361605584644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200.24691358024691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motorTorque="826" motorTorqueEco="825" fuelUsageRatio="200.2"/&gt;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torque="0.989"/&gt;</v>
      </c>
      <c r="M14" s="3">
        <f>(1-(1-Table15[[#This Row],[rpm]]/Table36[idleRpm])^2)*Table7[idleT]</f>
        <v>603.05555555555554</v>
      </c>
      <c r="N14" s="3">
        <f>MAX(0,(1-Table7[f1]*(Table36[maxTRpm1]-Table15[[#This Row],[rpm]])^2)*Table36[maxT])</f>
        <v>825.72222222222229</v>
      </c>
      <c r="O14" s="3">
        <f>MAX(0,(Table36[linearDown]*(1-Table7[f2]*(Table15[[#This Row],[rpm]]-Table36[maxTRpm]))+(1-Table36[linearDown])*(1-Table7[f3]*(Table15[[#This Row],[rpm]]-Table36[maxTRpm])^2))*Table36[maxT])</f>
        <v>841.8977360681115</v>
      </c>
      <c r="P14" s="3">
        <f>MAX(0,(Table36[maxPS]-Table7[f4]*(Table15[[#This Row],[rpm]]-Table36[maxPRpm])^2)/1.36*9550/MAX(1,Table15[[#This Row],[rpm]]))</f>
        <v>507.74886877828044</v>
      </c>
      <c r="Q14" s="3">
        <f>MAX(0,Table7[Nm2]*MIN(Table36[ratedRpm]/MAX(1,Table15[[#This Row],[rpm]]),1-(MAX(0,Table15[[#This Row],[rpm]]-Table36[ratedRpm])/Table36[fadeOut])^Table36[fadeOutExp]))</f>
        <v>662.079831932773</v>
      </c>
      <c r="R14" s="3">
        <f>(1-(1-Table15[[#This Row],[rpm]]/Table36[idleRpm])^2)*Table7[idleTEco]</f>
        <v>602.33333333333337</v>
      </c>
      <c r="S14" s="3">
        <f>MAX(0,(1-Table7[f1]*(Table36[maxTRpm1]-Table15[[#This Row],[rpm]])^2)*Table36[maxTEco])</f>
        <v>824.73333333333335</v>
      </c>
      <c r="T14" s="3">
        <f>MAX(0,(Table36[linearDown]*(1-Table7[f2Eco]*(Table15[[#This Row],[rpm]]-Table36[maxTRpm]))+(1-Table36[linearDown])*(1-Table7[f3Eco]*(Table15[[#This Row],[rpm]]-Table36[maxTRpm])^2))*Table36[maxTEco])</f>
        <v>843.54460139318894</v>
      </c>
      <c r="U14" s="3">
        <f>MAX(0,(Table36[maxPSEco]-Table7[f4Eco]*(Table15[[#This Row],[rpm]]-Table36[maxPRpm])^2)/1.36*9550/MAX(1,Table15[[#This Row],[rpm]]))</f>
        <v>135.03959276018099</v>
      </c>
      <c r="V14" s="3">
        <f>MAX(0,Table7[Nm2Eco]*MIN(Table36[ratedRpm]/MAX(1,Table15[[#This Row],[rpm]]),1-(MAX(0,Table15[[#This Row],[rpm]]-Table36[ratedRpm])/Table36[fadeOut])^Table36[fadeOutExp]))</f>
        <v>618.609943977591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832.68055555555554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831.68333333333339</v>
      </c>
      <c r="E15" s="20"/>
      <c r="F15" s="3">
        <f>Table36[Factor]*IF(Table15[[#This Row],[manualData]]&gt;0,Table15[[#This Row],[manualData]],Table15[[#This Row],[rawData]])</f>
        <v>832.68055555555554</v>
      </c>
      <c r="G15" s="3">
        <f>Table36[Factor]*IF(Table15[[#This Row],[manDataEco]]&gt;0,Table15[[#This Row],[manDataEco]],Table15[[#This Row],[rawDataEco]])</f>
        <v>831.68333333333339</v>
      </c>
      <c r="H15" s="26">
        <f>1.36*Table15[[#This Row],[rpm]]*Table15[[#This Row],[motor]]/9550</f>
        <v>166.01296102385109</v>
      </c>
      <c r="I15" s="26">
        <f>1.36*Table15[[#This Row],[rpm]]*Table15[[#This Row],[motorEco]]/9550</f>
        <v>165.81414310645727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200.01714677640604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motorTorque="833" motorTorqueEco="832" fuelUsageRatio="200"/&gt;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torque="0.997"/&gt;</v>
      </c>
      <c r="M15" s="3">
        <f>(1-(1-Table15[[#This Row],[rpm]]/Table36[idleRpm])^2)*Table7[idleT]</f>
        <v>519.55555555555554</v>
      </c>
      <c r="N15" s="3">
        <f>MAX(0,(1-Table7[f1]*(Table36[maxTRpm1]-Table15[[#This Row],[rpm]])^2)*Table36[maxT])</f>
        <v>832.68055555555554</v>
      </c>
      <c r="O15" s="3">
        <f>MAX(0,(Table36[linearDown]*(1-Table7[f2]*(Table15[[#This Row],[rpm]]-Table36[maxTRpm]))+(1-Table36[linearDown])*(1-Table7[f3]*(Table15[[#This Row],[rpm]]-Table36[maxTRpm])^2))*Table36[maxT])</f>
        <v>840.17330205108362</v>
      </c>
      <c r="P15" s="3">
        <f>MAX(0,(Table36[maxPS]-Table7[f4]*(Table15[[#This Row],[rpm]]-Table36[maxPRpm])^2)/1.36*9550/MAX(1,Table15[[#This Row],[rpm]]))</f>
        <v>650.79438025210072</v>
      </c>
      <c r="Q15" s="3">
        <f>MAX(0,Table7[Nm2]*MIN(Table36[ratedRpm]/MAX(1,Table15[[#This Row],[rpm]]),1-(MAX(0,Table15[[#This Row],[rpm]]-Table36[ratedRpm])/Table36[fadeOut])^Table36[fadeOutExp]))</f>
        <v>662.079831932773</v>
      </c>
      <c r="R15" s="3">
        <f>(1-(1-Table15[[#This Row],[rpm]]/Table36[idleRpm])^2)*Table7[idleTEco]</f>
        <v>518.93333333333328</v>
      </c>
      <c r="S15" s="3">
        <f>MAX(0,(1-Table7[f1]*(Table36[maxTRpm1]-Table15[[#This Row],[rpm]])^2)*Table36[maxTEco])</f>
        <v>831.68333333333339</v>
      </c>
      <c r="T15" s="3">
        <f>MAX(0,(Table36[linearDown]*(1-Table7[f2Eco]*(Table15[[#This Row],[rpm]]-Table36[maxTRpm]))+(1-Table36[linearDown])*(1-Table7[f3Eco]*(Table15[[#This Row],[rpm]]-Table36[maxTRpm])^2))*Table36[maxTEco])</f>
        <v>841.15845104489176</v>
      </c>
      <c r="U15" s="3">
        <f>MAX(0,(Table36[maxPSEco]-Table7[f4Eco]*(Table15[[#This Row],[rpm]]-Table36[maxPRpm])^2)/1.36*9550/MAX(1,Table15[[#This Row],[rpm]]))</f>
        <v>401.26050420168065</v>
      </c>
      <c r="V15" s="3">
        <f>MAX(0,Table7[Nm2Eco]*MIN(Table36[ratedRpm]/MAX(1,Table15[[#This Row],[rpm]]),1-(MAX(0,Table15[[#This Row],[rpm]]-Table36[ratedRpm])/Table36[fadeOut])^Table36[fadeOutExp]))</f>
        <v>618.609943977591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835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834</v>
      </c>
      <c r="E16" s="20"/>
      <c r="F16" s="3">
        <f>Table36[Factor]*IF(Table15[[#This Row],[manualData]]&gt;0,Table15[[#This Row],[manualData]],Table15[[#This Row],[rawData]])</f>
        <v>835</v>
      </c>
      <c r="G16" s="3">
        <f>Table36[Factor]*IF(Table15[[#This Row],[manDataEco]]&gt;0,Table15[[#This Row],[manDataEco]],Table15[[#This Row],[rawDataEco]])</f>
        <v>834</v>
      </c>
      <c r="H16" s="26">
        <f>1.36*Table15[[#This Row],[rpm]]*Table15[[#This Row],[motor]]/9550</f>
        <v>178.36649214659687</v>
      </c>
      <c r="I16" s="26">
        <f>1.36*Table15[[#This Row],[rpm]]*Table15[[#This Row],[motorEco]]/9550</f>
        <v>178.15287958115186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200.61728395061729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motorTorque="835" motorTorqueEco="834" fuelUsageRatio="200.6"/&gt;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torque="1"/&gt;</v>
      </c>
      <c r="M16" s="3">
        <f>(1-(1-Table15[[#This Row],[rpm]]/Table36[idleRpm])^2)*Table7[idleT]</f>
        <v>417.49999999999994</v>
      </c>
      <c r="N16" s="3">
        <f>MAX(0,(1-Table7[f1]*(Table36[maxTRpm1]-Table15[[#This Row],[rpm]])^2)*Table36[maxT])</f>
        <v>835</v>
      </c>
      <c r="O16" s="3">
        <f>MAX(0,(Table36[linearDown]*(1-Table7[f2]*(Table15[[#This Row],[rpm]]-Table36[maxTRpm]))+(1-Table36[linearDown])*(1-Table7[f3]*(Table15[[#This Row],[rpm]]-Table36[maxTRpm])^2))*Table36[maxT])</f>
        <v>835</v>
      </c>
      <c r="P16" s="3">
        <f>MAX(0,(Table36[maxPS]-Table7[f4]*(Table15[[#This Row],[rpm]]-Table36[maxPRpm])^2)/1.36*9550/MAX(1,Table15[[#This Row],[rpm]]))</f>
        <v>744.33823529411757</v>
      </c>
      <c r="Q16" s="3">
        <f>MAX(0,Table7[Nm2]*MIN(Table36[ratedRpm]/MAX(1,Table15[[#This Row],[rpm]]),1-(MAX(0,Table15[[#This Row],[rpm]]-Table36[ratedRpm])/Table36[fadeOut])^Table36[fadeOutExp]))</f>
        <v>662.079831932773</v>
      </c>
      <c r="R16" s="3">
        <f>(1-(1-Table15[[#This Row],[rpm]]/Table36[idleRpm])^2)*Table7[idleTEco]</f>
        <v>416.99999999999994</v>
      </c>
      <c r="S16" s="3">
        <f>MAX(0,(1-Table7[f1]*(Table36[maxTRpm1]-Table15[[#This Row],[rpm]])^2)*Table36[maxTEco])</f>
        <v>834</v>
      </c>
      <c r="T16" s="3">
        <f>MAX(0,(Table36[linearDown]*(1-Table7[f2Eco]*(Table15[[#This Row],[rpm]]-Table36[maxTRpm]))+(1-Table36[linearDown])*(1-Table7[f3Eco]*(Table15[[#This Row],[rpm]]-Table36[maxTRpm])^2))*Table36[maxTEco])</f>
        <v>834</v>
      </c>
      <c r="U16" s="3">
        <f>MAX(0,(Table36[maxPSEco]-Table7[f4Eco]*(Table15[[#This Row],[rpm]]-Table36[maxPRpm])^2)/1.36*9550/MAX(1,Table15[[#This Row],[rpm]]))</f>
        <v>585.17156862745094</v>
      </c>
      <c r="V16" s="3">
        <f>MAX(0,Table7[Nm2Eco]*MIN(Table36[ratedRpm]/MAX(1,Table15[[#This Row],[rpm]]),1-(MAX(0,Table15[[#This Row],[rpm]]-Table36[ratedRpm])/Table36[fadeOut])^Table36[fadeOutExp]))</f>
        <v>618.609943977591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826.37782991486063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822.06924825851399</v>
      </c>
      <c r="E17" s="20"/>
      <c r="F17" s="3">
        <f>Table36[Factor]*IF(Table15[[#This Row],[manualData]]&gt;0,Table15[[#This Row],[manualData]],Table15[[#This Row],[rawData]])</f>
        <v>826.37782991486063</v>
      </c>
      <c r="G17" s="3">
        <f>Table36[Factor]*IF(Table15[[#This Row],[manDataEco]]&gt;0,Table15[[#This Row],[manDataEco]],Table15[[#This Row],[rawDataEco]])</f>
        <v>822.06924825851399</v>
      </c>
      <c r="H17" s="26">
        <f>1.36*Table15[[#This Row],[rpm]]*Table15[[#This Row],[motor]]/9550</f>
        <v>188.29300082667399</v>
      </c>
      <c r="I17" s="26">
        <f>1.36*Table15[[#This Row],[rpm]]*Table15[[#This Row],[motorEco]]/9550</f>
        <v>187.31127583356297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202.07475994513032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motorTorque="826" motorTorqueEco="822" fuelUsageRatio="202.1"/&gt;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torque="0.99"/&gt;</v>
      </c>
      <c r="M17" s="3">
        <f>(1-(1-Table15[[#This Row],[rpm]]/Table36[idleRpm])^2)*Table7[idleT]</f>
        <v>296.88888888888903</v>
      </c>
      <c r="N17" s="3">
        <f>MAX(0,(1-Table7[f1]*(Table36[maxTRpm1]-Table15[[#This Row],[rpm]])^2)*Table36[maxT])</f>
        <v>832.68055555555554</v>
      </c>
      <c r="O17" s="3">
        <f>MAX(0,(Table36[linearDown]*(1-Table7[f2]*(Table15[[#This Row],[rpm]]-Table36[maxTRpm]))+(1-Table36[linearDown])*(1-Table7[f3]*(Table15[[#This Row],[rpm]]-Table36[maxTRpm])^2))*Table36[maxT])</f>
        <v>826.37782991486063</v>
      </c>
      <c r="P17" s="3">
        <f>MAX(0,(Table36[maxPS]-Table7[f4]*(Table15[[#This Row],[rpm]]-Table36[maxPRpm])^2)/1.36*9550/MAX(1,Table15[[#This Row],[rpm]]))</f>
        <v>797.66199448529403</v>
      </c>
      <c r="Q17" s="3">
        <f>MAX(0,Table7[Nm2]*MIN(Table36[ratedRpm]/MAX(1,Table15[[#This Row],[rpm]]),1-(MAX(0,Table15[[#This Row],[rpm]]-Table36[ratedRpm])/Table36[fadeOut])^Table36[fadeOutExp]))</f>
        <v>662.079831932773</v>
      </c>
      <c r="R17" s="3">
        <f>(1-(1-Table15[[#This Row],[rpm]]/Table36[idleRpm])^2)*Table7[idleTEco]</f>
        <v>296.53333333333347</v>
      </c>
      <c r="S17" s="3">
        <f>MAX(0,(1-Table7[f1]*(Table36[maxTRpm1]-Table15[[#This Row],[rpm]])^2)*Table36[maxTEco])</f>
        <v>831.68333333333339</v>
      </c>
      <c r="T17" s="3">
        <f>MAX(0,(Table36[linearDown]*(1-Table7[f2Eco]*(Table15[[#This Row],[rpm]]-Table36[maxTRpm]))+(1-Table36[linearDown])*(1-Table7[f3Eco]*(Table15[[#This Row],[rpm]]-Table36[maxTRpm])^2))*Table36[maxTEco])</f>
        <v>822.06924825851399</v>
      </c>
      <c r="U17" s="3">
        <f>MAX(0,(Table36[maxPSEco]-Table7[f4Eco]*(Table15[[#This Row],[rpm]]-Table36[maxPRpm])^2)/1.36*9550/MAX(1,Table15[[#This Row],[rpm]]))</f>
        <v>702.2058823529411</v>
      </c>
      <c r="V17" s="3">
        <f>MAX(0,Table7[Nm2Eco]*MIN(Table36[ratedRpm]/MAX(1,Table15[[#This Row],[rpm]]),1-(MAX(0,Table15[[#This Row],[rpm]]-Table36[ratedRpm])/Table36[fadeOut])^Table36[fadeOutExp]))</f>
        <v>618.609943977591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814.30679179566562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805.3661958204334</v>
      </c>
      <c r="E18" s="20"/>
      <c r="F18" s="3">
        <f>Table36[Factor]*IF(Table15[[#This Row],[manualData]]&gt;0,Table15[[#This Row],[manualData]],Table15[[#This Row],[rawData]])</f>
        <v>814.30679179566562</v>
      </c>
      <c r="G18" s="3">
        <f>Table36[Factor]*IF(Table15[[#This Row],[manDataEco]]&gt;0,Table15[[#This Row],[manDataEco]],Table15[[#This Row],[rawDataEco]])</f>
        <v>805.3661958204334</v>
      </c>
      <c r="H18" s="26">
        <f>1.36*Table15[[#This Row],[rpm]]*Table15[[#This Row],[motor]]/9550</f>
        <v>197.13898456875171</v>
      </c>
      <c r="I18" s="26">
        <f>1.36*Table15[[#This Row],[rpm]]*Table15[[#This Row],[motorEco]]/9550</f>
        <v>194.9745177734913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204.38957475994513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motorTorque="814" motorTorqueEco="805" fuelUsageRatio="204.4"/&gt;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torque="0.975"/&gt;</v>
      </c>
      <c r="M18" s="3">
        <f>(1-(1-Table15[[#This Row],[rpm]]/Table36[idleRpm])^2)*Table7[idleT]</f>
        <v>157.72222222222226</v>
      </c>
      <c r="N18" s="3">
        <f>MAX(0,(1-Table7[f1]*(Table36[maxTRpm1]-Table15[[#This Row],[rpm]])^2)*Table36[maxT])</f>
        <v>825.72222222222229</v>
      </c>
      <c r="O18" s="3">
        <f>MAX(0,(Table36[linearDown]*(1-Table7[f2]*(Table15[[#This Row],[rpm]]-Table36[maxTRpm]))+(1-Table36[linearDown])*(1-Table7[f3]*(Table15[[#This Row],[rpm]]-Table36[maxTRpm])^2))*Table36[maxT])</f>
        <v>814.30679179566562</v>
      </c>
      <c r="P18" s="3">
        <f>MAX(0,(Table36[maxPS]-Table7[f4]*(Table15[[#This Row],[rpm]]-Table36[maxPRpm])^2)/1.36*9550/MAX(1,Table15[[#This Row],[rpm]]))</f>
        <v>817.86332179930787</v>
      </c>
      <c r="Q18" s="3">
        <f>MAX(0,Table7[Nm2]*MIN(Table36[ratedRpm]/MAX(1,Table15[[#This Row],[rpm]]),1-(MAX(0,Table15[[#This Row],[rpm]]-Table36[ratedRpm])/Table36[fadeOut])^Table36[fadeOutExp]))</f>
        <v>662.079831932773</v>
      </c>
      <c r="R18" s="3">
        <f>(1-(1-Table15[[#This Row],[rpm]]/Table36[idleRpm])^2)*Table7[idleTEco]</f>
        <v>157.53333333333336</v>
      </c>
      <c r="S18" s="3">
        <f>MAX(0,(1-Table7[f1]*(Table36[maxTRpm1]-Table15[[#This Row],[rpm]])^2)*Table36[maxTEco])</f>
        <v>824.73333333333335</v>
      </c>
      <c r="T18" s="3">
        <f>MAX(0,(Table36[linearDown]*(1-Table7[f2Eco]*(Table15[[#This Row],[rpm]]-Table36[maxTRpm]))+(1-Table36[linearDown])*(1-Table7[f3Eco]*(Table15[[#This Row],[rpm]]-Table36[maxTRpm])^2))*Table36[maxTEco])</f>
        <v>805.3661958204334</v>
      </c>
      <c r="U18" s="3">
        <f>MAX(0,(Table36[maxPSEco]-Table7[f4Eco]*(Table15[[#This Row],[rpm]]-Table36[maxPRpm])^2)/1.36*9550/MAX(1,Table15[[#This Row],[rpm]]))</f>
        <v>764.16522491349485</v>
      </c>
      <c r="V18" s="3">
        <f>MAX(0,Table7[Nm2Eco]*MIN(Table36[ratedRpm]/MAX(1,Table15[[#This Row],[rpm]]),1-(MAX(0,Table15[[#This Row],[rpm]]-Table36[ratedRpm])/Table36[fadeOut])^Table36[fadeOutExp]))</f>
        <v>618.609943977591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798.78688564241486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783.89084268575846</v>
      </c>
      <c r="E19" s="20"/>
      <c r="F19" s="3">
        <f>Table36[Factor]*IF(Table15[[#This Row],[manualData]]&gt;0,Table15[[#This Row],[manualData]],Table15[[#This Row],[rawData]])</f>
        <v>798.78688564241486</v>
      </c>
      <c r="G19" s="3">
        <f>Table36[Factor]*IF(Table15[[#This Row],[manDataEco]]&gt;0,Table15[[#This Row],[manDataEco]],Table15[[#This Row],[rawDataEco]])</f>
        <v>783.89084268575846</v>
      </c>
      <c r="H19" s="26">
        <f>1.36*Table15[[#This Row],[rpm]]*Table15[[#This Row],[motor]]/9550</f>
        <v>204.7570990631028</v>
      </c>
      <c r="I19" s="26">
        <f>1.36*Table15[[#This Row],[rpm]]*Table15[[#This Row],[motorEco]]/9550</f>
        <v>200.93872072196194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207.56172839506172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motorTorque="799" motorTorqueEco="784" fuelUsageRatio="207.6"/&gt;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torque="0.957"/&gt;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814.125</v>
      </c>
      <c r="O19" s="3">
        <f>MAX(0,(Table36[linearDown]*(1-Table7[f2]*(Table15[[#This Row],[rpm]]-Table36[maxTRpm]))+(1-Table36[linearDown])*(1-Table7[f3]*(Table15[[#This Row],[rpm]]-Table36[maxTRpm])^2))*Table36[maxT])</f>
        <v>798.78688564241486</v>
      </c>
      <c r="P19" s="3">
        <f>MAX(0,(Table36[maxPS]-Table7[f4]*(Table15[[#This Row],[rpm]]-Table36[maxPRpm])^2)/1.36*9550/MAX(1,Table15[[#This Row],[rpm]]))</f>
        <v>810.46262254901956</v>
      </c>
      <c r="Q19" s="3">
        <f>MAX(0,Table7[Nm2]*MIN(Table36[ratedRpm]/MAX(1,Table15[[#This Row],[rpm]]),1-(MAX(0,Table15[[#This Row],[rpm]]-Table36[ratedRpm])/Table36[fadeOut])^Table36[fadeOutExp]))</f>
        <v>662.079831932773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813.15</v>
      </c>
      <c r="T19" s="3">
        <f>MAX(0,(Table36[linearDown]*(1-Table7[f2Eco]*(Table15[[#This Row],[rpm]]-Table36[maxTRpm]))+(1-Table36[linearDown])*(1-Table7[f3Eco]*(Table15[[#This Row],[rpm]]-Table36[maxTRpm])^2))*Table36[maxTEco])</f>
        <v>783.89084268575846</v>
      </c>
      <c r="U19" s="3">
        <f>MAX(0,(Table36[maxPSEco]-Table7[f4Eco]*(Table15[[#This Row],[rpm]]-Table36[maxPRpm])^2)/1.36*9550/MAX(1,Table15[[#This Row],[rpm]]))</f>
        <v>780.22875816993462</v>
      </c>
      <c r="V19" s="3">
        <f>MAX(0,Table7[Nm2Eco]*MIN(Table36[ratedRpm]/MAX(1,Table15[[#This Row],[rpm]]),1-(MAX(0,Table15[[#This Row],[rpm]]-Table36[ratedRpm])/Table36[fadeOut])^Table36[fadeOutExp]))</f>
        <v>618.609943977591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789.73360705301855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771.36355335719793</v>
      </c>
      <c r="E20" s="20"/>
      <c r="F20" s="3">
        <f>Table36[Factor]*IF(Table15[[#This Row],[manualData]]&gt;0,Table15[[#This Row],[manualData]],Table15[[#This Row],[rawData]])</f>
        <v>789.73360705301855</v>
      </c>
      <c r="G20" s="3">
        <f>Table36[Factor]*IF(Table15[[#This Row],[manDataEco]]&gt;0,Table15[[#This Row],[manDataEco]],Table15[[#This Row],[rawDataEco]])</f>
        <v>771.36355335719793</v>
      </c>
      <c r="H20" s="26">
        <f>1.36*Table15[[#This Row],[rpm]]*Table15[[#This Row],[motor]]/9550</f>
        <v>208.05966024559106</v>
      </c>
      <c r="I20" s="26">
        <f>1.36*Table15[[#This Row],[rpm]]*Table15[[#This Row],[motorEco]]/9550</f>
        <v>203.21996861222095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209.4693072702332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motorTorque="790" motorTorqueEco="771" fuelUsageRatio="209.5"/&gt;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torque="0.946"/&gt;</v>
      </c>
      <c r="M20" s="3">
        <f>(1-(1-Table15[[#This Row],[rpm]]/Table36[idleRpm])^2)*Table7[idleT]</f>
        <v>-85.819444444444159</v>
      </c>
      <c r="N20" s="3">
        <f>MAX(0,(1-Table7[f1]*(Table36[maxTRpm1]-Table15[[#This Row],[rpm]])^2)*Table36[maxT])</f>
        <v>806.58680555555554</v>
      </c>
      <c r="O20" s="3">
        <f>MAX(0,(Table36[linearDown]*(1-Table7[f2]*(Table15[[#This Row],[rpm]]-Table36[maxTRpm]))+(1-Table36[linearDown])*(1-Table7[f3]*(Table15[[#This Row],[rpm]]-Table36[maxTRpm])^2))*Table36[maxT])</f>
        <v>789.73360705301855</v>
      </c>
      <c r="P20" s="3">
        <f>MAX(0,(Table36[maxPS]-Table7[f4]*(Table15[[#This Row],[rpm]]-Table36[maxPRpm])^2)/1.36*9550/MAX(1,Table15[[#This Row],[rpm]]))</f>
        <v>797.81026430842587</v>
      </c>
      <c r="Q20" s="3">
        <f>MAX(0,Table7[Nm2]*MIN(Table36[ratedRpm]/MAX(1,Table15[[#This Row],[rpm]]),1-(MAX(0,Table15[[#This Row],[rpm]]-Table36[ratedRpm])/Table36[fadeOut])^Table36[fadeOutExp]))</f>
        <v>662.079831932773</v>
      </c>
      <c r="R20" s="3">
        <f>(1-(1-Table15[[#This Row],[rpm]]/Table36[idleRpm])^2)*Table7[idleTEco]</f>
        <v>-85.716666666666384</v>
      </c>
      <c r="S20" s="3">
        <f>MAX(0,(1-Table7[f1]*(Table36[maxTRpm1]-Table15[[#This Row],[rpm]])^2)*Table36[maxTEco])</f>
        <v>805.62083333333339</v>
      </c>
      <c r="T20" s="3">
        <f>MAX(0,(Table36[linearDown]*(1-Table7[f2Eco]*(Table15[[#This Row],[rpm]]-Table36[maxTRpm]))+(1-Table36[linearDown])*(1-Table7[f3Eco]*(Table15[[#This Row],[rpm]]-Table36[maxTRpm])^2))*Table36[maxTEco])</f>
        <v>771.36355335719793</v>
      </c>
      <c r="U20" s="3">
        <f>MAX(0,(Table36[maxPSEco]-Table7[f4Eco]*(Table15[[#This Row],[rpm]]-Table36[maxPRpm])^2)/1.36*9550/MAX(1,Table15[[#This Row],[rpm]]))</f>
        <v>773.37539745627976</v>
      </c>
      <c r="V20" s="3">
        <f>MAX(0,Table7[Nm2Eco]*MIN(Table36[ratedRpm]/MAX(1,Table15[[#This Row],[rpm]]),1-(MAX(0,Table15[[#This Row],[rpm]]-Table36[ratedRpm])/Table36[fadeOut])^Table36[fadeOutExp]))</f>
        <v>618.609943977591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779.81811145510835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757.64318885448904</v>
      </c>
      <c r="E21" s="20"/>
      <c r="F21" s="3">
        <f>Table36[Factor]*IF(Table15[[#This Row],[manualData]]&gt;0,Table15[[#This Row],[manualData]],Table15[[#This Row],[rawData]])</f>
        <v>779.81811145510835</v>
      </c>
      <c r="G21" s="3">
        <f>Table36[Factor]*IF(Table15[[#This Row],[manDataEco]]&gt;0,Table15[[#This Row],[manDataEco]],Table15[[#This Row],[rawDataEco]])</f>
        <v>757.64318885448904</v>
      </c>
      <c r="H21" s="26">
        <f>1.36*Table15[[#This Row],[rpm]]*Table15[[#This Row],[motor]]/9550</f>
        <v>211</v>
      </c>
      <c r="I21" s="26">
        <f>1.36*Table15[[#This Row],[rpm]]*Table15[[#This Row],[motorEco]]/9550</f>
        <v>204.99999999999997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211.59122085048011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motorTorque="780" motorTorqueEco="758" fuelUsageRatio="211.6"/&gt;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torque="0.934"/&gt;</v>
      </c>
      <c r="M21" s="3">
        <f>(1-(1-Table15[[#This Row],[rpm]]/Table36[idleRpm])^2)*Table7[idleT]</f>
        <v>-176.27777777777789</v>
      </c>
      <c r="N21" s="3">
        <f>MAX(0,(1-Table7[f1]*(Table36[maxTRpm1]-Table15[[#This Row],[rpm]])^2)*Table36[maxT])</f>
        <v>797.88888888888891</v>
      </c>
      <c r="O21" s="3">
        <f>MAX(0,(Table36[linearDown]*(1-Table7[f2]*(Table15[[#This Row],[rpm]]-Table36[maxTRpm]))+(1-Table36[linearDown])*(1-Table7[f3]*(Table15[[#This Row],[rpm]]-Table36[maxTRpm])^2))*Table36[maxT])</f>
        <v>779.81811145510835</v>
      </c>
      <c r="P21" s="3">
        <f>MAX(0,(Table36[maxPS]-Table7[f4]*(Table15[[#This Row],[rpm]]-Table36[maxPRpm])^2)/1.36*9550/MAX(1,Table15[[#This Row],[rpm]]))</f>
        <v>779.81811145510835</v>
      </c>
      <c r="Q21" s="3">
        <f>MAX(0,Table7[Nm2]*MIN(Table36[ratedRpm]/MAX(1,Table15[[#This Row],[rpm]]),1-(MAX(0,Table15[[#This Row],[rpm]]-Table36[ratedRpm])/Table36[fadeOut])^Table36[fadeOutExp]))</f>
        <v>662.079831932773</v>
      </c>
      <c r="R21" s="3">
        <f>(1-(1-Table15[[#This Row],[rpm]]/Table36[idleRpm])^2)*Table7[idleTEco]</f>
        <v>-176.06666666666678</v>
      </c>
      <c r="S21" s="3">
        <f>MAX(0,(1-Table7[f1]*(Table36[maxTRpm1]-Table15[[#This Row],[rpm]])^2)*Table36[maxTEco])</f>
        <v>796.93333333333339</v>
      </c>
      <c r="T21" s="3">
        <f>MAX(0,(Table36[linearDown]*(1-Table7[f2Eco]*(Table15[[#This Row],[rpm]]-Table36[maxTRpm]))+(1-Table36[linearDown])*(1-Table7[f3Eco]*(Table15[[#This Row],[rpm]]-Table36[maxTRpm])^2))*Table36[maxTEco])</f>
        <v>757.64318885448904</v>
      </c>
      <c r="U21" s="3">
        <f>MAX(0,(Table36[maxPSEco]-Table7[f4Eco]*(Table15[[#This Row],[rpm]]-Table36[maxPRpm])^2)/1.36*9550/MAX(1,Table15[[#This Row],[rpm]]))</f>
        <v>757.64318885448904</v>
      </c>
      <c r="V21" s="3">
        <f>MAX(0,Table7[Nm2Eco]*MIN(Table36[ratedRpm]/MAX(1,Table15[[#This Row],[rpm]]),1-(MAX(0,Table15[[#This Row],[rpm]]-Table36[ratedRpm])/Table36[fadeOut])^Table36[fadeOutExp]))</f>
        <v>618.609943977591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756.89691742081436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733.71512066365005</v>
      </c>
      <c r="E22" s="20"/>
      <c r="F22" s="3">
        <f>Table36[Factor]*IF(Table15[[#This Row],[manualData]]&gt;0,Table15[[#This Row],[manualData]],Table15[[#This Row],[rawData]])</f>
        <v>756.89691742081436</v>
      </c>
      <c r="G22" s="3">
        <f>Table36[Factor]*IF(Table15[[#This Row],[manDataEco]]&gt;0,Table15[[#This Row],[manDataEco]],Table15[[#This Row],[rawDataEco]])</f>
        <v>733.71512066365005</v>
      </c>
      <c r="H22" s="26">
        <f>1.36*Table15[[#This Row],[rpm]]*Table15[[#This Row],[motor]]/9550</f>
        <v>210.18749999999997</v>
      </c>
      <c r="I22" s="26">
        <f>1.36*Table15[[#This Row],[rpm]]*Table15[[#This Row],[motorEco]]/9550</f>
        <v>203.75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213.92746913580248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motorTorque="757" motorTorqueEco="734" fuelUsageRatio="213.9"/&gt;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torque="0.906"/&gt;</v>
      </c>
      <c r="M22" s="3">
        <f>(1-(1-Table15[[#This Row],[rpm]]/Table36[idleRpm])^2)*Table7[idleT]</f>
        <v>-271.37499999999972</v>
      </c>
      <c r="N22" s="3">
        <f>MAX(0,(1-Table7[f1]*(Table36[maxTRpm1]-Table15[[#This Row],[rpm]])^2)*Table36[maxT])</f>
        <v>788.03125</v>
      </c>
      <c r="O22" s="3">
        <f>MAX(0,(Table36[linearDown]*(1-Table7[f2]*(Table15[[#This Row],[rpm]]-Table36[maxTRpm]))+(1-Table36[linearDown])*(1-Table7[f3]*(Table15[[#This Row],[rpm]]-Table36[maxTRpm])^2))*Table36[maxT])</f>
        <v>769.04039884868416</v>
      </c>
      <c r="P22" s="3">
        <f>MAX(0,(Table36[maxPS]-Table7[f4]*(Table15[[#This Row],[rpm]]-Table36[maxPRpm])^2)/1.36*9550/MAX(1,Table15[[#This Row],[rpm]]))</f>
        <v>756.89691742081436</v>
      </c>
      <c r="Q22" s="3">
        <f>MAX(0,Table7[Nm2]*MIN(Table36[ratedRpm]/MAX(1,Table15[[#This Row],[rpm]]),1-(MAX(0,Table15[[#This Row],[rpm]]-Table36[ratedRpm])/Table36[fadeOut])^Table36[fadeOutExp]))</f>
        <v>662.079831932773</v>
      </c>
      <c r="R22" s="3">
        <f>(1-(1-Table15[[#This Row],[rpm]]/Table36[idleRpm])^2)*Table7[idleTEco]</f>
        <v>-271.04999999999973</v>
      </c>
      <c r="S22" s="3">
        <f>MAX(0,(1-Table7[f1]*(Table36[maxTRpm1]-Table15[[#This Row],[rpm]])^2)*Table36[maxTEco])</f>
        <v>787.08749999999998</v>
      </c>
      <c r="T22" s="3">
        <f>MAX(0,(Table36[linearDown]*(1-Table7[f2Eco]*(Table15[[#This Row],[rpm]]-Table36[maxTRpm]))+(1-Table36[linearDown])*(1-Table7[f3Eco]*(Table15[[#This Row],[rpm]]-Table36[maxTRpm])^2))*Table36[maxTEco])</f>
        <v>742.72974917763145</v>
      </c>
      <c r="U22" s="3">
        <f>MAX(0,(Table36[maxPSEco]-Table7[f4Eco]*(Table15[[#This Row],[rpm]]-Table36[maxPRpm])^2)/1.36*9550/MAX(1,Table15[[#This Row],[rpm]]))</f>
        <v>733.71512066365005</v>
      </c>
      <c r="V22" s="3">
        <f>MAX(0,Table7[Nm2Eco]*MIN(Table36[ratedRpm]/MAX(1,Table15[[#This Row],[rpm]]),1-(MAX(0,Table15[[#This Row],[rpm]]-Table36[ratedRpm])/Table36[fadeOut])^Table36[fadeOutExp]))</f>
        <v>618.609943977591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729.41636029411757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702.20588235294122</v>
      </c>
      <c r="E23" s="20"/>
      <c r="F23" s="3">
        <f>Table36[Factor]*IF(Table15[[#This Row],[manualData]]&gt;0,Table15[[#This Row],[manualData]],Table15[[#This Row],[rawData]])</f>
        <v>729.41636029411757</v>
      </c>
      <c r="G23" s="3">
        <f>Table36[Factor]*IF(Table15[[#This Row],[manDataEco]]&gt;0,Table15[[#This Row],[manDataEco]],Table15[[#This Row],[rawDataEco]])</f>
        <v>702.20588235294122</v>
      </c>
      <c r="H23" s="26">
        <f>1.36*Table15[[#This Row],[rpm]]*Table15[[#This Row],[motor]]/9550</f>
        <v>207.74999999999997</v>
      </c>
      <c r="I23" s="26">
        <f>1.36*Table15[[#This Row],[rpm]]*Table15[[#This Row],[motorEco]]/9550</f>
        <v>200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216.47805212620028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motorTorque="729" motorTorqueEco="702" fuelUsageRatio="216.5"/&gt;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torque="0.874"/&gt;</v>
      </c>
      <c r="M23" s="3">
        <f>(1-(1-Table15[[#This Row],[rpm]]/Table36[idleRpm])^2)*Table7[idleT]</f>
        <v>-371.11111111111126</v>
      </c>
      <c r="N23" s="3">
        <f>MAX(0,(1-Table7[f1]*(Table36[maxTRpm1]-Table15[[#This Row],[rpm]])^2)*Table36[maxT])</f>
        <v>777.01388888888891</v>
      </c>
      <c r="O23" s="3">
        <f>MAX(0,(Table36[linearDown]*(1-Table7[f2]*(Table15[[#This Row],[rpm]]-Table36[maxTRpm]))+(1-Table36[linearDown])*(1-Table7[f3]*(Table15[[#This Row],[rpm]]-Table36[maxTRpm])^2))*Table36[maxT])</f>
        <v>757.40046923374621</v>
      </c>
      <c r="P23" s="3">
        <f>MAX(0,(Table36[maxPS]-Table7[f4]*(Table15[[#This Row],[rpm]]-Table36[maxPRpm])^2)/1.36*9550/MAX(1,Table15[[#This Row],[rpm]]))</f>
        <v>729.41636029411757</v>
      </c>
      <c r="Q23" s="3">
        <f>MAX(0,Table7[Nm2]*MIN(Table36[ratedRpm]/MAX(1,Table15[[#This Row],[rpm]]),1-(MAX(0,Table15[[#This Row],[rpm]]-Table36[ratedRpm])/Table36[fadeOut])^Table36[fadeOutExp]))</f>
        <v>662.079831932773</v>
      </c>
      <c r="R23" s="3">
        <f>(1-(1-Table15[[#This Row],[rpm]]/Table36[idleRpm])^2)*Table7[idleTEco]</f>
        <v>-370.6666666666668</v>
      </c>
      <c r="S23" s="3">
        <f>MAX(0,(1-Table7[f1]*(Table36[maxTRpm1]-Table15[[#This Row],[rpm]])^2)*Table36[maxTEco])</f>
        <v>776.08333333333337</v>
      </c>
      <c r="T23" s="3">
        <f>MAX(0,(Table36[linearDown]*(1-Table7[f2Eco]*(Table15[[#This Row],[rpm]]-Table36[maxTRpm]))+(1-Table36[linearDown])*(1-Table7[f3Eco]*(Table15[[#This Row],[rpm]]-Table36[maxTRpm])^2))*Table36[maxTEco])</f>
        <v>726.62323432662527</v>
      </c>
      <c r="U23" s="3">
        <f>MAX(0,(Table36[maxPSEco]-Table7[f4Eco]*(Table15[[#This Row],[rpm]]-Table36[maxPRpm])^2)/1.36*9550/MAX(1,Table15[[#This Row],[rpm]]))</f>
        <v>702.20588235294122</v>
      </c>
      <c r="V23" s="3">
        <f>MAX(0,Table7[Nm2Eco]*MIN(Table36[ratedRpm]/MAX(1,Table15[[#This Row],[rpm]]),1-(MAX(0,Table15[[#This Row],[rpm]]-Table36[ratedRpm])/Table36[fadeOut])^Table36[fadeOutExp]))</f>
        <v>618.609943977591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697.71005200860827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663.67019368723095</v>
      </c>
      <c r="E24" s="20"/>
      <c r="F24" s="3">
        <f>Table36[Factor]*IF(Table15[[#This Row],[manualData]]&gt;0,Table15[[#This Row],[manualData]],Table15[[#This Row],[rawData]])</f>
        <v>697.71005200860827</v>
      </c>
      <c r="G24" s="3">
        <f>Table36[Factor]*IF(Table15[[#This Row],[manDataEco]]&gt;0,Table15[[#This Row],[manDataEco]],Table15[[#This Row],[rawDataEco]])</f>
        <v>663.67019368723095</v>
      </c>
      <c r="H24" s="26">
        <f>1.36*Table15[[#This Row],[rpm]]*Table15[[#This Row],[motor]]/9550</f>
        <v>203.68749999999997</v>
      </c>
      <c r="I24" s="26">
        <f>1.36*Table15[[#This Row],[rpm]]*Table15[[#This Row],[motorEco]]/9550</f>
        <v>193.75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219.24296982167354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motorTorque="698" motorTorqueEco="664" fuelUsageRatio="219.2"/&gt;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torque="0.836"/&gt;</v>
      </c>
      <c r="M24" s="3">
        <f>(1-(1-Table15[[#This Row],[rpm]]/Table36[idleRpm])^2)*Table7[idleT]</f>
        <v>-475.48611111111086</v>
      </c>
      <c r="N24" s="3">
        <f>MAX(0,(1-Table7[f1]*(Table36[maxTRpm1]-Table15[[#This Row],[rpm]])^2)*Table36[maxT])</f>
        <v>764.83680555555554</v>
      </c>
      <c r="O24" s="3">
        <f>MAX(0,(Table36[linearDown]*(1-Table7[f2]*(Table15[[#This Row],[rpm]]-Table36[maxTRpm]))+(1-Table36[linearDown])*(1-Table7[f3]*(Table15[[#This Row],[rpm]]-Table36[maxTRpm])^2))*Table36[maxT])</f>
        <v>744.89832261029414</v>
      </c>
      <c r="P24" s="3">
        <f>MAX(0,(Table36[maxPS]-Table7[f4]*(Table15[[#This Row],[rpm]]-Table36[maxPRpm])^2)/1.36*9550/MAX(1,Table15[[#This Row],[rpm]]))</f>
        <v>697.71005200860827</v>
      </c>
      <c r="Q24" s="3">
        <f>MAX(0,Table7[Nm2]*MIN(Table36[ratedRpm]/MAX(1,Table15[[#This Row],[rpm]]),1-(MAX(0,Table15[[#This Row],[rpm]]-Table36[ratedRpm])/Table36[fadeOut])^Table36[fadeOutExp]))</f>
        <v>662.079831932773</v>
      </c>
      <c r="R24" s="3">
        <f>(1-(1-Table15[[#This Row],[rpm]]/Table36[idleRpm])^2)*Table7[idleTEco]</f>
        <v>-474.91666666666646</v>
      </c>
      <c r="S24" s="3">
        <f>MAX(0,(1-Table7[f1]*(Table36[maxTRpm1]-Table15[[#This Row],[rpm]])^2)*Table36[maxTEco])</f>
        <v>763.92083333333335</v>
      </c>
      <c r="T24" s="3">
        <f>MAX(0,(Table36[linearDown]*(1-Table7[f2Eco]*(Table15[[#This Row],[rpm]]-Table36[maxTRpm]))+(1-Table36[linearDown])*(1-Table7[f3Eco]*(Table15[[#This Row],[rpm]]-Table36[maxTRpm])^2))*Table36[maxTEco])</f>
        <v>709.32364430147038</v>
      </c>
      <c r="U24" s="3">
        <f>MAX(0,(Table36[maxPSEco]-Table7[f4Eco]*(Table15[[#This Row],[rpm]]-Table36[maxPRpm])^2)/1.36*9550/MAX(1,Table15[[#This Row],[rpm]]))</f>
        <v>663.67019368723095</v>
      </c>
      <c r="V24" s="3">
        <f>MAX(0,Table7[Nm2Eco]*MIN(Table36[ratedRpm]/MAX(1,Table15[[#This Row],[rpm]]),1-(MAX(0,Table15[[#This Row],[rpm]]-Table36[ratedRpm])/Table36[fadeOut])^Table36[fadeOutExp]))</f>
        <v>618.609943977591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662.079831932773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618.609943977591</v>
      </c>
      <c r="E25" s="20"/>
      <c r="F25" s="3">
        <f>Table36[Factor]*IF(Table15[[#This Row],[manualData]]&gt;0,Table15[[#This Row],[manualData]],Table15[[#This Row],[rawData]])</f>
        <v>662.079831932773</v>
      </c>
      <c r="G25" s="3">
        <f>Table36[Factor]*IF(Table15[[#This Row],[manDataEco]]&gt;0,Table15[[#This Row],[manDataEco]],Table15[[#This Row],[rawDataEco]])</f>
        <v>618.609943977591</v>
      </c>
      <c r="H25" s="26">
        <f>1.36*Table15[[#This Row],[rpm]]*Table15[[#This Row],[motor]]/9550</f>
        <v>197.99999999999997</v>
      </c>
      <c r="I25" s="26">
        <f>1.36*Table15[[#This Row],[rpm]]*Table15[[#This Row],[motorEco]]/9550</f>
        <v>185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222.22222222222223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motorTorque="662" motorTorqueEco="619" fuelUsageRatio="222.2"/&gt;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torque="0.793"/&gt;</v>
      </c>
      <c r="M25" s="3">
        <f>(1-(1-Table15[[#This Row],[rpm]]/Table36[idleRpm])^2)*Table7[idleT]</f>
        <v>-584.50000000000023</v>
      </c>
      <c r="N25" s="3">
        <f>MAX(0,(1-Table7[f1]*(Table36[maxTRpm1]-Table15[[#This Row],[rpm]])^2)*Table36[maxT])</f>
        <v>751.5</v>
      </c>
      <c r="O25" s="3">
        <f>MAX(0,(Table36[linearDown]*(1-Table7[f2]*(Table15[[#This Row],[rpm]]-Table36[maxTRpm]))+(1-Table36[linearDown])*(1-Table7[f3]*(Table15[[#This Row],[rpm]]-Table36[maxTRpm])^2))*Table36[maxT])</f>
        <v>731.5339589783282</v>
      </c>
      <c r="P25" s="3">
        <f>MAX(0,(Table36[maxPS]-Table7[f4]*(Table15[[#This Row],[rpm]]-Table36[maxPRpm])^2)/1.36*9550/MAX(1,Table15[[#This Row],[rpm]]))</f>
        <v>662.079831932773</v>
      </c>
      <c r="Q25" s="3">
        <f>MAX(0,Table7[Nm2]*MIN(Table36[ratedRpm]/MAX(1,Table15[[#This Row],[rpm]]),1-(MAX(0,Table15[[#This Row],[rpm]]-Table36[ratedRpm])/Table36[fadeOut])^Table36[fadeOutExp]))</f>
        <v>662.079831932773</v>
      </c>
      <c r="R25" s="3">
        <f>(1-(1-Table15[[#This Row],[rpm]]/Table36[idleRpm])^2)*Table7[idleTEco]</f>
        <v>-583.8000000000003</v>
      </c>
      <c r="S25" s="3">
        <f>MAX(0,(1-Table7[f1]*(Table36[maxTRpm1]-Table15[[#This Row],[rpm]])^2)*Table36[maxTEco])</f>
        <v>750.6</v>
      </c>
      <c r="T25" s="3">
        <f>MAX(0,(Table36[linearDown]*(1-Table7[f2Eco]*(Table15[[#This Row],[rpm]]-Table36[maxTRpm]))+(1-Table36[linearDown])*(1-Table7[f3Eco]*(Table15[[#This Row],[rpm]]-Table36[maxTRpm])^2))*Table36[maxTEco])</f>
        <v>690.83097910216702</v>
      </c>
      <c r="U25" s="3">
        <f>MAX(0,(Table36[maxPSEco]-Table7[f4Eco]*(Table15[[#This Row],[rpm]]-Table36[maxPRpm])^2)/1.36*9550/MAX(1,Table15[[#This Row],[rpm]]))</f>
        <v>618.609943977591</v>
      </c>
      <c r="V25" s="3">
        <f>MAX(0,Table7[Nm2Eco]*MIN(Table36[ratedRpm]/MAX(1,Table15[[#This Row],[rpm]]),1-(MAX(0,Table15[[#This Row],[rpm]]-Table36[ratedRpm])/Table36[fadeOut])^Table36[fadeOutExp]))</f>
        <v>618.609943977591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588.51540616246484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549.8755057578586</v>
      </c>
      <c r="E26" s="20"/>
      <c r="F26" s="3">
        <f>Table36[Factor]*IF(Table15[[#This Row],[manualData]]&gt;0,Table15[[#This Row],[manualData]],Table15[[#This Row],[rawData]])</f>
        <v>588.51540616246484</v>
      </c>
      <c r="G26" s="3">
        <f>Table36[Factor]*IF(Table15[[#This Row],[manDataEco]]&gt;0,Table15[[#This Row],[manDataEco]],Table15[[#This Row],[rawDataEco]])</f>
        <v>549.8755057578586</v>
      </c>
      <c r="H26" s="26">
        <f>1.36*Table15[[#This Row],[rpm]]*Table15[[#This Row],[motor]]/9550</f>
        <v>180.19047619047615</v>
      </c>
      <c r="I26" s="26">
        <f>1.36*Table15[[#This Row],[rpm]]*Table15[[#This Row],[motorEco]]/9550</f>
        <v>168.35978835978833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236.47778442443521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motorTorque="589" motorTorqueEco="550" fuelUsageRatio="236.5"/&gt;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torque="0.705"/&gt;</v>
      </c>
      <c r="M26" s="3">
        <f>(1-(1-Table15[[#This Row],[rpm]]/Table36[idleRpm])^2)*Table7[idleT]</f>
        <v>-698.15277777777771</v>
      </c>
      <c r="N26" s="3">
        <f>MAX(0,(1-Table7[f1]*(Table36[maxTRpm1]-Table15[[#This Row],[rpm]])^2)*Table36[maxT])</f>
        <v>737.00347222222229</v>
      </c>
      <c r="O26" s="3">
        <f>MAX(0,(Table36[linearDown]*(1-Table7[f2]*(Table15[[#This Row],[rpm]]-Table36[maxTRpm]))+(1-Table36[linearDown])*(1-Table7[f3]*(Table15[[#This Row],[rpm]]-Table36[maxTRpm])^2))*Table36[maxT])</f>
        <v>717.30737833784838</v>
      </c>
      <c r="P26" s="3">
        <f>MAX(0,(Table36[maxPS]-Table7[f4]*(Table15[[#This Row],[rpm]]-Table36[maxPRpm])^2)/1.36*9550/MAX(1,Table15[[#This Row],[rpm]]))</f>
        <v>622.79946135430907</v>
      </c>
      <c r="Q26" s="3">
        <f>MAX(0,Table7[Nm2]*MIN(Table36[ratedRpm]/MAX(1,Table15[[#This Row],[rpm]]),1-(MAX(0,Table15[[#This Row],[rpm]]-Table36[ratedRpm])/Table36[fadeOut])^Table36[fadeOutExp]))</f>
        <v>588.51540616246484</v>
      </c>
      <c r="R26" s="3">
        <f>(1-(1-Table15[[#This Row],[rpm]]/Table36[idleRpm])^2)*Table7[idleTEco]</f>
        <v>-697.31666666666661</v>
      </c>
      <c r="S26" s="3">
        <f>MAX(0,(1-Table7[f1]*(Table36[maxTRpm1]-Table15[[#This Row],[rpm]])^2)*Table36[maxTEco])</f>
        <v>736.12083333333339</v>
      </c>
      <c r="T26" s="3">
        <f>MAX(0,(Table36[linearDown]*(1-Table7[f2Eco]*(Table15[[#This Row],[rpm]]-Table36[maxTRpm]))+(1-Table36[linearDown])*(1-Table7[f3Eco]*(Table15[[#This Row],[rpm]]-Table36[maxTRpm])^2))*Table36[maxTEco])</f>
        <v>671.14523872871496</v>
      </c>
      <c r="U26" s="3">
        <f>MAX(0,(Table36[maxPSEco]-Table7[f4Eco]*(Table15[[#This Row],[rpm]]-Table36[maxPRpm])^2)/1.36*9550/MAX(1,Table15[[#This Row],[rpm]]))</f>
        <v>567.48033515731868</v>
      </c>
      <c r="V26" s="3">
        <f>MAX(0,Table7[Nm2Eco]*MIN(Table36[ratedRpm]/MAX(1,Table15[[#This Row],[rpm]]),1-(MAX(0,Table15[[#This Row],[rpm]]-Table36[ratedRpm])/Table36[fadeOut])^Table36[fadeOutExp]))</f>
        <v>549.8755057578586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367.82212885154058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343.6721910986617</v>
      </c>
      <c r="E27" s="20"/>
      <c r="F27" s="3">
        <f>Table36[Factor]*IF(Table15[[#This Row],[manualData]]&gt;0,Table15[[#This Row],[manualData]],Table15[[#This Row],[rawData]])</f>
        <v>367.82212885154058</v>
      </c>
      <c r="G27" s="3">
        <f>Table36[Factor]*IF(Table15[[#This Row],[manDataEco]]&gt;0,Table15[[#This Row],[manDataEco]],Table15[[#This Row],[rawDataEco]])</f>
        <v>343.6721910986617</v>
      </c>
      <c r="H27" s="3">
        <f>1.36*Table15[[#This Row],[rpm]]*Table15[[#This Row],[motor]]/9550</f>
        <v>115.23809523809523</v>
      </c>
      <c r="I27" s="3">
        <f>1.36*Table15[[#This Row],[rpm]]*Table15[[#This Row],[motorEco]]/9550</f>
        <v>107.67195767195767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302.86385984471366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motorTorque="368" motorTorqueEco="344" fuelUsageRatio="302.9"/&gt;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torque="0.441"/&gt;</v>
      </c>
      <c r="M27" s="3">
        <f>(1-(1-Table15[[#This Row],[rpm]]/Table36[idleRpm])^2)*Table7[idleT]</f>
        <v>-816.44444444444468</v>
      </c>
      <c r="N27" s="3">
        <f>MAX(0,(1-Table7[f1]*(Table36[maxTRpm1]-Table15[[#This Row],[rpm]])^2)*Table36[maxT])</f>
        <v>721.34722222222229</v>
      </c>
      <c r="O27" s="3">
        <f>MAX(0,(Table36[linearDown]*(1-Table7[f2]*(Table15[[#This Row],[rpm]]-Table36[maxTRpm]))+(1-Table36[linearDown])*(1-Table7[f3]*(Table15[[#This Row],[rpm]]-Table36[maxTRpm])^2))*Table36[maxT])</f>
        <v>702.21858068885456</v>
      </c>
      <c r="P27" s="3">
        <f>MAX(0,(Table36[maxPS]-Table7[f4]*(Table15[[#This Row],[rpm]]-Table36[maxPRpm])^2)/1.36*9550/MAX(1,Table15[[#This Row],[rpm]]))</f>
        <v>580.11781417112286</v>
      </c>
      <c r="Q27" s="3">
        <f>MAX(0,Table7[Nm2]*MIN(Table36[ratedRpm]/MAX(1,Table15[[#This Row],[rpm]]),1-(MAX(0,Table15[[#This Row],[rpm]]-Table36[ratedRpm])/Table36[fadeOut])^Table36[fadeOutExp]))</f>
        <v>367.82212885154058</v>
      </c>
      <c r="R27" s="3">
        <f>(1-(1-Table15[[#This Row],[rpm]]/Table36[idleRpm])^2)*Table7[idleTEco]</f>
        <v>-815.46666666666692</v>
      </c>
      <c r="S27" s="3">
        <f>MAX(0,(1-Table7[f1]*(Table36[maxTRpm1]-Table15[[#This Row],[rpm]])^2)*Table36[maxTEco])</f>
        <v>720.48333333333335</v>
      </c>
      <c r="T27" s="3">
        <f>MAX(0,(Table36[linearDown]*(1-Table7[f2Eco]*(Table15[[#This Row],[rpm]]-Table36[maxTRpm]))+(1-Table36[linearDown])*(1-Table7[f3Eco]*(Table15[[#This Row],[rpm]]-Table36[maxTRpm])^2))*Table36[maxTEco])</f>
        <v>650.26642318111419</v>
      </c>
      <c r="U27" s="3">
        <f>MAX(0,(Table36[maxPSEco]-Table7[f4Eco]*(Table15[[#This Row],[rpm]]-Table36[maxPRpm])^2)/1.36*9550/MAX(1,Table15[[#This Row],[rpm]]))</f>
        <v>510.69518716577534</v>
      </c>
      <c r="V27" s="3">
        <f>MAX(0,Table7[Nm2Eco]*MIN(Table36[ratedRpm]/MAX(1,Table15[[#This Row],[rpm]]),1-(MAX(0,Table15[[#This Row],[rpm]]-Table36[ratedRpm])/Table36[fadeOut])^Table36[fadeOutExp]))</f>
        <v>343.6721910986617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motorTorqueEco="0" fuelUsageRatio="444.4"/&gt;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-939.375</v>
      </c>
      <c r="N28" s="3">
        <f>MAX(0,(1-Table7[f1]*(Table36[maxTRpm1]-Table15[[#This Row],[rpm]])^2)*Table36[maxT])</f>
        <v>704.53125</v>
      </c>
      <c r="O28" s="3">
        <f>MAX(0,(Table36[linearDown]*(1-Table7[f2]*(Table15[[#This Row],[rpm]]-Table36[maxTRpm]))+(1-Table36[linearDown])*(1-Table7[f3]*(Table15[[#This Row],[rpm]]-Table36[maxTRpm])^2))*Table36[maxT])</f>
        <v>686.26756603134675</v>
      </c>
      <c r="P28" s="3">
        <f>MAX(0,(Table36[maxPS]-Table7[f4]*(Table15[[#This Row],[rpm]]-Table36[maxPRpm])^2)/1.36*9550/MAX(1,Table15[[#This Row],[rpm]]))</f>
        <v>534.26164215686265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-938.25</v>
      </c>
      <c r="S28" s="3">
        <f>MAX(0,(1-Table7[f1]*(Table36[maxTRpm1]-Table15[[#This Row],[rpm]])^2)*Table36[maxTEco])</f>
        <v>703.6875</v>
      </c>
      <c r="T28" s="3">
        <f>MAX(0,(Table36[linearDown]*(1-Table7[f2Eco]*(Table15[[#This Row],[rpm]]-Table36[maxTRpm]))+(1-Table36[linearDown])*(1-Table7[f3Eco]*(Table15[[#This Row],[rpm]]-Table36[maxTRpm])^2))*Table36[maxTEco])</f>
        <v>628.19453245936506</v>
      </c>
      <c r="U28" s="3">
        <f>MAX(0,(Table36[maxPSEco]-Table7[f4Eco]*(Table15[[#This Row],[rpm]]-Table36[maxPRpm])^2)/1.36*9550/MAX(1,Table15[[#This Row],[rpm]]))</f>
        <v>448.63153594771239</v>
      </c>
      <c r="V28" s="3">
        <f>MAX(0,Table7[Nm2Eco]*MIN(Table36[ratedRpm]/MAX(1,Table15[[#This Row],[rpm]]),1-(MAX(0,Table15[[#This Row],[rpm]]-Table36[ratedRpm])/Table36[fadeOut])^Table36[fadeOutExp]))</f>
        <v>0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motorTorqueEco="0" fuelUsageRatio="444.4"/&gt;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-1066.9444444444439</v>
      </c>
      <c r="N29" s="3">
        <f>MAX(0,(1-Table7[f1]*(Table36[maxTRpm1]-Table15[[#This Row],[rpm]])^2)*Table36[maxT])</f>
        <v>686.55555555555566</v>
      </c>
      <c r="O29" s="3">
        <f>MAX(0,(Table36[linearDown]*(1-Table7[f2]*(Table15[[#This Row],[rpm]]-Table36[maxTRpm]))+(1-Table36[linearDown])*(1-Table7[f3]*(Table15[[#This Row],[rpm]]-Table36[maxTRpm])^2))*Table36[maxT])</f>
        <v>669.45433436532505</v>
      </c>
      <c r="P29" s="3">
        <f>MAX(0,(Table36[maxPS]-Table7[f4]*(Table15[[#This Row],[rpm]]-Table36[maxPRpm])^2)/1.36*9550/MAX(1,Table15[[#This Row],[rpm]]))</f>
        <v>485.4379795396419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-1065.6666666666661</v>
      </c>
      <c r="S29" s="3">
        <f>MAX(0,(1-Table7[f1]*(Table36[maxTRpm1]-Table15[[#This Row],[rpm]])^2)*Table36[maxTEco])</f>
        <v>685.73333333333335</v>
      </c>
      <c r="T29" s="3">
        <f>MAX(0,(Table36[linearDown]*(1-Table7[f2Eco]*(Table15[[#This Row],[rpm]]-Table36[maxTRpm]))+(1-Table36[linearDown])*(1-Table7[f3Eco]*(Table15[[#This Row],[rpm]]-Table36[maxTRpm])^2))*Table36[maxTEco])</f>
        <v>604.92956656346712</v>
      </c>
      <c r="U29" s="3">
        <f>MAX(0,(Table36[maxPSEco]-Table7[f4Eco]*(Table15[[#This Row],[rpm]]-Table36[maxPRpm])^2)/1.36*9550/MAX(1,Table15[[#This Row],[rpm]]))</f>
        <v>381.63363171355496</v>
      </c>
      <c r="V29" s="3">
        <f>MAX(0,Table7[Nm2Eco]*MIN(Table36[ratedRpm]/MAX(1,Table15[[#This Row],[rpm]]),1-(MAX(0,Table15[[#This Row],[rpm]]-Table36[ratedRpm])/Table36[fadeOut])^Table36[fadeOutExp]))</f>
        <v>0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-1199.1527777777778</v>
      </c>
      <c r="N30" s="3">
        <f>MAX(0,(1-Table7[f1]*(Table36[maxTRpm1]-Table15[[#This Row],[rpm]])^2)*Table36[maxT])</f>
        <v>667.42013888888891</v>
      </c>
      <c r="O30" s="3">
        <f>MAX(0,(Table36[linearDown]*(1-Table7[f2]*(Table15[[#This Row],[rpm]]-Table36[maxTRpm]))+(1-Table36[linearDown])*(1-Table7[f3]*(Table15[[#This Row],[rpm]]-Table36[maxTRpm])^2))*Table36[maxT])</f>
        <v>651.77888569078937</v>
      </c>
      <c r="P30" s="3">
        <f>MAX(0,(Table36[maxPS]-Table7[f4]*(Table15[[#This Row],[rpm]]-Table36[maxPRpm])^2)/1.36*9550/MAX(1,Table15[[#This Row],[rpm]]))</f>
        <v>433.83624061326657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-1197.7166666666669</v>
      </c>
      <c r="S30" s="3">
        <f>MAX(0,(1-Table7[f1]*(Table36[maxTRpm1]-Table15[[#This Row],[rpm]])^2)*Table36[maxTEco])</f>
        <v>666.62083333333339</v>
      </c>
      <c r="T30" s="3">
        <f>MAX(0,(Table36[linearDown]*(1-Table7[f2Eco]*(Table15[[#This Row],[rpm]]-Table36[maxTRpm]))+(1-Table36[linearDown])*(1-Table7[f3Eco]*(Table15[[#This Row],[rpm]]-Table36[maxTRpm])^2))*Table36[maxTEco])</f>
        <v>580.47152549342059</v>
      </c>
      <c r="U30" s="3">
        <f>MAX(0,(Table36[maxPSEco]-Table7[f4Eco]*(Table15[[#This Row],[rpm]]-Table36[maxPRpm])^2)/1.36*9550/MAX(1,Table15[[#This Row],[rpm]]))</f>
        <v>310.01642678347929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-1335.9999999999995</v>
      </c>
      <c r="N31" s="3">
        <f>MAX(0,(1-Table7[f1]*(Table36[maxTRpm1]-Table15[[#This Row],[rpm]])^2)*Table36[maxT])</f>
        <v>647.125</v>
      </c>
      <c r="O31" s="3">
        <f>MAX(0,(Table36[linearDown]*(1-Table7[f2]*(Table15[[#This Row],[rpm]]-Table36[maxTRpm]))+(1-Table36[linearDown])*(1-Table7[f3]*(Table15[[#This Row],[rpm]]-Table36[maxTRpm])^2))*Table36[maxT])</f>
        <v>633.24122000773991</v>
      </c>
      <c r="P31" s="3">
        <f>MAX(0,(Table36[maxPS]-Table7[f4]*(Table15[[#This Row],[rpm]]-Table36[maxPRpm])^2)/1.36*9550/MAX(1,Table15[[#This Row],[rpm]]))</f>
        <v>379.63005514705878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-1334.3999999999996</v>
      </c>
      <c r="S31" s="3">
        <f>MAX(0,(1-Table7[f1]*(Table36[maxTRpm1]-Table15[[#This Row],[rpm]])^2)*Table36[maxTEco])</f>
        <v>646.35</v>
      </c>
      <c r="T31" s="3">
        <f>MAX(0,(Table36[linearDown]*(1-Table7[f2Eco]*(Table15[[#This Row],[rpm]]-Table36[maxTRpm]))+(1-Table36[linearDown])*(1-Table7[f3Eco]*(Table15[[#This Row],[rpm]]-Table36[maxTRpm])^2))*Table36[maxTEco])</f>
        <v>554.82040924922546</v>
      </c>
      <c r="U31" s="3">
        <f>MAX(0,(Table36[maxPSEco]-Table7[f4Eco]*(Table15[[#This Row],[rpm]]-Table36[maxPRpm])^2)/1.36*9550/MAX(1,Table15[[#This Row],[rpm]]))</f>
        <v>234.06862745098036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-1477.4861111111115</v>
      </c>
      <c r="N32" s="3">
        <f>MAX(0,(1-Table7[f1]*(Table36[maxTRpm1]-Table15[[#This Row],[rpm]])^2)*Table36[maxT])</f>
        <v>625.67013888888903</v>
      </c>
      <c r="O32" s="3">
        <f>MAX(0,(Table36[linearDown]*(1-Table7[f2]*(Table15[[#This Row],[rpm]]-Table36[maxTRpm]))+(1-Table36[linearDown])*(1-Table7[f3]*(Table15[[#This Row],[rpm]]-Table36[maxTRpm])^2))*Table36[maxT])</f>
        <v>613.84133731617646</v>
      </c>
      <c r="P32" s="3">
        <f>MAX(0,(Table36[maxPS]-Table7[f4]*(Table15[[#This Row],[rpm]]-Table36[maxPRpm])^2)/1.36*9550/MAX(1,Table15[[#This Row],[rpm]]))</f>
        <v>322.97887905162065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-1475.7166666666672</v>
      </c>
      <c r="S32" s="3">
        <f>MAX(0,(1-Table7[f1]*(Table36[maxTRpm1]-Table15[[#This Row],[rpm]])^2)*Table36[maxTEco])</f>
        <v>624.92083333333346</v>
      </c>
      <c r="T32" s="3">
        <f>MAX(0,(Table36[linearDown]*(1-Table7[f2Eco]*(Table15[[#This Row],[rpm]]-Table36[maxTRpm]))+(1-Table36[linearDown])*(1-Table7[f3Eco]*(Table15[[#This Row],[rpm]]-Table36[maxTRpm])^2))*Table36[maxTEco])</f>
        <v>527.97621783088186</v>
      </c>
      <c r="U32" s="3">
        <f>MAX(0,(Table36[maxPSEco]-Table7[f4Eco]*(Table15[[#This Row],[rpm]]-Table36[maxPRpm])^2)/1.36*9550/MAX(1,Table15[[#This Row],[rpm]]))</f>
        <v>154.05537214885953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-1623.6111111111111</v>
      </c>
      <c r="N33" s="3">
        <f>MAX(0,(1-Table7[f1]*(Table36[maxTRpm1]-Table15[[#This Row],[rpm]])^2)*Table36[maxT])</f>
        <v>603.05555555555566</v>
      </c>
      <c r="O33" s="3">
        <f>MAX(0,(Table36[linearDown]*(1-Table7[f2]*(Table15[[#This Row],[rpm]]-Table36[maxTRpm]))+(1-Table36[linearDown])*(1-Table7[f3]*(Table15[[#This Row],[rpm]]-Table36[maxTRpm])^2))*Table36[maxT])</f>
        <v>593.57923761609902</v>
      </c>
      <c r="P33" s="3">
        <f>MAX(0,(Table36[maxPS]-Table7[f4]*(Table15[[#This Row],[rpm]]-Table36[maxPRpm])^2)/1.36*9550/MAX(1,Table15[[#This Row],[rpm]]))</f>
        <v>264.02941176470586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-1621.6666666666665</v>
      </c>
      <c r="S33" s="3">
        <f>MAX(0,(1-Table7[f1]*(Table36[maxTRpm1]-Table15[[#This Row],[rpm]])^2)*Table36[maxTEco])</f>
        <v>602.33333333333337</v>
      </c>
      <c r="T33" s="3">
        <f>MAX(0,(Table36[linearDown]*(1-Table7[f2Eco]*(Table15[[#This Row],[rpm]]-Table36[maxTRpm]))+(1-Table36[linearDown])*(1-Table7[f3Eco]*(Table15[[#This Row],[rpm]]-Table36[maxTRpm])^2))*Table36[maxTEco])</f>
        <v>499.93895123838956</v>
      </c>
      <c r="U33" s="3">
        <f>MAX(0,(Table36[maxPSEco]-Table7[f4Eco]*(Table15[[#This Row],[rpm]]-Table36[maxPRpm])^2)/1.36*9550/MAX(1,Table15[[#This Row],[rpm]]))</f>
        <v>70.220588235294116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-1774.3750000000005</v>
      </c>
      <c r="N34" s="3">
        <f>MAX(0,(1-Table7[f1]*(Table36[maxTRpm1]-Table15[[#This Row],[rpm]])^2)*Table36[maxT])</f>
        <v>579.28125000000011</v>
      </c>
      <c r="O34" s="3">
        <f>MAX(0,(Table36[linearDown]*(1-Table7[f2]*(Table15[[#This Row],[rpm]]-Table36[maxTRpm]))+(1-Table36[linearDown])*(1-Table7[f3]*(Table15[[#This Row],[rpm]]-Table36[maxTRpm])^2))*Table36[maxT])</f>
        <v>572.4549209075077</v>
      </c>
      <c r="P34" s="3">
        <f>MAX(0,(Table36[maxPS]-Table7[f4]*(Table15[[#This Row],[rpm]]-Table36[maxPRpm])^2)/1.36*9550/MAX(1,Table15[[#This Row],[rpm]]))</f>
        <v>202.91684688581313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-1772.2500000000005</v>
      </c>
      <c r="S34" s="3">
        <f>MAX(0,(1-Table7[f1]*(Table36[maxTRpm1]-Table15[[#This Row],[rpm]])^2)*Table36[maxTEco])</f>
        <v>578.58750000000009</v>
      </c>
      <c r="T34" s="3">
        <f>MAX(0,(Table36[linearDown]*(1-Table7[f2Eco]*(Table15[[#This Row],[rpm]]-Table36[maxTRpm]))+(1-Table36[linearDown])*(1-Table7[f3Eco]*(Table15[[#This Row],[rpm]]-Table36[maxTRpm])^2))*Table36[maxTEco])</f>
        <v>470.70860947174862</v>
      </c>
      <c r="U34" s="3">
        <f>MAX(0,(Table36[maxPSEco]-Table7[f4Eco]*(Table15[[#This Row],[rpm]]-Table36[maxPRpm])^2)/1.36*9550/MAX(1,Table15[[#This Row],[rpm]]))</f>
        <v>0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-1929.7777777777776</v>
      </c>
      <c r="N35" s="3">
        <f>MAX(0,(1-Table7[f1]*(Table36[maxTRpm1]-Table15[[#This Row],[rpm]])^2)*Table36[maxT])</f>
        <v>554.34722222222229</v>
      </c>
      <c r="O35" s="3">
        <f>MAX(0,(Table36[linearDown]*(1-Table7[f2]*(Table15[[#This Row],[rpm]]-Table36[maxTRpm]))+(1-Table36[linearDown])*(1-Table7[f3]*(Table15[[#This Row],[rpm]]-Table36[maxTRpm])^2))*Table36[maxT])</f>
        <v>550.4683871904025</v>
      </c>
      <c r="P35" s="3">
        <f>MAX(0,(Table36[maxPS]-Table7[f4]*(Table15[[#This Row],[rpm]]-Table36[maxPRpm])^2)/1.36*9550/MAX(1,Table15[[#This Row],[rpm]]))</f>
        <v>139.76597850678729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-1927.4666666666667</v>
      </c>
      <c r="S35" s="3">
        <f>MAX(0,(1-Table7[f1]*(Table36[maxTRpm1]-Table15[[#This Row],[rpm]])^2)*Table36[maxTEco])</f>
        <v>553.68333333333339</v>
      </c>
      <c r="T35" s="3">
        <f>MAX(0,(Table36[linearDown]*(1-Table7[f2Eco]*(Table15[[#This Row],[rpm]]-Table36[maxTRpm]))+(1-Table36[linearDown])*(1-Table7[f3Eco]*(Table15[[#This Row],[rpm]]-Table36[maxTRpm])^2))*Table36[maxTEco])</f>
        <v>440.28519253095908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-2089.8194444444448</v>
      </c>
      <c r="N36" s="3">
        <f>MAX(0,(1-Table7[f1]*(Table36[maxTRpm1]-Table15[[#This Row],[rpm]])^2)*Table36[maxT])</f>
        <v>528.25347222222229</v>
      </c>
      <c r="O36" s="3">
        <f>MAX(0,(Table36[linearDown]*(1-Table7[f2]*(Table15[[#This Row],[rpm]]-Table36[maxTRpm]))+(1-Table36[linearDown])*(1-Table7[f3]*(Table15[[#This Row],[rpm]]-Table36[maxTRpm])^2))*Table36[maxT])</f>
        <v>527.61963646478318</v>
      </c>
      <c r="P36" s="3">
        <f>MAX(0,(Table36[maxPS]-Table7[f4]*(Table15[[#This Row],[rpm]]-Table36[maxPRpm])^2)/1.36*9550/MAX(1,Table15[[#This Row],[rpm]]))</f>
        <v>74.692182297447275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-2087.3166666666671</v>
      </c>
      <c r="S36" s="3">
        <f>MAX(0,(1-Table7[f1]*(Table36[maxTRpm1]-Table15[[#This Row],[rpm]])^2)*Table36[maxTEco])</f>
        <v>527.62083333333339</v>
      </c>
      <c r="T36" s="3">
        <f>MAX(0,(Table36[linearDown]*(1-Table7[f2Eco]*(Table15[[#This Row],[rpm]]-Table36[maxTRpm]))+(1-Table36[linearDown])*(1-Table7[f3Eco]*(Table15[[#This Row],[rpm]]-Table36[maxTRpm])^2))*Table36[maxTEco])</f>
        <v>408.66870041602101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-2423.8194444444439</v>
      </c>
      <c r="N37" s="3">
        <f>MAX(0,(1-Table7[f1]*(Table36[maxTRpm1]-Table15[[#This Row],[rpm]])^2)*Table36[maxT])</f>
        <v>472.58680555555566</v>
      </c>
      <c r="O37" s="3">
        <f>MAX(0,(Table36[linearDown]*(1-Table7[f2]*(Table15[[#This Row],[rpm]]-Table36[maxTRpm]))+(1-Table36[linearDown])*(1-Table7[f3]*(Table15[[#This Row],[rpm]]-Table36[maxTRpm])^2))*Table36[maxT])</f>
        <v>479.33548398800303</v>
      </c>
      <c r="P37" s="3">
        <f>MAX(0,(Table36[maxPS]-Table7[f4]*(Table15[[#This Row],[rpm]]-Table36[maxPRpm])^2)/1.36*9550/MAX(1,Table15[[#This Row],[rpm]]))</f>
        <v>0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-2420.9166666666661</v>
      </c>
      <c r="S37" s="3">
        <f>MAX(0,(1-Table7[f1]*(Table36[maxTRpm1]-Table15[[#This Row],[rpm]])^2)*Table36[maxTEco])</f>
        <v>472.02083333333343</v>
      </c>
      <c r="T37" s="3">
        <f>MAX(0,(Table36[linearDown]*(1-Table7[f2Eco]*(Table15[[#This Row],[rpm]]-Table36[maxTRpm]))+(1-Table36[linearDown])*(1-Table7[f3Eco]*(Table15[[#This Row],[rpm]]-Table36[maxTRpm])^2))*Table36[maxTEco])</f>
        <v>341.85649066369888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-3340.0000000000009</v>
      </c>
      <c r="N38" s="3">
        <f>MAX(0,(1-Table7[f1]*(Table36[maxTRpm1]-Table15[[#This Row],[rpm]])^2)*Table36[maxT])</f>
        <v>313.12500000000011</v>
      </c>
      <c r="O38" s="3">
        <f>MAX(0,(Table36[linearDown]*(1-Table7[f2]*(Table15[[#This Row],[rpm]]-Table36[maxTRpm]))+(1-Table36[linearDown])*(1-Table7[f3]*(Table15[[#This Row],[rpm]]-Table36[maxTRpm])^2))*Table36[maxT])</f>
        <v>343.53630514705878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-3336.0000000000009</v>
      </c>
      <c r="S38" s="3">
        <f>MAX(0,(1-Table7[f1]*(Table36[maxTRpm1]-Table15[[#This Row],[rpm]])^2)*Table36[maxTEco])</f>
        <v>312.75000000000011</v>
      </c>
      <c r="T38" s="3">
        <f>MAX(0,(Table36[linearDown]*(1-Table7[f2Eco]*(Table15[[#This Row],[rpm]]-Table36[maxTRpm]))+(1-Table36[linearDown])*(1-Table7[f3Eco]*(Table15[[#This Row],[rpm]]-Table36[maxTRpm])^2))*Table36[maxTEco])</f>
        <v>153.94715073529304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-4372.1527777777774</v>
      </c>
      <c r="N39" s="3">
        <f>MAX(0,(1-Table7[f1]*(Table36[maxTRpm1]-Table15[[#This Row],[rpm]])^2)*Table36[maxT])</f>
        <v>124.6701388888891</v>
      </c>
      <c r="O39" s="3">
        <f>MAX(0,(Table36[linearDown]*(1-Table7[f2]*(Table15[[#This Row],[rpm]]-Table36[maxTRpm]))+(1-Table36[linearDown])*(1-Table7[f3]*(Table15[[#This Row],[rpm]]-Table36[maxTRpm])^2))*Table36[maxT])</f>
        <v>186.18170109326624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-4366.916666666667</v>
      </c>
      <c r="S39" s="3">
        <f>MAX(0,(1-Table7[f1]*(Table36[maxTRpm1]-Table15[[#This Row],[rpm]])^2)*Table36[maxTEco])</f>
        <v>124.52083333333354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-5520.2777777777774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7.2716718266253491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-5513.666666666667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-6784.3750000000018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-6776.2500000000018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-8164.4444444444462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-8154.6666666666688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-9660.4861111111113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-9648.9166666666679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-11272.5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-11259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-13000.486111111111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-12984.916666666668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-14844.444444444443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-14826.666666666666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-16804.374999999996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-16784.249999999996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-18880.277777777774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-18857.666666666664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-21072.152777777781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-21046.916666666672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-23380.000000000004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-23352.000000000004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-25803.819444444449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-25772.916666666672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-28343.611111111113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-28309.666666666668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-30999.375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-30962.25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-33771.111111111109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-33730.666666666672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-36658.819444444438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-36614.916666666664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-39662.500000000007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-39615.000000000007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-42782.152777777774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-42730.916666666664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-46017.777777777781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-45962.666666666672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-49369.374999999985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-49310.249999999993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-52836.944444444445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-52773.666666666672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-56420.486111111102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-56352.916666666664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444.44444444444446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-60120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-60048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2016-02-03T17:52:59Z</dcterms:modified>
</cp:coreProperties>
</file>