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ls13_mods\"/>
    </mc:Choice>
  </mc:AlternateContent>
  <bookViews>
    <workbookView xWindow="6240" yWindow="0" windowWidth="20400" windowHeight="9945"/>
  </bookViews>
  <sheets>
    <sheet name="Calculate from Values" sheetId="3" r:id="rId1"/>
    <sheet name="Sheet1" sheetId="1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N2" i="3" l="1"/>
  <c r="B7" i="3" l="1"/>
  <c r="D7" i="3" s="1"/>
  <c r="G7" i="3" l="1"/>
  <c r="I7" i="3" s="1"/>
  <c r="E7" i="3"/>
  <c r="F7" i="3" s="1"/>
  <c r="D4" i="3"/>
  <c r="E4" i="3"/>
  <c r="B4" i="3" s="1"/>
  <c r="A4" i="3"/>
  <c r="F4" i="3"/>
  <c r="G4" i="3" l="1"/>
  <c r="B30" i="3"/>
  <c r="D30" i="3" s="1"/>
  <c r="B34" i="3"/>
  <c r="D34" i="3" s="1"/>
  <c r="B38" i="3"/>
  <c r="D38" i="3" s="1"/>
  <c r="B42" i="3"/>
  <c r="D42" i="3" s="1"/>
  <c r="B46" i="3"/>
  <c r="D46" i="3" s="1"/>
  <c r="B33" i="3"/>
  <c r="D33" i="3" s="1"/>
  <c r="B45" i="3"/>
  <c r="D45" i="3" s="1"/>
  <c r="B27" i="3"/>
  <c r="D27" i="3" s="1"/>
  <c r="B31" i="3"/>
  <c r="D31" i="3" s="1"/>
  <c r="B35" i="3"/>
  <c r="D35" i="3" s="1"/>
  <c r="B39" i="3"/>
  <c r="D39" i="3" s="1"/>
  <c r="B43" i="3"/>
  <c r="D43" i="3" s="1"/>
  <c r="B29" i="3"/>
  <c r="D29" i="3" s="1"/>
  <c r="B41" i="3"/>
  <c r="D41" i="3" s="1"/>
  <c r="B28" i="3"/>
  <c r="D28" i="3" s="1"/>
  <c r="B32" i="3"/>
  <c r="D32" i="3" s="1"/>
  <c r="B36" i="3"/>
  <c r="D36" i="3" s="1"/>
  <c r="B40" i="3"/>
  <c r="D40" i="3" s="1"/>
  <c r="B44" i="3"/>
  <c r="D44" i="3" s="1"/>
  <c r="B37" i="3"/>
  <c r="D37" i="3" s="1"/>
  <c r="B11" i="3"/>
  <c r="D11" i="3" s="1"/>
  <c r="B10" i="3"/>
  <c r="D10" i="3" s="1"/>
  <c r="B8" i="3"/>
  <c r="D8" i="3" s="1"/>
  <c r="B9" i="3"/>
  <c r="D9" i="3" s="1"/>
  <c r="C4" i="3"/>
  <c r="B15" i="3" s="1"/>
  <c r="D15" i="3" s="1"/>
  <c r="B13" i="1"/>
  <c r="B14" i="1"/>
  <c r="B15" i="1"/>
  <c r="A22" i="1"/>
  <c r="B25" i="3" l="1"/>
  <c r="D25" i="3" s="1"/>
  <c r="G25" i="3" s="1"/>
  <c r="I25" i="3" s="1"/>
  <c r="B26" i="3"/>
  <c r="D26" i="3" s="1"/>
  <c r="B24" i="3"/>
  <c r="D24" i="3" s="1"/>
  <c r="E24" i="3" s="1"/>
  <c r="F24" i="3" s="1"/>
  <c r="B23" i="3"/>
  <c r="D23" i="3" s="1"/>
  <c r="G23" i="3" s="1"/>
  <c r="I23" i="3" s="1"/>
  <c r="B20" i="3"/>
  <c r="D20" i="3" s="1"/>
  <c r="G20" i="3" s="1"/>
  <c r="I20" i="3" s="1"/>
  <c r="B19" i="3"/>
  <c r="D19" i="3" s="1"/>
  <c r="G19" i="3" s="1"/>
  <c r="I19" i="3" s="1"/>
  <c r="B22" i="3"/>
  <c r="D22" i="3" s="1"/>
  <c r="G22" i="3" s="1"/>
  <c r="I22" i="3" s="1"/>
  <c r="B21" i="3"/>
  <c r="B12" i="3"/>
  <c r="D12" i="3" s="1"/>
  <c r="E12" i="3" s="1"/>
  <c r="F12" i="3" s="1"/>
  <c r="B14" i="3"/>
  <c r="B13" i="3"/>
  <c r="D13" i="3" s="1"/>
  <c r="G13" i="3" s="1"/>
  <c r="I13" i="3" s="1"/>
  <c r="B18" i="3"/>
  <c r="B16" i="3"/>
  <c r="D16" i="3" s="1"/>
  <c r="G16" i="3" s="1"/>
  <c r="I16" i="3" s="1"/>
  <c r="B17" i="3"/>
  <c r="D17" i="3" s="1"/>
  <c r="G9" i="3"/>
  <c r="I9" i="3" s="1"/>
  <c r="E8" i="3"/>
  <c r="F8" i="3" s="1"/>
  <c r="G11" i="3"/>
  <c r="I11" i="3" s="1"/>
  <c r="G26" i="3"/>
  <c r="I26" i="3" s="1"/>
  <c r="G15" i="3"/>
  <c r="I15" i="3" s="1"/>
  <c r="G42" i="3"/>
  <c r="I42" i="3" s="1"/>
  <c r="E41" i="3"/>
  <c r="F41" i="3" s="1"/>
  <c r="E32" i="3"/>
  <c r="F32" i="3" s="1"/>
  <c r="E37" i="3"/>
  <c r="F37" i="3" s="1"/>
  <c r="E34" i="3"/>
  <c r="F34" i="3" s="1"/>
  <c r="G29" i="3"/>
  <c r="I29" i="3" s="1"/>
  <c r="E38" i="3"/>
  <c r="F38" i="3" s="1"/>
  <c r="E40" i="3"/>
  <c r="F40" i="3" s="1"/>
  <c r="E28" i="3"/>
  <c r="F28" i="3" s="1"/>
  <c r="G33" i="3"/>
  <c r="I33" i="3" s="1"/>
  <c r="E27" i="3"/>
  <c r="F27" i="3" s="1"/>
  <c r="G31" i="3"/>
  <c r="I31" i="3" s="1"/>
  <c r="E39" i="3"/>
  <c r="F39" i="3" s="1"/>
  <c r="G30" i="3"/>
  <c r="I30" i="3" s="1"/>
  <c r="E35" i="3"/>
  <c r="F35" i="3" s="1"/>
  <c r="E46" i="3"/>
  <c r="F46" i="3" s="1"/>
  <c r="G46" i="3"/>
  <c r="I46" i="3" s="1"/>
  <c r="E45" i="3"/>
  <c r="F45" i="3" s="1"/>
  <c r="G45" i="3"/>
  <c r="I45" i="3" s="1"/>
  <c r="E43" i="3"/>
  <c r="F43" i="3" s="1"/>
  <c r="G43" i="3"/>
  <c r="I43" i="3" s="1"/>
  <c r="E10" i="3"/>
  <c r="F10" i="3" s="1"/>
  <c r="G10" i="3"/>
  <c r="I10" i="3" s="1"/>
  <c r="E44" i="3"/>
  <c r="F44" i="3" s="1"/>
  <c r="G44" i="3"/>
  <c r="I44" i="3" s="1"/>
  <c r="D22" i="1"/>
  <c r="D18" i="3" l="1"/>
  <c r="E18" i="3" s="1"/>
  <c r="F18" i="3" s="1"/>
  <c r="D21" i="3"/>
  <c r="G21" i="3" s="1"/>
  <c r="I21" i="3" s="1"/>
  <c r="D14" i="3"/>
  <c r="E14" i="3" s="1"/>
  <c r="F14" i="3" s="1"/>
  <c r="E11" i="3"/>
  <c r="F11" i="3" s="1"/>
  <c r="E13" i="3"/>
  <c r="F13" i="3" s="1"/>
  <c r="G8" i="3"/>
  <c r="I8" i="3" s="1"/>
  <c r="E9" i="3"/>
  <c r="F9" i="3" s="1"/>
  <c r="G12" i="3"/>
  <c r="I12" i="3" s="1"/>
  <c r="E42" i="3"/>
  <c r="F42" i="3" s="1"/>
  <c r="G41" i="3"/>
  <c r="I41" i="3" s="1"/>
  <c r="G40" i="3"/>
  <c r="I40" i="3" s="1"/>
  <c r="G36" i="3"/>
  <c r="I36" i="3" s="1"/>
  <c r="E36" i="3"/>
  <c r="F36" i="3" s="1"/>
  <c r="G37" i="3"/>
  <c r="I37" i="3" s="1"/>
  <c r="E22" i="3"/>
  <c r="F22" i="3" s="1"/>
  <c r="G32" i="3"/>
  <c r="I32" i="3" s="1"/>
  <c r="E26" i="3"/>
  <c r="F26" i="3" s="1"/>
  <c r="G35" i="3"/>
  <c r="I35" i="3" s="1"/>
  <c r="E15" i="3"/>
  <c r="F15" i="3" s="1"/>
  <c r="G27" i="3"/>
  <c r="I27" i="3" s="1"/>
  <c r="E19" i="3"/>
  <c r="F19" i="3" s="1"/>
  <c r="E31" i="3"/>
  <c r="F31" i="3" s="1"/>
  <c r="G39" i="3"/>
  <c r="I39" i="3" s="1"/>
  <c r="E30" i="3"/>
  <c r="F30" i="3" s="1"/>
  <c r="E16" i="3"/>
  <c r="F16" i="3" s="1"/>
  <c r="E17" i="3"/>
  <c r="F17" i="3" s="1"/>
  <c r="G17" i="3"/>
  <c r="I17" i="3" s="1"/>
  <c r="E25" i="3"/>
  <c r="F25" i="3" s="1"/>
  <c r="G24" i="3"/>
  <c r="I24" i="3" s="1"/>
  <c r="G38" i="3"/>
  <c r="I38" i="3" s="1"/>
  <c r="G18" i="3"/>
  <c r="I18" i="3" s="1"/>
  <c r="E23" i="3"/>
  <c r="F23" i="3" s="1"/>
  <c r="E29" i="3"/>
  <c r="F29" i="3" s="1"/>
  <c r="G34" i="3"/>
  <c r="I34" i="3" s="1"/>
  <c r="G28" i="3"/>
  <c r="I28" i="3" s="1"/>
  <c r="E33" i="3"/>
  <c r="F33" i="3" s="1"/>
  <c r="E20" i="3"/>
  <c r="F20" i="3" s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G14" i="3" l="1"/>
  <c r="I14" i="3" s="1"/>
  <c r="E21" i="3"/>
  <c r="F21" i="3" s="1"/>
  <c r="J9" i="3"/>
  <c r="J43" i="3"/>
  <c r="J7" i="3"/>
  <c r="J41" i="3"/>
  <c r="J44" i="3"/>
  <c r="J32" i="3"/>
  <c r="J10" i="3"/>
  <c r="J45" i="3"/>
  <c r="J12" i="3"/>
  <c r="J13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J27" i="3" l="1"/>
  <c r="J42" i="3"/>
  <c r="J37" i="3"/>
  <c r="J26" i="3"/>
  <c r="J30" i="3"/>
  <c r="J46" i="3"/>
  <c r="J33" i="3"/>
  <c r="J31" i="3"/>
  <c r="J17" i="3"/>
  <c r="J16" i="3"/>
  <c r="J35" i="3"/>
  <c r="J36" i="3"/>
  <c r="J29" i="3"/>
  <c r="J21" i="3"/>
  <c r="J19" i="3"/>
  <c r="J15" i="3"/>
  <c r="J28" i="3"/>
  <c r="J23" i="3"/>
  <c r="J24" i="3"/>
  <c r="J18" i="3"/>
  <c r="J8" i="3"/>
  <c r="J39" i="3"/>
  <c r="J22" i="3"/>
  <c r="J40" i="3"/>
  <c r="J38" i="3"/>
  <c r="J34" i="3"/>
  <c r="J25" i="3"/>
  <c r="J14" i="3"/>
  <c r="J11" i="3"/>
  <c r="J20" i="3"/>
  <c r="G15" i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I2" i="2"/>
  <c r="C17" i="2" s="1"/>
  <c r="D17" i="2" s="1"/>
  <c r="E17" i="2" s="1"/>
  <c r="C5" i="2"/>
  <c r="D5" i="2" s="1"/>
  <c r="E5" i="2" s="1"/>
  <c r="G2" i="1" l="1"/>
  <c r="C2" i="2"/>
  <c r="F2" i="2" s="1"/>
  <c r="G2" i="2" s="1"/>
  <c r="C6" i="2"/>
  <c r="F6" i="2" s="1"/>
  <c r="G6" i="2" s="1"/>
  <c r="C10" i="2"/>
  <c r="D10" i="2" s="1"/>
  <c r="E10" i="2" s="1"/>
  <c r="C14" i="2"/>
  <c r="F14" i="2" s="1"/>
  <c r="G14" i="2" s="1"/>
  <c r="C3" i="2"/>
  <c r="F3" i="2" s="1"/>
  <c r="G3" i="2" s="1"/>
  <c r="C7" i="2"/>
  <c r="F7" i="2" s="1"/>
  <c r="G7" i="2" s="1"/>
  <c r="C11" i="2"/>
  <c r="F11" i="2" s="1"/>
  <c r="G11" i="2" s="1"/>
  <c r="C15" i="2"/>
  <c r="F15" i="2" s="1"/>
  <c r="G15" i="2" s="1"/>
  <c r="C4" i="2"/>
  <c r="F4" i="2" s="1"/>
  <c r="G4" i="2" s="1"/>
  <c r="C8" i="2"/>
  <c r="F8" i="2" s="1"/>
  <c r="G8" i="2" s="1"/>
  <c r="C12" i="2"/>
  <c r="F12" i="2" s="1"/>
  <c r="G12" i="2" s="1"/>
  <c r="C16" i="2"/>
  <c r="F16" i="2" s="1"/>
  <c r="G16" i="2" s="1"/>
  <c r="C9" i="2"/>
  <c r="D9" i="2" s="1"/>
  <c r="E9" i="2" s="1"/>
  <c r="C13" i="2"/>
  <c r="D13" i="2" s="1"/>
  <c r="E13" i="2" s="1"/>
  <c r="F5" i="2"/>
  <c r="G5" i="2" s="1"/>
  <c r="D2" i="2"/>
  <c r="E2" i="2" s="1"/>
  <c r="D6" i="2"/>
  <c r="E6" i="2" s="1"/>
  <c r="F17" i="2"/>
  <c r="G17" i="2" s="1"/>
  <c r="D3" i="2"/>
  <c r="E3" i="2" s="1"/>
  <c r="D4" i="2"/>
  <c r="E4" i="2" s="1"/>
  <c r="D18" i="1"/>
  <c r="E18" i="1" s="1"/>
  <c r="D14" i="2" l="1"/>
  <c r="E14" i="2" s="1"/>
  <c r="F13" i="2"/>
  <c r="G13" i="2" s="1"/>
  <c r="D12" i="2"/>
  <c r="E12" i="2" s="1"/>
  <c r="D11" i="2"/>
  <c r="E11" i="2" s="1"/>
  <c r="F10" i="2"/>
  <c r="G10" i="2" s="1"/>
  <c r="F9" i="2"/>
  <c r="G9" i="2" s="1"/>
  <c r="D8" i="2"/>
  <c r="E8" i="2" s="1"/>
  <c r="D7" i="2"/>
  <c r="E7" i="2" s="1"/>
  <c r="D16" i="2"/>
  <c r="E16" i="2" s="1"/>
  <c r="D15" i="2"/>
  <c r="E15" i="2" s="1"/>
  <c r="F18" i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<sst xmlns="http://schemas.openxmlformats.org/spreadsheetml/2006/main" count="54" uniqueCount="36">
  <si>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</si>
  <si>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</si>
  <si>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</si>
  <si>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</si>
  <si>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</si>
  <si>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</si>
  <si>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</si>
  <si>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</si>
  <si>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</si>
  <si>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</si>
  <si>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</si>
  <si>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</si>
  <si>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</si>
  <si>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</si>
  <si>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</si>
  <si>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</si>
  <si>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</si>
  <si>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</si>
  <si>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</si>
  <si>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</si>
  <si>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</si>
  <si>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</si>
  <si>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</si>
  <si>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</si>
  <si>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</si>
  <si>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</si>
  <si>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</si>
  <si>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</si>
  <si>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maxRpm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</si>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</sst>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49" fontId="0" fillId="0" borderId="0" xfId="0" applyNumberFormat="1"/>
    <xf numFmtId="9" fontId="0" fillId="0" borderId="0" xfId="1" applyFont="1"/>
    <xf numFmtId="0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'Calculate from Values'!$G$6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'Calculate from Values'!$A$7:$A$46</c:f>
              <c:numCache>
                <c:formatCode>General</c:formatCode>
                <c:ptCount val="40"/>
                <c:pt idx="0">
                  <c:v>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4400</c:v>
                </c:pt>
                <c:pt idx="39">
                  <c:v>4500</c:v>
                </c:pt>
              </c:numCache>
            </c:numRef>
          </c:cat>
          <c:val>
            <c:numRef>
              <c:f>'Calculate from Values'!$G$7:$G$46</c:f>
              <c:numCache>
                <c:formatCode>General</c:formatCode>
                <c:ptCount val="40"/>
                <c:pt idx="0">
                  <c:v>0</c:v>
                </c:pt>
                <c:pt idx="1">
                  <c:v>746.80555555555554</c:v>
                </c:pt>
                <c:pt idx="2">
                  <c:v>849</c:v>
                </c:pt>
                <c:pt idx="3">
                  <c:v>935.47222222222217</c:v>
                </c:pt>
                <c:pt idx="4">
                  <c:v>1006.2222222222222</c:v>
                </c:pt>
                <c:pt idx="5">
                  <c:v>1061.25</c:v>
                </c:pt>
                <c:pt idx="6">
                  <c:v>1100.5555555555554</c:v>
                </c:pt>
                <c:pt idx="7">
                  <c:v>1124.1388888888889</c:v>
                </c:pt>
                <c:pt idx="8">
                  <c:v>1132</c:v>
                </c:pt>
                <c:pt idx="9">
                  <c:v>1125.6188725490197</c:v>
                </c:pt>
                <c:pt idx="10">
                  <c:v>1106.4754901960785</c:v>
                </c:pt>
                <c:pt idx="11">
                  <c:v>1074.5698529411764</c:v>
                </c:pt>
                <c:pt idx="12">
                  <c:v>1029.9019607843136</c:v>
                </c:pt>
                <c:pt idx="13">
                  <c:v>971.47279964617405</c:v>
                </c:pt>
                <c:pt idx="14">
                  <c:v>910.86134453781506</c:v>
                </c:pt>
                <c:pt idx="15">
                  <c:v>848.37935174069639</c:v>
                </c:pt>
                <c:pt idx="16">
                  <c:v>765.48606361149109</c:v>
                </c:pt>
                <c:pt idx="17">
                  <c:v>357.22682968536247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446496"/>
        <c:axId val="368443752"/>
      </c:lineChart>
      <c:lineChart>
        <c:grouping val="standard"/>
        <c:varyColors val="0"/>
        <c:ser>
          <c:idx val="0"/>
          <c:order val="0"/>
          <c:tx>
            <c:strRef>
              <c:f>'Calculate from Values'!$F$6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'Calculate from Values'!$A$7:$A$46</c:f>
              <c:numCache>
                <c:formatCode>General</c:formatCode>
                <c:ptCount val="40"/>
                <c:pt idx="0">
                  <c:v>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4400</c:v>
                </c:pt>
                <c:pt idx="39">
                  <c:v>4500</c:v>
                </c:pt>
              </c:numCache>
            </c:numRef>
          </c:cat>
          <c:val>
            <c:numRef>
              <c:f>'Calculate from Values'!$F$7:$F$46</c:f>
              <c:numCache>
                <c:formatCode>General</c:formatCode>
                <c:ptCount val="40"/>
                <c:pt idx="0">
                  <c:v>0</c:v>
                </c:pt>
                <c:pt idx="1">
                  <c:v>74.445956951716113</c:v>
                </c:pt>
                <c:pt idx="2">
                  <c:v>96.723769633507871</c:v>
                </c:pt>
                <c:pt idx="3">
                  <c:v>119.89717277486912</c:v>
                </c:pt>
                <c:pt idx="4">
                  <c:v>143.29447353112278</c:v>
                </c:pt>
                <c:pt idx="5">
                  <c:v>166.24397905759164</c:v>
                </c:pt>
                <c:pt idx="6">
                  <c:v>188.0739965095986</c:v>
                </c:pt>
                <c:pt idx="7">
                  <c:v>208.11283304246652</c:v>
                </c:pt>
                <c:pt idx="8">
                  <c:v>225.68879581151836</c:v>
                </c:pt>
                <c:pt idx="9">
                  <c:v>240.4463350785341</c:v>
                </c:pt>
                <c:pt idx="10">
                  <c:v>252.1142059336824</c:v>
                </c:pt>
                <c:pt idx="11">
                  <c:v>260.14717277486915</c:v>
                </c:pt>
                <c:pt idx="12">
                  <c:v>263.99999999999994</c:v>
                </c:pt>
                <c:pt idx="13">
                  <c:v>262.85714285714283</c:v>
                </c:pt>
                <c:pt idx="14">
                  <c:v>259.42857142857144</c:v>
                </c:pt>
                <c:pt idx="15">
                  <c:v>253.71428571428572</c:v>
                </c:pt>
                <c:pt idx="16">
                  <c:v>239.82558139534885</c:v>
                </c:pt>
                <c:pt idx="17">
                  <c:v>117.00581395348837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444928"/>
        <c:axId val="368442184"/>
      </c:lineChart>
      <c:catAx>
        <c:axId val="3684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3752"/>
        <c:crosses val="autoZero"/>
        <c:auto val="1"/>
        <c:lblAlgn val="ctr"/>
        <c:lblOffset val="100"/>
        <c:noMultiLvlLbl val="1"/>
      </c:catAx>
      <c:valAx>
        <c:axId val="36844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6496"/>
        <c:crosses val="autoZero"/>
        <c:crossBetween val="between"/>
      </c:valAx>
      <c:valAx>
        <c:axId val="368442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4928"/>
        <c:crosses val="max"/>
        <c:crossBetween val="between"/>
      </c:valAx>
      <c:catAx>
        <c:axId val="36844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42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865029583166511"/>
          <c:y val="0.34567901234567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818121604855889E-2"/>
          <c:y val="5.0017636684303375E-2"/>
          <c:w val="0.95037145780506249"/>
          <c:h val="0.78720715466122293"/>
        </c:manualLayout>
      </c:layout>
      <c:lineChart>
        <c:grouping val="standard"/>
        <c:varyColors val="0"/>
        <c:ser>
          <c:idx val="7"/>
          <c:order val="0"/>
          <c:tx>
            <c:strRef>
              <c:f>'Calculate from Values'!$H$6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'Calculate from Values'!$A$7:$A$46</c:f>
              <c:numCache>
                <c:formatCode>General</c:formatCode>
                <c:ptCount val="40"/>
                <c:pt idx="0">
                  <c:v>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3900</c:v>
                </c:pt>
                <c:pt idx="34">
                  <c:v>4000</c:v>
                </c:pt>
                <c:pt idx="35">
                  <c:v>4100</c:v>
                </c:pt>
                <c:pt idx="36">
                  <c:v>4200</c:v>
                </c:pt>
                <c:pt idx="37">
                  <c:v>4300</c:v>
                </c:pt>
                <c:pt idx="38">
                  <c:v>4400</c:v>
                </c:pt>
                <c:pt idx="39">
                  <c:v>4500</c:v>
                </c:pt>
              </c:numCache>
            </c:numRef>
          </c:cat>
          <c:val>
            <c:numRef>
              <c:f>'Calculate from Values'!$H$7:$H$46</c:f>
              <c:numCache>
                <c:formatCode>General</c:formatCode>
                <c:ptCount val="40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217.55555555555554</c:v>
                </c:pt>
                <c:pt idx="4">
                  <c:v>215.55555555555554</c:v>
                </c:pt>
                <c:pt idx="5">
                  <c:v>214</c:v>
                </c:pt>
                <c:pt idx="6">
                  <c:v>212.88888888888889</c:v>
                </c:pt>
                <c:pt idx="7">
                  <c:v>212.22222222222223</c:v>
                </c:pt>
                <c:pt idx="8">
                  <c:v>212</c:v>
                </c:pt>
                <c:pt idx="9">
                  <c:v>212.2488888888889</c:v>
                </c:pt>
                <c:pt idx="10">
                  <c:v>212.99555555555557</c:v>
                </c:pt>
                <c:pt idx="11">
                  <c:v>214.24</c:v>
                </c:pt>
                <c:pt idx="12">
                  <c:v>215.98222222222222</c:v>
                </c:pt>
                <c:pt idx="13">
                  <c:v>218.22222222222223</c:v>
                </c:pt>
                <c:pt idx="14">
                  <c:v>220.96</c:v>
                </c:pt>
                <c:pt idx="15">
                  <c:v>224.19555555555556</c:v>
                </c:pt>
                <c:pt idx="16">
                  <c:v>229.53125</c:v>
                </c:pt>
                <c:pt idx="17">
                  <c:v>321.34375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41792"/>
        <c:axId val="368444144"/>
      </c:lineChart>
      <c:catAx>
        <c:axId val="3684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4144"/>
        <c:crosses val="autoZero"/>
        <c:auto val="1"/>
        <c:lblAlgn val="ctr"/>
        <c:lblOffset val="100"/>
        <c:noMultiLvlLbl val="0"/>
      </c:catAx>
      <c:valAx>
        <c:axId val="368444144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42968"/>
        <c:axId val="368445320"/>
      </c:scatterChart>
      <c:valAx>
        <c:axId val="368442968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5320"/>
        <c:crosses val="autoZero"/>
        <c:crossBetween val="midCat"/>
      </c:valAx>
      <c:valAx>
        <c:axId val="3684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(2)'!$A$2:$A$17</c:f>
              <c:numCache>
                <c:formatCode>General</c:formatCode>
                <c:ptCount val="1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</c:numCache>
            </c:numRef>
          </c:xVal>
          <c:yVal>
            <c:numRef>
              <c:f>'Sheet1 (2)'!$C$2:$C$17</c:f>
              <c:numCache>
                <c:formatCode>General</c:formatCode>
                <c:ptCount val="16"/>
                <c:pt idx="0">
                  <c:v>0</c:v>
                </c:pt>
                <c:pt idx="1">
                  <c:v>2357.7674150500002</c:v>
                </c:pt>
                <c:pt idx="2">
                  <c:v>2357.7674150500002</c:v>
                </c:pt>
                <c:pt idx="3">
                  <c:v>2357.7674150500002</c:v>
                </c:pt>
                <c:pt idx="4">
                  <c:v>2357.7674150500002</c:v>
                </c:pt>
                <c:pt idx="5">
                  <c:v>2306.7886601300002</c:v>
                </c:pt>
                <c:pt idx="6">
                  <c:v>2153.8523953700001</c:v>
                </c:pt>
                <c:pt idx="7">
                  <c:v>2020.0331637050001</c:v>
                </c:pt>
                <c:pt idx="8">
                  <c:v>1901.507558516</c:v>
                </c:pt>
                <c:pt idx="9">
                  <c:v>1797.0011109300001</c:v>
                </c:pt>
                <c:pt idx="10">
                  <c:v>1682.29891236</c:v>
                </c:pt>
                <c:pt idx="11">
                  <c:v>1593.08609125</c:v>
                </c:pt>
                <c:pt idx="12">
                  <c:v>1503.8732701399999</c:v>
                </c:pt>
                <c:pt idx="13">
                  <c:v>637.23443650000002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47280"/>
        <c:axId val="368444536"/>
      </c:scatterChart>
      <c:valAx>
        <c:axId val="368447280"/>
        <c:scaling>
          <c:orientation val="minMax"/>
          <c:max val="24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4536"/>
        <c:crosses val="autoZero"/>
        <c:crossBetween val="midCat"/>
      </c:valAx>
      <c:valAx>
        <c:axId val="36844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47626</xdr:rowOff>
    </xdr:from>
    <xdr:to>
      <xdr:col>27</xdr:col>
      <xdr:colOff>0</xdr:colOff>
      <xdr:row>37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37</xdr:row>
      <xdr:rowOff>104775</xdr:rowOff>
    </xdr:from>
    <xdr:to>
      <xdr:col>26</xdr:col>
      <xdr:colOff>600075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J46" totalsRowShown="0">
  <autoFilter ref="A6:J46"/>
  <tableColumns count="10">
    <tableColumn id="1" name="rpm"/>
    <tableColumn id="7" name="rawData" dataDxfId="15">
      <calculatedColumnFormula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calculatedColumnFormula>
    </tableColumn>
    <tableColumn id="9" name="manualData" dataDxfId="14"/>
    <tableColumn id="2" name="pto" dataDxfId="13">
      <calculatedColumnFormula>$L$2*IF(Table15[[#This Row],[manualData]]&gt;0,Table15[[#This Row],[manualData]],Table15[[#This Row],[rawData]])</calculatedColumnFormula>
    </tableColumn>
    <tableColumn id="6" name="kw_pto" dataDxfId="12">
      <calculatedColumnFormula>A7*D7/9550</calculatedColumnFormula>
    </tableColumn>
    <tableColumn id="3" name="ps" dataDxfId="11">
      <calculatedColumnFormula>Table15[[#This Row],[kw_pto]]*1.36/0.94</calculatedColumnFormula>
    </tableColumn>
    <tableColumn id="4" name="motor" dataDxfId="10">
      <calculatedColumnFormula>Table15[[#This Row],[pto]]/0.94</calculatedColumnFormula>
    </tableColumn>
    <tableColumn id="10" name="fuelUsageRatio" dataDxfId="9">
      <calculatedColumnFormula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calculatedColumnFormula>
    </tableColumn>
    <tableColumn id="5" name="xml" dataDxfId="8">
      <calculatedColumnFormula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calculatedColumnFormula>
    </tableColumn>
    <tableColumn id="8" name="xml2" dataDxfId="7">
      <calculatedColumnFormula>CONCATENATE("&lt;torque normRpm=""",ROUND(Table15[[#This Row],[rpm]]/Table36[maxRpm],3),""" torque=""",ROUND(Table15[[#This Row],[motor]]/MAX(Table15[motor]),3),"""/&gt;")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R2" totalsRowShown="0">
  <autoFilter ref="A1:R2"/>
  <tableColumns count="18">
    <tableColumn id="10" name="maxPRpm"/>
    <tableColumn id="14" name="maxPS"/>
    <tableColumn id="2" name="ratedRpm"/>
    <tableColumn id="3" name="PS"/>
    <tableColumn id="12" name="maxTRpm1"/>
    <tableColumn id="4" name="maxTRpm"/>
    <tableColumn id="5" name="maxT"/>
    <tableColumn id="6" name="idleRpm"/>
    <tableColumn id="7" name="idleRatio" dataCellStyle="Percent"/>
    <tableColumn id="11" name="fadeOut"/>
    <tableColumn id="15" name="linearDown"/>
    <tableColumn id="16" name="Factor"/>
    <tableColumn id="1" name="maxRpm"/>
    <tableColumn id="8" name="xmlComment">
      <calculatedColumnFormula>CONCATENATE("&lt;!-- ",Table36[maxPRpm],": ",Table36[maxPS]," | ",Table36[ratedRpm],": ",Table36[PS]," | ",Table36[maxTRpm1],"..",Table36[maxTRpm],": ",Table36[maxT]," | ",Table36[idleRatio]," | ",Table36[linearDown]," --&gt;")</calculatedColumnFormula>
    </tableColumn>
    <tableColumn id="9" name="fuelMinRpm"/>
    <tableColumn id="13" name="fuelMinRate"/>
    <tableColumn id="17" name="fuelIdleRate"/>
    <tableColumn id="18" name="fuelRatedRat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G4" totalsRowShown="0">
  <autoFilter ref="A3:G4"/>
  <tableColumns count="7">
    <tableColumn id="1" name="f1">
      <calculatedColumnFormula>(1-Table36[idleRatio])/((Table36[maxTRpm1]-Table36[idleRpm])^2)</calculatedColumnFormula>
    </tableColumn>
    <tableColumn id="2" name="f2">
      <calculatedColumnFormula>(Table36[maxT]-Table7[Nm])/Table36[maxT]/(Table36[maxPRpm]-Table36[maxTRpm])</calculatedColumnFormula>
    </tableColumn>
    <tableColumn id="5" name="f3">
      <calculatedColumnFormula>(Table36[maxT]-Table7[Nm])/Table36[maxT]/(Table36[maxPRpm]-Table36[maxTRpm])^2</calculatedColumnFormula>
    </tableColumn>
    <tableColumn id="6" name="f4">
      <calculatedColumnFormula>(Table36[maxPS]-Table36[PS])/MAX(1,Table36[ratedRpm]-Table36[maxPRpm])^2</calculatedColumnFormula>
    </tableColumn>
    <tableColumn id="3" name="Nm">
      <calculatedColumnFormula>Table36[maxPS]/1.36*9550/Table36[maxPRpm]</calculatedColumnFormula>
    </tableColumn>
    <tableColumn id="4" name="Nm2">
      <calculatedColumnFormula>Table36[PS]/1.36*9550/Table36[ratedRpm]</calculatedColumnFormula>
    </tableColumn>
    <tableColumn id="7" name="Anfahrmoment" dataCellStyle="Percent">
      <calculatedColumnFormula>Table36[idleRatio]*Table36[maxT]/Table7[Nm2]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6">
      <calculatedColumnFormula>A2*C2/9550</calculatedColumnFormula>
    </tableColumn>
    <tableColumn id="3" name="ps" dataDxfId="5">
      <calculatedColumnFormula>Table1[[#This Row],[kw_pto]]*1.36/0.94</calculatedColumnFormula>
    </tableColumn>
    <tableColumn id="4" name="motor"/>
    <tableColumn id="5" name="xml" dataDxfId="4">
      <calculatedColumnFormula>CONCATENATE("&lt;torque rpm=""",Table1[[#This Row],[rpm]],""" motorTorque=""",ROUND(Table1[[#This Row],[motor]],0),"""/&gt;")</calculatedColumnFormula>
    </tableColumn>
    <tableColumn id="8" name="xml2" dataDxfId="3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G17" totalsRowShown="0">
  <autoFilter ref="A1:G17"/>
  <tableColumns count="7">
    <tableColumn id="1" name="rpm"/>
    <tableColumn id="7" name="rawData"/>
    <tableColumn id="2" name="pto">
      <calculatedColumnFormula>$I$2*Table13[[#This Row],[rawData]]</calculatedColumnFormula>
    </tableColumn>
    <tableColumn id="6" name="kw_pto" dataDxfId="2">
      <calculatedColumnFormula>A2*C2/9550</calculatedColumnFormula>
    </tableColumn>
    <tableColumn id="3" name="ps" dataDxfId="1">
      <calculatedColumnFormula>Table13[[#This Row],[kw_pto]]*1.36/0.94</calculatedColumnFormula>
    </tableColumn>
    <tableColumn id="4" name="motor">
      <calculatedColumnFormula>C2/0.94</calculatedColumnFormula>
    </tableColumn>
    <tableColumn id="5" name="xml" dataDxfId="0">
      <calculatedColumnFormula>CONCATENATE("&lt;torque rpm=""",Table13[[#This Row],[rpm]],""" motorTorque=""",ROUND(Table13[[#This Row],[motor]],0),"""/&gt;")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>
      <selection activeCell="I7" sqref="I7:I25"/>
    </sheetView>
  </sheetViews>
  <sheetFormatPr defaultRowHeight="15" x14ac:dyDescent="0.25"/>
  <cols>
    <col min="1" max="1" width="12" bestFit="1" customWidth="1"/>
    <col min="2" max="2" width="11.85546875" customWidth="1"/>
    <col min="3" max="3" width="12" bestFit="1" customWidth="1"/>
    <col min="4" max="4" width="11.85546875" customWidth="1"/>
    <col min="5" max="5" width="12.42578125" customWidth="1"/>
    <col min="6" max="6" width="11.28515625" customWidth="1"/>
    <col min="7" max="7" width="13.28515625" customWidth="1"/>
    <col min="8" max="8" width="14" customWidth="1"/>
    <col min="13" max="13" width="9.140625" customWidth="1"/>
  </cols>
  <sheetData>
    <row r="1" spans="1:18" x14ac:dyDescent="0.25">
      <c r="A1" t="s">
        <v>18</v>
      </c>
      <c r="B1" t="s">
        <v>23</v>
      </c>
      <c r="C1" t="s">
        <v>8</v>
      </c>
      <c r="D1" t="s">
        <v>10</v>
      </c>
      <c r="E1" t="s">
        <v>22</v>
      </c>
      <c r="F1" t="s">
        <v>12</v>
      </c>
      <c r="G1" s="2" t="s">
        <v>13</v>
      </c>
      <c r="H1" t="s">
        <v>14</v>
      </c>
      <c r="I1" t="s">
        <v>15</v>
      </c>
      <c r="J1" t="s">
        <v>21</v>
      </c>
      <c r="K1" t="s">
        <v>25</v>
      </c>
      <c r="L1" t="s">
        <v>7</v>
      </c>
      <c r="M1" t="s">
        <v>28</v>
      </c>
      <c r="N1" t="s">
        <v>29</v>
      </c>
      <c r="O1" t="s">
        <v>31</v>
      </c>
      <c r="P1" t="s">
        <v>32</v>
      </c>
      <c r="Q1" t="s">
        <v>33</v>
      </c>
      <c r="R1" t="s">
        <v>34</v>
      </c>
    </row>
    <row r="2" spans="1:18" x14ac:dyDescent="0.25">
      <c r="A2">
        <v>1800</v>
      </c>
      <c r="B2">
        <v>264</v>
      </c>
      <c r="C2">
        <v>2150</v>
      </c>
      <c r="D2">
        <v>250</v>
      </c>
      <c r="E2">
        <v>1400</v>
      </c>
      <c r="F2">
        <v>1400</v>
      </c>
      <c r="G2">
        <v>1132</v>
      </c>
      <c r="H2">
        <v>800</v>
      </c>
      <c r="I2" s="3">
        <v>0.75</v>
      </c>
      <c r="J2">
        <v>200</v>
      </c>
      <c r="K2">
        <v>0</v>
      </c>
      <c r="L2">
        <v>0.94</v>
      </c>
      <c r="M2">
        <v>2400</v>
      </c>
      <c r="N2" t="str">
        <f>CONCATENATE("&lt;!-- ",Table36[maxPRpm],": ",Table36[maxPS]," | ",Table36[ratedRpm],": ",Table36[PS]," | ",Table36[maxTRpm1],"..",Table36[maxTRpm],": ",Table36[maxT]," | ",Table36[idleRatio]," | ",Table36[linearDown]," --&gt;")</f>
        <v>&lt;!-- 1800: 264 | 2150: 250 | 1400..1400: 1132 | 0.75 | 0 --&gt;</v>
      </c>
      <c r="O2">
        <v>1400</v>
      </c>
      <c r="P2">
        <v>212</v>
      </c>
      <c r="Q2">
        <v>220</v>
      </c>
      <c r="R2">
        <v>226</v>
      </c>
    </row>
    <row r="3" spans="1:18" x14ac:dyDescent="0.25">
      <c r="A3" t="s">
        <v>16</v>
      </c>
      <c r="B3" t="s">
        <v>17</v>
      </c>
      <c r="C3" t="s">
        <v>24</v>
      </c>
      <c r="D3" t="s">
        <v>26</v>
      </c>
      <c r="E3" t="s">
        <v>19</v>
      </c>
      <c r="F3" t="s">
        <v>20</v>
      </c>
      <c r="G3" t="s">
        <v>27</v>
      </c>
    </row>
    <row r="4" spans="1:18" x14ac:dyDescent="0.25">
      <c r="A4">
        <f>(1-Table36[idleRatio])/((Table36[maxTRpm1]-Table36[idleRpm])^2)</f>
        <v>6.9444444444444448E-7</v>
      </c>
      <c r="B4">
        <f>(Table36[maxT]-Table7[Nm])/Table36[maxT]/(Table36[maxPRpm]-Table36[maxTRpm])</f>
        <v>2.2548153537033219E-4</v>
      </c>
      <c r="C4">
        <f>(Table36[maxT]-Table7[Nm])/Table36[maxT]/(Table36[maxPRpm]-Table36[maxTRpm])^2</f>
        <v>5.6370383842583041E-7</v>
      </c>
      <c r="D4">
        <f>(Table36[maxPS]-Table36[PS])/MAX(1,Table36[ratedRpm]-Table36[maxPRpm])^2</f>
        <v>1.1428571428571428E-4</v>
      </c>
      <c r="E4">
        <f>Table36[maxPS]/1.36*9550/Table36[maxPRpm]</f>
        <v>1029.9019607843136</v>
      </c>
      <c r="F4">
        <f>Table36[PS]/1.36*9550/Table36[ratedRpm]</f>
        <v>816.51846785225712</v>
      </c>
      <c r="G4" s="3">
        <f>Table36[idleRatio]*Table36[maxT]/Table7[Nm2]</f>
        <v>1.0397805235602096</v>
      </c>
    </row>
    <row r="6" spans="1:18" x14ac:dyDescent="0.25">
      <c r="A6" t="s">
        <v>0</v>
      </c>
      <c r="B6" t="s">
        <v>5</v>
      </c>
      <c r="C6" t="s">
        <v>30</v>
      </c>
      <c r="D6" t="s">
        <v>2</v>
      </c>
      <c r="E6" t="s">
        <v>6</v>
      </c>
      <c r="F6" t="s">
        <v>1</v>
      </c>
      <c r="G6" t="s">
        <v>4</v>
      </c>
      <c r="H6" t="s">
        <v>35</v>
      </c>
      <c r="I6" s="1" t="s">
        <v>3</v>
      </c>
      <c r="J6" t="s">
        <v>9</v>
      </c>
    </row>
    <row r="7" spans="1:18" x14ac:dyDescent="0.25">
      <c r="A7">
        <v>0</v>
      </c>
      <c r="B7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D7">
        <f>$L$2*IF(Table15[[#This Row],[manualData]]&gt;0,Table15[[#This Row],[manualData]],Table15[[#This Row],[rawData]])</f>
        <v>0</v>
      </c>
      <c r="E7" s="1">
        <f t="shared" ref="E7:E46" si="0">A7*D7/9550</f>
        <v>0</v>
      </c>
      <c r="F7" s="1">
        <f>Table15[[#This Row],[kw_pto]]*1.36/0.94</f>
        <v>0</v>
      </c>
      <c r="G7">
        <f>Table15[[#This Row],[pto]]/0.94</f>
        <v>0</v>
      </c>
      <c r="H7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220</v>
      </c>
      <c r="I7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rpm="0" motorTorque="0" fuelUsageRatio="220"/&gt;&lt;!-- 1800: 264 | 2150: 250 | 1400..1400: 1132 | 0.75 | 0 --&gt;</v>
      </c>
      <c r="J7" s="4" t="str">
        <f>CONCATENATE("&lt;torque normRpm=""",ROUND(Table15[[#This Row],[rpm]]/Table36[maxRpm],3),""" torque=""",ROUND(Table15[[#This Row],[motor]]/MAX(Table15[motor]),3),"""/&gt;")</f>
        <v>&lt;torque normRpm="0" torque="0"/&gt;</v>
      </c>
    </row>
    <row r="8" spans="1:18" x14ac:dyDescent="0.25">
      <c r="A8">
        <v>700</v>
      </c>
      <c r="B8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746.80555555555554</v>
      </c>
      <c r="D8">
        <f>$L$2*IF(Table15[[#This Row],[manualData]]&gt;0,Table15[[#This Row],[manualData]],Table15[[#This Row],[rawData]])</f>
        <v>701.99722222222215</v>
      </c>
      <c r="E8" s="1">
        <f t="shared" si="0"/>
        <v>51.455293775450841</v>
      </c>
      <c r="F8" s="1">
        <f>Table15[[#This Row],[kw_pto]]*1.36/0.94</f>
        <v>74.445956951716113</v>
      </c>
      <c r="G8">
        <f>Table15[[#This Row],[pto]]/0.94</f>
        <v>746.80555555555554</v>
      </c>
      <c r="H8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220</v>
      </c>
      <c r="I8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rpm="700" motorTorque="747" fuelUsageRatio="220"/&gt;</v>
      </c>
      <c r="J8" s="4" t="str">
        <f>CONCATENATE("&lt;torque normRpm=""",ROUND(Table15[[#This Row],[rpm]]/Table36[maxRpm],3),""" torque=""",ROUND(Table15[[#This Row],[motor]]/MAX(Table15[motor]),3),"""/&gt;")</f>
        <v>&lt;torque normRpm="0.292" torque="0.66"/&gt;</v>
      </c>
    </row>
    <row r="9" spans="1:18" x14ac:dyDescent="0.25">
      <c r="A9">
        <v>800</v>
      </c>
      <c r="B9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849</v>
      </c>
      <c r="D9">
        <f>$L$2*IF(Table15[[#This Row],[manualData]]&gt;0,Table15[[#This Row],[manualData]],Table15[[#This Row],[rawData]])</f>
        <v>798.06</v>
      </c>
      <c r="E9" s="1">
        <f t="shared" si="0"/>
        <v>66.853193717277492</v>
      </c>
      <c r="F9" s="1">
        <f>Table15[[#This Row],[kw_pto]]*1.36/0.94</f>
        <v>96.723769633507871</v>
      </c>
      <c r="G9">
        <f>Table15[[#This Row],[pto]]/0.94</f>
        <v>849</v>
      </c>
      <c r="H9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220</v>
      </c>
      <c r="I9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rpm="800" motorTorque="849" fuelUsageRatio="220"/&gt;</v>
      </c>
      <c r="J9" s="4" t="str">
        <f>CONCATENATE("&lt;torque normRpm=""",ROUND(Table15[[#This Row],[rpm]]/Table36[maxRpm],3),""" torque=""",ROUND(Table15[[#This Row],[motor]]/MAX(Table15[motor]),3),"""/&gt;")</f>
        <v>&lt;torque normRpm="0.333" torque="0.75"/&gt;</v>
      </c>
    </row>
    <row r="10" spans="1:18" x14ac:dyDescent="0.25">
      <c r="A10">
        <v>900</v>
      </c>
      <c r="B10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935.47222222222217</v>
      </c>
      <c r="D10">
        <f>$L$2*IF(Table15[[#This Row],[manualData]]&gt;0,Table15[[#This Row],[manualData]],Table15[[#This Row],[rawData]])</f>
        <v>879.34388888888884</v>
      </c>
      <c r="E10" s="1">
        <f t="shared" si="0"/>
        <v>82.870104712041879</v>
      </c>
      <c r="F10" s="1">
        <f>Table15[[#This Row],[kw_pto]]*1.36/0.94</f>
        <v>119.89717277486912</v>
      </c>
      <c r="G10">
        <f>Table15[[#This Row],[pto]]/0.94</f>
        <v>935.47222222222217</v>
      </c>
      <c r="H10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217.55555555555554</v>
      </c>
      <c r="I10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rpm="900" motorTorque="935" fuelUsageRatio="218"/&gt;</v>
      </c>
      <c r="J10" s="4" t="str">
        <f>CONCATENATE("&lt;torque normRpm=""",ROUND(Table15[[#This Row],[rpm]]/Table36[maxRpm],3),""" torque=""",ROUND(Table15[[#This Row],[motor]]/MAX(Table15[motor]),3),"""/&gt;")</f>
        <v>&lt;torque normRpm="0.375" torque="0.826"/&gt;</v>
      </c>
    </row>
    <row r="11" spans="1:18" x14ac:dyDescent="0.25">
      <c r="A11">
        <v>1000</v>
      </c>
      <c r="B1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1006.2222222222222</v>
      </c>
      <c r="D11">
        <f>$L$2*IF(Table15[[#This Row],[manualData]]&gt;0,Table15[[#This Row],[manualData]],Table15[[#This Row],[rawData]])</f>
        <v>945.84888888888884</v>
      </c>
      <c r="E11">
        <f t="shared" si="0"/>
        <v>99.041768470040722</v>
      </c>
      <c r="F11">
        <f>Table15[[#This Row],[kw_pto]]*1.36/0.94</f>
        <v>143.29447353112278</v>
      </c>
      <c r="G11">
        <f>Table15[[#This Row],[pto]]/0.94</f>
        <v>1006.2222222222222</v>
      </c>
      <c r="H11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215.55555555555554</v>
      </c>
      <c r="I11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rpm="1000" motorTorque="1006" fuelUsageRatio="216"/&gt;</v>
      </c>
      <c r="J11" s="4" t="str">
        <f>CONCATENATE("&lt;torque normRpm=""",ROUND(Table15[[#This Row],[rpm]]/Table36[maxRpm],3),""" torque=""",ROUND(Table15[[#This Row],[motor]]/MAX(Table15[motor]),3),"""/&gt;")</f>
        <v>&lt;torque normRpm="0.417" torque="0.889"/&gt;</v>
      </c>
    </row>
    <row r="12" spans="1:18" x14ac:dyDescent="0.25">
      <c r="A12">
        <v>1100</v>
      </c>
      <c r="B12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1061.25</v>
      </c>
      <c r="D12">
        <f>$L$2*IF(Table15[[#This Row],[manualData]]&gt;0,Table15[[#This Row],[manualData]],Table15[[#This Row],[rawData]])</f>
        <v>997.57499999999993</v>
      </c>
      <c r="E12">
        <f t="shared" si="0"/>
        <v>114.90392670157068</v>
      </c>
      <c r="F12">
        <f>Table15[[#This Row],[kw_pto]]*1.36/0.94</f>
        <v>166.24397905759164</v>
      </c>
      <c r="G12">
        <f>Table15[[#This Row],[pto]]/0.94</f>
        <v>1061.25</v>
      </c>
      <c r="H12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214</v>
      </c>
      <c r="I12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rpm="1100" motorTorque="1061" fuelUsageRatio="214"/&gt;</v>
      </c>
      <c r="J12" s="4" t="str">
        <f>CONCATENATE("&lt;torque normRpm=""",ROUND(Table15[[#This Row],[rpm]]/Table36[maxRpm],3),""" torque=""",ROUND(Table15[[#This Row],[motor]]/MAX(Table15[motor]),3),"""/&gt;")</f>
        <v>&lt;torque normRpm="0.458" torque="0.938"/&gt;</v>
      </c>
    </row>
    <row r="13" spans="1:18" x14ac:dyDescent="0.25">
      <c r="A13">
        <v>1200</v>
      </c>
      <c r="B13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1100.5555555555554</v>
      </c>
      <c r="D13">
        <f>$L$2*IF(Table15[[#This Row],[manualData]]&gt;0,Table15[[#This Row],[manualData]],Table15[[#This Row],[rawData]])</f>
        <v>1034.5222222222221</v>
      </c>
      <c r="E13">
        <f t="shared" si="0"/>
        <v>129.99232111692842</v>
      </c>
      <c r="F13">
        <f>Table15[[#This Row],[kw_pto]]*1.36/0.94</f>
        <v>188.0739965095986</v>
      </c>
      <c r="G13">
        <f>Table15[[#This Row],[pto]]/0.94</f>
        <v>1100.5555555555554</v>
      </c>
      <c r="H13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212.88888888888889</v>
      </c>
      <c r="I13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rpm="1200" motorTorque="1101" fuelUsageRatio="213"/&gt;</v>
      </c>
      <c r="J13" s="4" t="str">
        <f>CONCATENATE("&lt;torque normRpm=""",ROUND(Table15[[#This Row],[rpm]]/Table36[maxRpm],3),""" torque=""",ROUND(Table15[[#This Row],[motor]]/MAX(Table15[motor]),3),"""/&gt;")</f>
        <v>&lt;torque normRpm="0.5" torque="0.972"/&gt;</v>
      </c>
    </row>
    <row r="14" spans="1:18" x14ac:dyDescent="0.25">
      <c r="A14">
        <v>1300</v>
      </c>
      <c r="B14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1124.1388888888889</v>
      </c>
      <c r="D14">
        <f>$L$2*IF(Table15[[#This Row],[manualData]]&gt;0,Table15[[#This Row],[manualData]],Table15[[#This Row],[rawData]])</f>
        <v>1056.6905555555554</v>
      </c>
      <c r="E14">
        <f t="shared" si="0"/>
        <v>143.84269342641068</v>
      </c>
      <c r="F14">
        <f>Table15[[#This Row],[kw_pto]]*1.36/0.94</f>
        <v>208.11283304246652</v>
      </c>
      <c r="G14">
        <f>Table15[[#This Row],[pto]]/0.94</f>
        <v>1124.1388888888889</v>
      </c>
      <c r="H14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212.22222222222223</v>
      </c>
      <c r="I14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rpm="1300" motorTorque="1124" fuelUsageRatio="212"/&gt;</v>
      </c>
      <c r="J14" s="4" t="str">
        <f>CONCATENATE("&lt;torque normRpm=""",ROUND(Table15[[#This Row],[rpm]]/Table36[maxRpm],3),""" torque=""",ROUND(Table15[[#This Row],[motor]]/MAX(Table15[motor]),3),"""/&gt;")</f>
        <v>&lt;torque normRpm="0.542" torque="0.993"/&gt;</v>
      </c>
    </row>
    <row r="15" spans="1:18" x14ac:dyDescent="0.25">
      <c r="A15">
        <v>1400</v>
      </c>
      <c r="B15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1132</v>
      </c>
      <c r="D15">
        <f>$L$2*IF(Table15[[#This Row],[manualData]]&gt;0,Table15[[#This Row],[manualData]],Table15[[#This Row],[rawData]])</f>
        <v>1064.08</v>
      </c>
      <c r="E15">
        <f t="shared" si="0"/>
        <v>155.99078534031415</v>
      </c>
      <c r="F15">
        <f>Table15[[#This Row],[kw_pto]]*1.36/0.94</f>
        <v>225.68879581151836</v>
      </c>
      <c r="G15">
        <f>Table15[[#This Row],[pto]]/0.94</f>
        <v>1132</v>
      </c>
      <c r="H15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212</v>
      </c>
      <c r="I15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rpm="1400" motorTorque="1132" fuelUsageRatio="212"/&gt;</v>
      </c>
      <c r="J15" s="4" t="str">
        <f>CONCATENATE("&lt;torque normRpm=""",ROUND(Table15[[#This Row],[rpm]]/Table36[maxRpm],3),""" torque=""",ROUND(Table15[[#This Row],[motor]]/MAX(Table15[motor]),3),"""/&gt;")</f>
        <v>&lt;torque normRpm="0.583" torque="1"/&gt;</v>
      </c>
    </row>
    <row r="16" spans="1:18" x14ac:dyDescent="0.25">
      <c r="A16">
        <v>1500</v>
      </c>
      <c r="B16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1125.6188725490197</v>
      </c>
      <c r="D16">
        <f>$L$2*IF(Table15[[#This Row],[manualData]]&gt;0,Table15[[#This Row],[manualData]],Table15[[#This Row],[rawData]])</f>
        <v>1058.0817401960785</v>
      </c>
      <c r="E16">
        <f t="shared" si="0"/>
        <v>166.19084924545737</v>
      </c>
      <c r="F16">
        <f>Table15[[#This Row],[kw_pto]]*1.36/0.94</f>
        <v>240.4463350785341</v>
      </c>
      <c r="G16">
        <f>Table15[[#This Row],[pto]]/0.94</f>
        <v>1125.6188725490197</v>
      </c>
      <c r="H16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212.2488888888889</v>
      </c>
      <c r="I16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rpm="1500" motorTorque="1126" fuelUsageRatio="212"/&gt;</v>
      </c>
      <c r="J16" s="4" t="str">
        <f>CONCATENATE("&lt;torque normRpm=""",ROUND(Table15[[#This Row],[rpm]]/Table36[maxRpm],3),""" torque=""",ROUND(Table15[[#This Row],[motor]]/MAX(Table15[motor]),3),"""/&gt;")</f>
        <v>&lt;torque normRpm="0.625" torque="0.994"/&gt;</v>
      </c>
    </row>
    <row r="17" spans="1:10" x14ac:dyDescent="0.25">
      <c r="A17">
        <v>1600</v>
      </c>
      <c r="B17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1106.4754901960785</v>
      </c>
      <c r="D17">
        <f>$L$2*IF(Table15[[#This Row],[manualData]]&gt;0,Table15[[#This Row],[manualData]],Table15[[#This Row],[rawData]])</f>
        <v>1040.0869607843138</v>
      </c>
      <c r="E17">
        <f t="shared" si="0"/>
        <v>174.2554070423981</v>
      </c>
      <c r="F17">
        <f>Table15[[#This Row],[kw_pto]]*1.36/0.94</f>
        <v>252.1142059336824</v>
      </c>
      <c r="G17">
        <f>Table15[[#This Row],[pto]]/0.94</f>
        <v>1106.4754901960785</v>
      </c>
      <c r="H17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212.99555555555557</v>
      </c>
      <c r="I17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rpm="1600" motorTorque="1106" fuelUsageRatio="213"/&gt;</v>
      </c>
      <c r="J17" s="4" t="str">
        <f>CONCATENATE("&lt;torque normRpm=""",ROUND(Table15[[#This Row],[rpm]]/Table36[maxRpm],3),""" torque=""",ROUND(Table15[[#This Row],[motor]]/MAX(Table15[motor]),3),"""/&gt;")</f>
        <v>&lt;torque normRpm="0.667" torque="0.977"/&gt;</v>
      </c>
    </row>
    <row r="18" spans="1:10" x14ac:dyDescent="0.25">
      <c r="A18">
        <v>1700</v>
      </c>
      <c r="B18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1074.5698529411764</v>
      </c>
      <c r="D18">
        <f>$L$2*IF(Table15[[#This Row],[manualData]]&gt;0,Table15[[#This Row],[manualData]],Table15[[#This Row],[rawData]])</f>
        <v>1010.0956617647057</v>
      </c>
      <c r="E18">
        <f t="shared" si="0"/>
        <v>179.80760471204187</v>
      </c>
      <c r="F18">
        <f>Table15[[#This Row],[kw_pto]]*1.36/0.94</f>
        <v>260.14717277486915</v>
      </c>
      <c r="G18">
        <f>Table15[[#This Row],[pto]]/0.94</f>
        <v>1074.5698529411764</v>
      </c>
      <c r="H18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214.24</v>
      </c>
      <c r="I18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rpm="1700" motorTorque="1075" fuelUsageRatio="214"/&gt;</v>
      </c>
      <c r="J18" s="4" t="str">
        <f>CONCATENATE("&lt;torque normRpm=""",ROUND(Table15[[#This Row],[rpm]]/Table36[maxRpm],3),""" torque=""",ROUND(Table15[[#This Row],[motor]]/MAX(Table15[motor]),3),"""/&gt;")</f>
        <v>&lt;torque normRpm="0.708" torque="0.949"/&gt;</v>
      </c>
    </row>
    <row r="19" spans="1:10" x14ac:dyDescent="0.25">
      <c r="A19">
        <v>1800</v>
      </c>
      <c r="B19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1029.9019607843136</v>
      </c>
      <c r="D19">
        <f>$L$2*IF(Table15[[#This Row],[manualData]]&gt;0,Table15[[#This Row],[manualData]],Table15[[#This Row],[rawData]])</f>
        <v>968.10784313725469</v>
      </c>
      <c r="E19">
        <f t="shared" si="0"/>
        <v>182.47058823529406</v>
      </c>
      <c r="F19">
        <f>Table15[[#This Row],[kw_pto]]*1.36/0.94</f>
        <v>263.99999999999994</v>
      </c>
      <c r="G19">
        <f>Table15[[#This Row],[pto]]/0.94</f>
        <v>1029.9019607843136</v>
      </c>
      <c r="H19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215.98222222222222</v>
      </c>
      <c r="I19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rpm="1800" motorTorque="1030" fuelUsageRatio="216"/&gt;</v>
      </c>
      <c r="J19" s="4" t="str">
        <f>CONCATENATE("&lt;torque normRpm=""",ROUND(Table15[[#This Row],[rpm]]/Table36[maxRpm],3),""" torque=""",ROUND(Table15[[#This Row],[motor]]/MAX(Table15[motor]),3),"""/&gt;")</f>
        <v>&lt;torque normRpm="0.75" torque="0.91"/&gt;</v>
      </c>
    </row>
    <row r="20" spans="1:10" x14ac:dyDescent="0.25">
      <c r="A20">
        <v>1900</v>
      </c>
      <c r="B20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971.47279964617405</v>
      </c>
      <c r="D20">
        <f>$L$2*IF(Table15[[#This Row],[manualData]]&gt;0,Table15[[#This Row],[manualData]],Table15[[#This Row],[rawData]])</f>
        <v>913.1844316674036</v>
      </c>
      <c r="E20">
        <f t="shared" si="0"/>
        <v>181.68067226890753</v>
      </c>
      <c r="F20">
        <f>Table15[[#This Row],[kw_pto]]*1.36/0.94</f>
        <v>262.85714285714283</v>
      </c>
      <c r="G20">
        <f>Table15[[#This Row],[pto]]/0.94</f>
        <v>971.47279964617405</v>
      </c>
      <c r="H20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218.22222222222223</v>
      </c>
      <c r="I20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rpm="1900" motorTorque="971" fuelUsageRatio="218"/&gt;</v>
      </c>
      <c r="J20" s="4" t="str">
        <f>CONCATENATE("&lt;torque normRpm=""",ROUND(Table15[[#This Row],[rpm]]/Table36[maxRpm],3),""" torque=""",ROUND(Table15[[#This Row],[motor]]/MAX(Table15[motor]),3),"""/&gt;")</f>
        <v>&lt;torque normRpm="0.792" torque="0.858"/&gt;</v>
      </c>
    </row>
    <row r="21" spans="1:10" x14ac:dyDescent="0.25">
      <c r="A21">
        <v>2000</v>
      </c>
      <c r="B2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910.86134453781506</v>
      </c>
      <c r="D21">
        <f>$L$2*IF(Table15[[#This Row],[manualData]]&gt;0,Table15[[#This Row],[manualData]],Table15[[#This Row],[rawData]])</f>
        <v>856.20966386554608</v>
      </c>
      <c r="E21">
        <f t="shared" si="0"/>
        <v>179.31092436974788</v>
      </c>
      <c r="F21">
        <f>Table15[[#This Row],[kw_pto]]*1.36/0.94</f>
        <v>259.42857142857144</v>
      </c>
      <c r="G21">
        <f>Table15[[#This Row],[pto]]/0.94</f>
        <v>910.86134453781506</v>
      </c>
      <c r="H21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220.96</v>
      </c>
      <c r="I21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rpm="2000" motorTorque="911" fuelUsageRatio="221"/&gt;</v>
      </c>
      <c r="J21" s="4" t="str">
        <f>CONCATENATE("&lt;torque normRpm=""",ROUND(Table15[[#This Row],[rpm]]/Table36[maxRpm],3),""" torque=""",ROUND(Table15[[#This Row],[motor]]/MAX(Table15[motor]),3),"""/&gt;")</f>
        <v>&lt;torque normRpm="0.833" torque="0.805"/&gt;</v>
      </c>
    </row>
    <row r="22" spans="1:10" x14ac:dyDescent="0.25">
      <c r="A22">
        <v>2100</v>
      </c>
      <c r="B22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848.37935174069628</v>
      </c>
      <c r="D22">
        <f>$L$2*IF(Table15[[#This Row],[manualData]]&gt;0,Table15[[#This Row],[manualData]],Table15[[#This Row],[rawData]])</f>
        <v>797.47659063625451</v>
      </c>
      <c r="E22">
        <f t="shared" si="0"/>
        <v>175.36134453781511</v>
      </c>
      <c r="F22">
        <f>Table15[[#This Row],[kw_pto]]*1.36/0.94</f>
        <v>253.71428571428572</v>
      </c>
      <c r="G22">
        <f>Table15[[#This Row],[pto]]/0.94</f>
        <v>848.37935174069639</v>
      </c>
      <c r="H22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224.19555555555556</v>
      </c>
      <c r="I22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rpm="2100" motorTorque="848" fuelUsageRatio="224"/&gt;</v>
      </c>
      <c r="J22" s="4" t="str">
        <f>CONCATENATE("&lt;torque normRpm=""",ROUND(Table15[[#This Row],[rpm]]/Table36[maxRpm],3),""" torque=""",ROUND(Table15[[#This Row],[motor]]/MAX(Table15[motor]),3),"""/&gt;")</f>
        <v>&lt;torque normRpm="0.875" torque="0.749"/&gt;</v>
      </c>
    </row>
    <row r="23" spans="1:10" x14ac:dyDescent="0.25">
      <c r="A23">
        <v>2200</v>
      </c>
      <c r="B23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765.48606361149109</v>
      </c>
      <c r="D23">
        <f>$L$2*IF(Table15[[#This Row],[manualData]]&gt;0,Table15[[#This Row],[manualData]],Table15[[#This Row],[rawData]])</f>
        <v>719.55689979480155</v>
      </c>
      <c r="E23">
        <f t="shared" si="0"/>
        <v>165.76179890560874</v>
      </c>
      <c r="F23">
        <f>Table15[[#This Row],[kw_pto]]*1.36/0.94</f>
        <v>239.82558139534885</v>
      </c>
      <c r="G23">
        <f>Table15[[#This Row],[pto]]/0.94</f>
        <v>765.48606361149109</v>
      </c>
      <c r="H23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229.53125</v>
      </c>
      <c r="I23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rpm="2200" motorTorque="765" fuelUsageRatio="230"/&gt;</v>
      </c>
      <c r="J23" s="4" t="str">
        <f>CONCATENATE("&lt;torque normRpm=""",ROUND(Table15[[#This Row],[rpm]]/Table36[maxRpm],3),""" torque=""",ROUND(Table15[[#This Row],[motor]]/MAX(Table15[motor]),3),"""/&gt;")</f>
        <v>&lt;torque normRpm="0.917" torque="0.676"/&gt;</v>
      </c>
    </row>
    <row r="24" spans="1:10" x14ac:dyDescent="0.25">
      <c r="A24">
        <v>2300</v>
      </c>
      <c r="B24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357.22682968536247</v>
      </c>
      <c r="D24">
        <f>$L$2*IF(Table15[[#This Row],[manualData]]&gt;0,Table15[[#This Row],[manualData]],Table15[[#This Row],[rawData]])</f>
        <v>335.79321990424069</v>
      </c>
      <c r="E24">
        <f t="shared" si="0"/>
        <v>80.87166552667577</v>
      </c>
      <c r="F24">
        <f>Table15[[#This Row],[kw_pto]]*1.36/0.94</f>
        <v>117.00581395348837</v>
      </c>
      <c r="G24">
        <f>Table15[[#This Row],[pto]]/0.94</f>
        <v>357.22682968536247</v>
      </c>
      <c r="H24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321.34375</v>
      </c>
      <c r="I24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rpm="2300" motorTorque="357" fuelUsageRatio="321"/&gt;</v>
      </c>
      <c r="J24" s="4" t="str">
        <f>CONCATENATE("&lt;torque normRpm=""",ROUND(Table15[[#This Row],[rpm]]/Table36[maxRpm],3),""" torque=""",ROUND(Table15[[#This Row],[motor]]/MAX(Table15[motor]),3),"""/&gt;")</f>
        <v>&lt;torque normRpm="0.958" torque="0.316"/&gt;</v>
      </c>
    </row>
    <row r="25" spans="1:10" x14ac:dyDescent="0.25">
      <c r="A25">
        <v>2400</v>
      </c>
      <c r="B25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D25">
        <f>$L$2*IF(Table15[[#This Row],[manualData]]&gt;0,Table15[[#This Row],[manualData]],Table15[[#This Row],[rawData]])</f>
        <v>0</v>
      </c>
      <c r="E25">
        <f t="shared" si="0"/>
        <v>0</v>
      </c>
      <c r="F25">
        <f>Table15[[#This Row],[kw_pto]]*1.36/0.94</f>
        <v>0</v>
      </c>
      <c r="G25">
        <f>Table15[[#This Row],[pto]]/0.94</f>
        <v>0</v>
      </c>
      <c r="H25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25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rpm="2400" motorTorque="0" fuelUsageRatio="0"/&gt;</v>
      </c>
      <c r="J25" s="4" t="str">
        <f>CONCATENATE("&lt;torque normRpm=""",ROUND(Table15[[#This Row],[rpm]]/Table36[maxRpm],3),""" torque=""",ROUND(Table15[[#This Row],[motor]]/MAX(Table15[motor]),3),"""/&gt;")</f>
        <v>&lt;torque normRpm="1" torque="0"/&gt;</v>
      </c>
    </row>
    <row r="26" spans="1:10" x14ac:dyDescent="0.25">
      <c r="A26">
        <v>2500</v>
      </c>
      <c r="B26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D26">
        <f>$L$2*IF(Table15[[#This Row],[manualData]]&gt;0,Table15[[#This Row],[manualData]],Table15[[#This Row],[rawData]])</f>
        <v>0</v>
      </c>
      <c r="E26" s="1">
        <f t="shared" si="0"/>
        <v>0</v>
      </c>
      <c r="F26" s="1">
        <f>Table15[[#This Row],[kw_pto]]*1.36/0.94</f>
        <v>0</v>
      </c>
      <c r="G26">
        <f>Table15[[#This Row],[pto]]/0.94</f>
        <v>0</v>
      </c>
      <c r="H26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26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rpm="2500" motorTorque="0" fuelUsageRatio="0"/&gt;</v>
      </c>
      <c r="J26" s="4" t="str">
        <f>CONCATENATE("&lt;torque normRpm=""",ROUND(Table15[[#This Row],[rpm]]/Table36[maxRpm],3),""" torque=""",ROUND(Table15[[#This Row],[motor]]/MAX(Table15[motor]),3),"""/&gt;")</f>
        <v>&lt;torque normRpm="1.042" torque="0"/&gt;</v>
      </c>
    </row>
    <row r="27" spans="1:10" x14ac:dyDescent="0.25">
      <c r="A27">
        <v>2600</v>
      </c>
      <c r="B27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27" s="1"/>
      <c r="D27">
        <f>$L$2*IF(Table15[[#This Row],[manualData]]&gt;0,Table15[[#This Row],[manualData]],Table15[[#This Row],[rawData]])</f>
        <v>0</v>
      </c>
      <c r="E27" s="1">
        <f t="shared" si="0"/>
        <v>0</v>
      </c>
      <c r="F27" s="1">
        <f>Table15[[#This Row],[kw_pto]]*1.36/0.94</f>
        <v>0</v>
      </c>
      <c r="G27">
        <f>Table15[[#This Row],[pto]]/0.94</f>
        <v>0</v>
      </c>
      <c r="H27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27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rpm="2600" motorTorque="0" fuelUsageRatio="0"/&gt;</v>
      </c>
      <c r="J27" s="4" t="str">
        <f>CONCATENATE("&lt;torque normRpm=""",ROUND(Table15[[#This Row],[rpm]]/Table36[maxRpm],3),""" torque=""",ROUND(Table15[[#This Row],[motor]]/MAX(Table15[motor]),3),"""/&gt;")</f>
        <v>&lt;torque normRpm="1.083" torque="0"/&gt;</v>
      </c>
    </row>
    <row r="28" spans="1:10" x14ac:dyDescent="0.25">
      <c r="A28">
        <v>2700</v>
      </c>
      <c r="B28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28" s="1"/>
      <c r="D28">
        <f>$L$2*IF(Table15[[#This Row],[manualData]]&gt;0,Table15[[#This Row],[manualData]],Table15[[#This Row],[rawData]])</f>
        <v>0</v>
      </c>
      <c r="E28" s="1">
        <f t="shared" si="0"/>
        <v>0</v>
      </c>
      <c r="F28" s="1">
        <f>Table15[[#This Row],[kw_pto]]*1.36/0.94</f>
        <v>0</v>
      </c>
      <c r="G28">
        <f>Table15[[#This Row],[pto]]/0.94</f>
        <v>0</v>
      </c>
      <c r="H28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28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rpm="2700" motorTorque="0" fuelUsageRatio="0"/&gt;</v>
      </c>
      <c r="J28" s="4" t="str">
        <f>CONCATENATE("&lt;torque normRpm=""",ROUND(Table15[[#This Row],[rpm]]/Table36[maxRpm],3),""" torque=""",ROUND(Table15[[#This Row],[motor]]/MAX(Table15[motor]),3),"""/&gt;")</f>
        <v>&lt;torque normRpm="1.125" torque="0"/&gt;</v>
      </c>
    </row>
    <row r="29" spans="1:10" x14ac:dyDescent="0.25">
      <c r="A29">
        <v>2800</v>
      </c>
      <c r="B29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29" s="1"/>
      <c r="D29">
        <f>$L$2*IF(Table15[[#This Row],[manualData]]&gt;0,Table15[[#This Row],[manualData]],Table15[[#This Row],[rawData]])</f>
        <v>0</v>
      </c>
      <c r="E29" s="1">
        <f t="shared" si="0"/>
        <v>0</v>
      </c>
      <c r="F29" s="1">
        <f>Table15[[#This Row],[kw_pto]]*1.36/0.94</f>
        <v>0</v>
      </c>
      <c r="G29">
        <f>Table15[[#This Row],[pto]]/0.94</f>
        <v>0</v>
      </c>
      <c r="H29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29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rpm="2800" motorTorque="0" fuelUsageRatio="0"/&gt;</v>
      </c>
      <c r="J29" s="4" t="str">
        <f>CONCATENATE("&lt;torque normRpm=""",ROUND(Table15[[#This Row],[rpm]]/Table36[maxRpm],3),""" torque=""",ROUND(Table15[[#This Row],[motor]]/MAX(Table15[motor]),3),"""/&gt;")</f>
        <v>&lt;torque normRpm="1.167" torque="0"/&gt;</v>
      </c>
    </row>
    <row r="30" spans="1:10" x14ac:dyDescent="0.25">
      <c r="A30">
        <v>2900</v>
      </c>
      <c r="B30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0" s="1"/>
      <c r="D30">
        <f>$L$2*IF(Table15[[#This Row],[manualData]]&gt;0,Table15[[#This Row],[manualData]],Table15[[#This Row],[rawData]])</f>
        <v>0</v>
      </c>
      <c r="E30" s="1">
        <f t="shared" si="0"/>
        <v>0</v>
      </c>
      <c r="F30" s="1">
        <f>Table15[[#This Row],[kw_pto]]*1.36/0.94</f>
        <v>0</v>
      </c>
      <c r="G30">
        <f>Table15[[#This Row],[pto]]/0.94</f>
        <v>0</v>
      </c>
      <c r="H30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30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rpm="2900" motorTorque="0" fuelUsageRatio="0"/&gt;</v>
      </c>
      <c r="J30" s="4" t="str">
        <f>CONCATENATE("&lt;torque normRpm=""",ROUND(Table15[[#This Row],[rpm]]/Table36[maxRpm],3),""" torque=""",ROUND(Table15[[#This Row],[motor]]/MAX(Table15[motor]),3),"""/&gt;")</f>
        <v>&lt;torque normRpm="1.208" torque="0"/&gt;</v>
      </c>
    </row>
    <row r="31" spans="1:10" x14ac:dyDescent="0.25">
      <c r="A31">
        <v>3000</v>
      </c>
      <c r="B31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1" s="1"/>
      <c r="D31">
        <f>$L$2*IF(Table15[[#This Row],[manualData]]&gt;0,Table15[[#This Row],[manualData]],Table15[[#This Row],[rawData]])</f>
        <v>0</v>
      </c>
      <c r="E31" s="1">
        <f t="shared" si="0"/>
        <v>0</v>
      </c>
      <c r="F31" s="1">
        <f>Table15[[#This Row],[kw_pto]]*1.36/0.94</f>
        <v>0</v>
      </c>
      <c r="G31">
        <f>Table15[[#This Row],[pto]]/0.94</f>
        <v>0</v>
      </c>
      <c r="H31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31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rpm="3000" motorTorque="0" fuelUsageRatio="0"/&gt;</v>
      </c>
      <c r="J31" s="4" t="str">
        <f>CONCATENATE("&lt;torque normRpm=""",ROUND(Table15[[#This Row],[rpm]]/Table36[maxRpm],3),""" torque=""",ROUND(Table15[[#This Row],[motor]]/MAX(Table15[motor]),3),"""/&gt;")</f>
        <v>&lt;torque normRpm="1.25" torque="0"/&gt;</v>
      </c>
    </row>
    <row r="32" spans="1:10" x14ac:dyDescent="0.25">
      <c r="A32">
        <v>3100</v>
      </c>
      <c r="B32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2" s="1"/>
      <c r="D32">
        <f>$L$2*IF(Table15[[#This Row],[manualData]]&gt;0,Table15[[#This Row],[manualData]],Table15[[#This Row],[rawData]])</f>
        <v>0</v>
      </c>
      <c r="E32" s="1">
        <f t="shared" si="0"/>
        <v>0</v>
      </c>
      <c r="F32" s="1">
        <f>Table15[[#This Row],[kw_pto]]*1.36/0.94</f>
        <v>0</v>
      </c>
      <c r="G32">
        <f>Table15[[#This Row],[pto]]/0.94</f>
        <v>0</v>
      </c>
      <c r="H32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32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rpm="3100" motorTorque="0" fuelUsageRatio="0"/&gt;</v>
      </c>
      <c r="J32" s="4" t="str">
        <f>CONCATENATE("&lt;torque normRpm=""",ROUND(Table15[[#This Row],[rpm]]/Table36[maxRpm],3),""" torque=""",ROUND(Table15[[#This Row],[motor]]/MAX(Table15[motor]),3),"""/&gt;")</f>
        <v>&lt;torque normRpm="1.292" torque="0"/&gt;</v>
      </c>
    </row>
    <row r="33" spans="1:10" x14ac:dyDescent="0.25">
      <c r="A33">
        <v>3200</v>
      </c>
      <c r="B33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3" s="1"/>
      <c r="D33">
        <f>$L$2*IF(Table15[[#This Row],[manualData]]&gt;0,Table15[[#This Row],[manualData]],Table15[[#This Row],[rawData]])</f>
        <v>0</v>
      </c>
      <c r="E33" s="1">
        <f t="shared" si="0"/>
        <v>0</v>
      </c>
      <c r="F33" s="1">
        <f>Table15[[#This Row],[kw_pto]]*1.36/0.94</f>
        <v>0</v>
      </c>
      <c r="G33">
        <f>Table15[[#This Row],[pto]]/0.94</f>
        <v>0</v>
      </c>
      <c r="H33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33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rpm="3200" motorTorque="0" fuelUsageRatio="0"/&gt;</v>
      </c>
      <c r="J33" s="4" t="str">
        <f>CONCATENATE("&lt;torque normRpm=""",ROUND(Table15[[#This Row],[rpm]]/Table36[maxRpm],3),""" torque=""",ROUND(Table15[[#This Row],[motor]]/MAX(Table15[motor]),3),"""/&gt;")</f>
        <v>&lt;torque normRpm="1.333" torque="0"/&gt;</v>
      </c>
    </row>
    <row r="34" spans="1:10" x14ac:dyDescent="0.25">
      <c r="A34">
        <v>3300</v>
      </c>
      <c r="B34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4" s="1"/>
      <c r="D34">
        <f>$L$2*IF(Table15[[#This Row],[manualData]]&gt;0,Table15[[#This Row],[manualData]],Table15[[#This Row],[rawData]])</f>
        <v>0</v>
      </c>
      <c r="E34" s="1">
        <f t="shared" si="0"/>
        <v>0</v>
      </c>
      <c r="F34" s="1">
        <f>Table15[[#This Row],[kw_pto]]*1.36/0.94</f>
        <v>0</v>
      </c>
      <c r="G34">
        <f>Table15[[#This Row],[pto]]/0.94</f>
        <v>0</v>
      </c>
      <c r="H34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34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rpm="3300" motorTorque="0" fuelUsageRatio="0"/&gt;</v>
      </c>
      <c r="J34" s="4" t="str">
        <f>CONCATENATE("&lt;torque normRpm=""",ROUND(Table15[[#This Row],[rpm]]/Table36[maxRpm],3),""" torque=""",ROUND(Table15[[#This Row],[motor]]/MAX(Table15[motor]),3),"""/&gt;")</f>
        <v>&lt;torque normRpm="1.375" torque="0"/&gt;</v>
      </c>
    </row>
    <row r="35" spans="1:10" x14ac:dyDescent="0.25">
      <c r="A35">
        <v>3400</v>
      </c>
      <c r="B35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5" s="1"/>
      <c r="D35">
        <f>$L$2*IF(Table15[[#This Row],[manualData]]&gt;0,Table15[[#This Row],[manualData]],Table15[[#This Row],[rawData]])</f>
        <v>0</v>
      </c>
      <c r="E35" s="1">
        <f t="shared" si="0"/>
        <v>0</v>
      </c>
      <c r="F35" s="1">
        <f>Table15[[#This Row],[kw_pto]]*1.36/0.94</f>
        <v>0</v>
      </c>
      <c r="G35">
        <f>Table15[[#This Row],[pto]]/0.94</f>
        <v>0</v>
      </c>
      <c r="H35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35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rpm="3400" motorTorque="0" fuelUsageRatio="0"/&gt;</v>
      </c>
      <c r="J35" s="4" t="str">
        <f>CONCATENATE("&lt;torque normRpm=""",ROUND(Table15[[#This Row],[rpm]]/Table36[maxRpm],3),""" torque=""",ROUND(Table15[[#This Row],[motor]]/MAX(Table15[motor]),3),"""/&gt;")</f>
        <v>&lt;torque normRpm="1.417" torque="0"/&gt;</v>
      </c>
    </row>
    <row r="36" spans="1:10" x14ac:dyDescent="0.25">
      <c r="A36">
        <v>3500</v>
      </c>
      <c r="B36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6" s="1"/>
      <c r="D36">
        <f>$L$2*IF(Table15[[#This Row],[manualData]]&gt;0,Table15[[#This Row],[manualData]],Table15[[#This Row],[rawData]])</f>
        <v>0</v>
      </c>
      <c r="E36" s="1">
        <f t="shared" si="0"/>
        <v>0</v>
      </c>
      <c r="F36" s="1">
        <f>Table15[[#This Row],[kw_pto]]*1.36/0.94</f>
        <v>0</v>
      </c>
      <c r="G36">
        <f>Table15[[#This Row],[pto]]/0.94</f>
        <v>0</v>
      </c>
      <c r="H36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36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rpm="3500" motorTorque="0" fuelUsageRatio="0"/&gt;</v>
      </c>
      <c r="J36" s="4" t="str">
        <f>CONCATENATE("&lt;torque normRpm=""",ROUND(Table15[[#This Row],[rpm]]/Table36[maxRpm],3),""" torque=""",ROUND(Table15[[#This Row],[motor]]/MAX(Table15[motor]),3),"""/&gt;")</f>
        <v>&lt;torque normRpm="1.458" torque="0"/&gt;</v>
      </c>
    </row>
    <row r="37" spans="1:10" x14ac:dyDescent="0.25">
      <c r="A37">
        <v>3600</v>
      </c>
      <c r="B37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7" s="1"/>
      <c r="D37">
        <f>$L$2*IF(Table15[[#This Row],[manualData]]&gt;0,Table15[[#This Row],[manualData]],Table15[[#This Row],[rawData]])</f>
        <v>0</v>
      </c>
      <c r="E37" s="1">
        <f t="shared" si="0"/>
        <v>0</v>
      </c>
      <c r="F37" s="1">
        <f>Table15[[#This Row],[kw_pto]]*1.36/0.94</f>
        <v>0</v>
      </c>
      <c r="G37">
        <f>Table15[[#This Row],[pto]]/0.94</f>
        <v>0</v>
      </c>
      <c r="H37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37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rpm="3600" motorTorque="0" fuelUsageRatio="0"/&gt;</v>
      </c>
      <c r="J37" s="4" t="str">
        <f>CONCATENATE("&lt;torque normRpm=""",ROUND(Table15[[#This Row],[rpm]]/Table36[maxRpm],3),""" torque=""",ROUND(Table15[[#This Row],[motor]]/MAX(Table15[motor]),3),"""/&gt;")</f>
        <v>&lt;torque normRpm="1.5" torque="0"/&gt;</v>
      </c>
    </row>
    <row r="38" spans="1:10" x14ac:dyDescent="0.25">
      <c r="A38">
        <v>3700</v>
      </c>
      <c r="B38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8" s="1"/>
      <c r="D38">
        <f>$L$2*IF(Table15[[#This Row],[manualData]]&gt;0,Table15[[#This Row],[manualData]],Table15[[#This Row],[rawData]])</f>
        <v>0</v>
      </c>
      <c r="E38" s="1">
        <f t="shared" si="0"/>
        <v>0</v>
      </c>
      <c r="F38" s="1">
        <f>Table15[[#This Row],[kw_pto]]*1.36/0.94</f>
        <v>0</v>
      </c>
      <c r="G38">
        <f>Table15[[#This Row],[pto]]/0.94</f>
        <v>0</v>
      </c>
      <c r="H38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38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rpm="3700" motorTorque="0" fuelUsageRatio="0"/&gt;</v>
      </c>
      <c r="J38" s="4" t="str">
        <f>CONCATENATE("&lt;torque normRpm=""",ROUND(Table15[[#This Row],[rpm]]/Table36[maxRpm],3),""" torque=""",ROUND(Table15[[#This Row],[motor]]/MAX(Table15[motor]),3),"""/&gt;")</f>
        <v>&lt;torque normRpm="1.542" torque="0"/&gt;</v>
      </c>
    </row>
    <row r="39" spans="1:10" x14ac:dyDescent="0.25">
      <c r="A39">
        <v>3800</v>
      </c>
      <c r="B39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39" s="1"/>
      <c r="D39">
        <f>$L$2*IF(Table15[[#This Row],[manualData]]&gt;0,Table15[[#This Row],[manualData]],Table15[[#This Row],[rawData]])</f>
        <v>0</v>
      </c>
      <c r="E39" s="1">
        <f t="shared" si="0"/>
        <v>0</v>
      </c>
      <c r="F39" s="1">
        <f>Table15[[#This Row],[kw_pto]]*1.36/0.94</f>
        <v>0</v>
      </c>
      <c r="G39">
        <f>Table15[[#This Row],[pto]]/0.94</f>
        <v>0</v>
      </c>
      <c r="H39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39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rpm="3800" motorTorque="0" fuelUsageRatio="0"/&gt;</v>
      </c>
      <c r="J39" s="4" t="str">
        <f>CONCATENATE("&lt;torque normRpm=""",ROUND(Table15[[#This Row],[rpm]]/Table36[maxRpm],3),""" torque=""",ROUND(Table15[[#This Row],[motor]]/MAX(Table15[motor]),3),"""/&gt;")</f>
        <v>&lt;torque normRpm="1.583" torque="0"/&gt;</v>
      </c>
    </row>
    <row r="40" spans="1:10" x14ac:dyDescent="0.25">
      <c r="A40">
        <v>3900</v>
      </c>
      <c r="B40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0" s="1"/>
      <c r="D40">
        <f>$L$2*IF(Table15[[#This Row],[manualData]]&gt;0,Table15[[#This Row],[manualData]],Table15[[#This Row],[rawData]])</f>
        <v>0</v>
      </c>
      <c r="E40" s="1">
        <f t="shared" si="0"/>
        <v>0</v>
      </c>
      <c r="F40" s="1">
        <f>Table15[[#This Row],[kw_pto]]*1.36/0.94</f>
        <v>0</v>
      </c>
      <c r="G40">
        <f>Table15[[#This Row],[pto]]/0.94</f>
        <v>0</v>
      </c>
      <c r="H40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40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rpm="3900" motorTorque="0" fuelUsageRatio="0"/&gt;</v>
      </c>
      <c r="J40" s="4" t="str">
        <f>CONCATENATE("&lt;torque normRpm=""",ROUND(Table15[[#This Row],[rpm]]/Table36[maxRpm],3),""" torque=""",ROUND(Table15[[#This Row],[motor]]/MAX(Table15[motor]),3),"""/&gt;")</f>
        <v>&lt;torque normRpm="1.625" torque="0"/&gt;</v>
      </c>
    </row>
    <row r="41" spans="1:10" x14ac:dyDescent="0.25">
      <c r="A41">
        <v>4000</v>
      </c>
      <c r="B41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1" s="1"/>
      <c r="D41">
        <f>$L$2*IF(Table15[[#This Row],[manualData]]&gt;0,Table15[[#This Row],[manualData]],Table15[[#This Row],[rawData]])</f>
        <v>0</v>
      </c>
      <c r="E41" s="1">
        <f t="shared" si="0"/>
        <v>0</v>
      </c>
      <c r="F41" s="1">
        <f>Table15[[#This Row],[kw_pto]]*1.36/0.94</f>
        <v>0</v>
      </c>
      <c r="G41">
        <f>Table15[[#This Row],[pto]]/0.94</f>
        <v>0</v>
      </c>
      <c r="H41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41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rpm="4000" motorTorque="0" fuelUsageRatio="0"/&gt;</v>
      </c>
      <c r="J41" s="4" t="str">
        <f>CONCATENATE("&lt;torque normRpm=""",ROUND(Table15[[#This Row],[rpm]]/Table36[maxRpm],3),""" torque=""",ROUND(Table15[[#This Row],[motor]]/MAX(Table15[motor]),3),"""/&gt;")</f>
        <v>&lt;torque normRpm="1.667" torque="0"/&gt;</v>
      </c>
    </row>
    <row r="42" spans="1:10" x14ac:dyDescent="0.25">
      <c r="A42">
        <v>4100</v>
      </c>
      <c r="B42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2" s="1"/>
      <c r="D42">
        <f>$L$2*IF(Table15[[#This Row],[manualData]]&gt;0,Table15[[#This Row],[manualData]],Table15[[#This Row],[rawData]])</f>
        <v>0</v>
      </c>
      <c r="E42" s="1">
        <f t="shared" si="0"/>
        <v>0</v>
      </c>
      <c r="F42" s="1">
        <f>Table15[[#This Row],[kw_pto]]*1.36/0.94</f>
        <v>0</v>
      </c>
      <c r="G42">
        <f>Table15[[#This Row],[pto]]/0.94</f>
        <v>0</v>
      </c>
      <c r="H42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42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rpm="4100" motorTorque="0" fuelUsageRatio="0"/&gt;</v>
      </c>
      <c r="J42" s="4" t="str">
        <f>CONCATENATE("&lt;torque normRpm=""",ROUND(Table15[[#This Row],[rpm]]/Table36[maxRpm],3),""" torque=""",ROUND(Table15[[#This Row],[motor]]/MAX(Table15[motor]),3),"""/&gt;")</f>
        <v>&lt;torque normRpm="1.708" torque="0"/&gt;</v>
      </c>
    </row>
    <row r="43" spans="1:10" x14ac:dyDescent="0.25">
      <c r="A43">
        <v>4200</v>
      </c>
      <c r="B43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3" s="1"/>
      <c r="D43">
        <f>$L$2*IF(Table15[[#This Row],[manualData]]&gt;0,Table15[[#This Row],[manualData]],Table15[[#This Row],[rawData]])</f>
        <v>0</v>
      </c>
      <c r="E43" s="1">
        <f t="shared" si="0"/>
        <v>0</v>
      </c>
      <c r="F43" s="1">
        <f>Table15[[#This Row],[kw_pto]]*1.36/0.94</f>
        <v>0</v>
      </c>
      <c r="G43">
        <f>Table15[[#This Row],[pto]]/0.94</f>
        <v>0</v>
      </c>
      <c r="H43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43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rpm="4200" motorTorque="0" fuelUsageRatio="0"/&gt;</v>
      </c>
      <c r="J43" s="4" t="str">
        <f>CONCATENATE("&lt;torque normRpm=""",ROUND(Table15[[#This Row],[rpm]]/Table36[maxRpm],3),""" torque=""",ROUND(Table15[[#This Row],[motor]]/MAX(Table15[motor]),3),"""/&gt;")</f>
        <v>&lt;torque normRpm="1.75" torque="0"/&gt;</v>
      </c>
    </row>
    <row r="44" spans="1:10" x14ac:dyDescent="0.25">
      <c r="A44">
        <v>4300</v>
      </c>
      <c r="B44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4" s="1"/>
      <c r="D44">
        <f>$L$2*IF(Table15[[#This Row],[manualData]]&gt;0,Table15[[#This Row],[manualData]],Table15[[#This Row],[rawData]])</f>
        <v>0</v>
      </c>
      <c r="E44" s="1">
        <f t="shared" si="0"/>
        <v>0</v>
      </c>
      <c r="F44" s="1">
        <f>Table15[[#This Row],[kw_pto]]*1.36/0.94</f>
        <v>0</v>
      </c>
      <c r="G44">
        <f>Table15[[#This Row],[pto]]/0.94</f>
        <v>0</v>
      </c>
      <c r="H44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44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rpm="4300" motorTorque="0" fuelUsageRatio="0"/&gt;</v>
      </c>
      <c r="J44" s="4" t="str">
        <f>CONCATENATE("&lt;torque normRpm=""",ROUND(Table15[[#This Row],[rpm]]/Table36[maxRpm],3),""" torque=""",ROUND(Table15[[#This Row],[motor]]/MAX(Table15[motor]),3),"""/&gt;")</f>
        <v>&lt;torque normRpm="1.792" torque="0"/&gt;</v>
      </c>
    </row>
    <row r="45" spans="1:10" x14ac:dyDescent="0.25">
      <c r="A45">
        <v>4400</v>
      </c>
      <c r="B45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5" s="1"/>
      <c r="D45">
        <f>$L$2*IF(Table15[[#This Row],[manualData]]&gt;0,Table15[[#This Row],[manualData]],Table15[[#This Row],[rawData]])</f>
        <v>0</v>
      </c>
      <c r="E45" s="1">
        <f t="shared" si="0"/>
        <v>0</v>
      </c>
      <c r="F45" s="1">
        <f>Table15[[#This Row],[kw_pto]]*1.36/0.94</f>
        <v>0</v>
      </c>
      <c r="G45">
        <f>Table15[[#This Row],[pto]]/0.94</f>
        <v>0</v>
      </c>
      <c r="H45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45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rpm="4400" motorTorque="0" fuelUsageRatio="0"/&gt;</v>
      </c>
      <c r="J45" s="4" t="str">
        <f>CONCATENATE("&lt;torque normRpm=""",ROUND(Table15[[#This Row],[rpm]]/Table36[maxRpm],3),""" torque=""",ROUND(Table15[[#This Row],[motor]]/MAX(Table15[motor]),3),"""/&gt;")</f>
        <v>&lt;torque normRpm="1.833" torque="0"/&gt;</v>
      </c>
    </row>
    <row r="46" spans="1:10" x14ac:dyDescent="0.25">
      <c r="A46">
        <v>4500</v>
      </c>
      <c r="B46" s="1">
        <f>MAX(0,IF(Table15[[#This Row],[rpm]]&lt;1,0,IF(Table15[[#This Row],[rpm]]&gt;=Table36[maxPRpm],IF(Table15[[#This Row],[rpm]]&gt;Table36[ratedRpm],MAX(0,Table7[Nm2]*(1-(Table15[[#This Row],[rpm]]-Table36[ratedRpm])^2/(Table36[fadeOut]^2))),(Table36[maxPS]-Table7[f4]*(Table15[[#This Row],[rpm]]-Table36[maxPRpm])^2)/1.36*9550/Table15[[#This Row],[rpm]]),IF(Table15[[#This Row],[rpm]]&lt;Table36[maxTRpm1],(1-Table7[f1]*(Table36[maxTRpm1]-Table15[[#This Row],[rpm]])^2)*Table36[maxT],IF(Table15[[#This Row],[rpm]]&gt;Table36[maxTRpm],(Table36[linearDown]*(1-Table7[f2]*(Table15[[#This Row],[rpm]]-Table36[maxTRpm]))+(1-Table36[linearDown])*(1-Table7[f3]*(Table15[[#This Row],[rpm]]-Table36[maxTRpm])^2))*Table36[maxT],Table36[maxT])))))</f>
        <v>0</v>
      </c>
      <c r="C46" s="1"/>
      <c r="D46">
        <f>$L$2*IF(Table15[[#This Row],[manualData]]&gt;0,Table15[[#This Row],[manualData]],Table15[[#This Row],[rawData]])</f>
        <v>0</v>
      </c>
      <c r="E46" s="1">
        <f t="shared" si="0"/>
        <v>0</v>
      </c>
      <c r="F46" s="1">
        <f>Table15[[#This Row],[kw_pto]]*1.36/0.94</f>
        <v>0</v>
      </c>
      <c r="G46">
        <f>Table15[[#This Row],[pto]]/0.94</f>
        <v>0</v>
      </c>
      <c r="H46">
        <f>IF(Table15[[#This Row],[rpm]]&lt;=Table36[idleRpm],Table36[fuelIdleRate],IF(Table15[[#This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Row],[rpm]]-Table36[ratedRpm])/Table36[fadeOut])^3,0))))</f>
        <v>0</v>
      </c>
      <c r="I46" s="5" t="str">
        <f>CONCATENATE("        &lt;torque rpm=""",Table15[[#This Row],[rpm]],""" motorTorque=""",ROUND(Table15[[#This Row],[motor]],0),""" fuelUsageRatio=""",ROUND(Table15[[#This Row],[fuelUsageRatio]],0),"""/&gt;",IF(Table15[[#This Row],[rpm]]&lt;1,Table36[xmlComment],IF(Table15[[#This Row],[manualData]]&gt;0,CONCATENATE("&lt;!-- manualData: ",Table15[[#This Row],[manualData]],"--&gt;"),"")))</f>
        <v xml:space="preserve">        &lt;torque rpm="4500" motorTorque="0" fuelUsageRatio="0"/&gt;</v>
      </c>
      <c r="J46" s="4" t="str">
        <f>CONCATENATE("&lt;torque normRpm=""",ROUND(Table15[[#This Row],[rpm]]/Table36[maxRpm],3),""" torque=""",ROUND(Table15[[#This Row],[motor]]/MAX(Table15[motor]),3),"""/&gt;")</f>
        <v>&lt;torque normRpm="1.875" torque="0"/&gt;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5" sqref="I35"/>
    </sheetView>
  </sheetViews>
  <sheetFormatPr defaultRowHeight="15" x14ac:dyDescent="0.25"/>
  <cols>
    <col min="7" max="7" width="39.42578125" bestFit="1" customWidth="1"/>
  </cols>
  <sheetData>
    <row r="1" spans="1:9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</row>
    <row r="2" spans="1:9" x14ac:dyDescent="0.25">
      <c r="A2">
        <v>900</v>
      </c>
      <c r="B2">
        <v>0</v>
      </c>
      <c r="C2">
        <f>$I$2*Table13[[#This Row],[rawData]]</f>
        <v>0</v>
      </c>
      <c r="D2">
        <f t="shared" ref="D2:D17" si="0">A2*C2/9550</f>
        <v>0</v>
      </c>
      <c r="E2">
        <f>Table13[[#This Row],[kw_pto]]*1.36/0.94</f>
        <v>0</v>
      </c>
      <c r="F2">
        <f t="shared" ref="F2:F17" si="1">C2/0.94</f>
        <v>0</v>
      </c>
      <c r="G2" t="str">
        <f>CONCATENATE("&lt;torque rpm=""",Table13[[#This Row],[rpm]],""" motorTorque=""",ROUND(Table13[[#This Row],[motor]],0),"""/&gt;")</f>
        <v>&lt;torque rpm="900" motorTorque="0"/&gt;</v>
      </c>
      <c r="I2">
        <f>1.35581795*0.94</f>
        <v>1.274468873</v>
      </c>
    </row>
    <row r="3" spans="1:9" x14ac:dyDescent="0.25">
      <c r="A3">
        <v>1000</v>
      </c>
      <c r="B3">
        <v>1850</v>
      </c>
      <c r="C3">
        <f>$I$2*Table13[[#This Row],[rawData]]</f>
        <v>2357.7674150500002</v>
      </c>
      <c r="D3">
        <f t="shared" si="0"/>
        <v>246.88664031937174</v>
      </c>
      <c r="E3">
        <f>Table13[[#This Row],[kw_pto]]*1.36/0.94</f>
        <v>357.1976923769634</v>
      </c>
      <c r="F3">
        <f t="shared" si="1"/>
        <v>2508.2632075000001</v>
      </c>
      <c r="G3" t="str">
        <f>CONCATENATE("&lt;torque rpm=""",Table13[[#This Row],[rpm]],""" motorTorque=""",ROUND(Table13[[#This Row],[motor]],0),"""/&gt;")</f>
        <v>&lt;torque rpm="1000" motorTorque="2508"/&gt;</v>
      </c>
    </row>
    <row r="4" spans="1:9" x14ac:dyDescent="0.25">
      <c r="A4">
        <v>1100</v>
      </c>
      <c r="B4">
        <v>1850</v>
      </c>
      <c r="C4">
        <f>$I$2*Table13[[#This Row],[rawData]]</f>
        <v>2357.7674150500002</v>
      </c>
      <c r="D4">
        <f t="shared" si="0"/>
        <v>271.57530435130894</v>
      </c>
      <c r="E4">
        <f>Table13[[#This Row],[kw_pto]]*1.36/0.94</f>
        <v>392.91746161465977</v>
      </c>
      <c r="F4">
        <f t="shared" si="1"/>
        <v>2508.2632075000001</v>
      </c>
      <c r="G4" t="str">
        <f>CONCATENATE("&lt;torque rpm=""",Table13[[#This Row],[rpm]],""" motorTorque=""",ROUND(Table13[[#This Row],[motor]],0),"""/&gt;")</f>
        <v>&lt;torque rpm="1100" motorTorque="2508"/&gt;</v>
      </c>
    </row>
    <row r="5" spans="1:9" x14ac:dyDescent="0.25">
      <c r="A5">
        <v>1200</v>
      </c>
      <c r="B5">
        <v>1850</v>
      </c>
      <c r="C5">
        <f>$I$2*Table13[[#This Row],[rawData]]</f>
        <v>2357.7674150500002</v>
      </c>
      <c r="D5">
        <f t="shared" si="0"/>
        <v>296.26396838324609</v>
      </c>
      <c r="E5">
        <f>Table13[[#This Row],[kw_pto]]*1.36/0.94</f>
        <v>428.63723085235614</v>
      </c>
      <c r="F5">
        <f t="shared" si="1"/>
        <v>2508.2632075000001</v>
      </c>
      <c r="G5" t="str">
        <f>CONCATENATE("&lt;torque rpm=""",Table13[[#This Row],[rpm]],""" motorTorque=""",ROUND(Table13[[#This Row],[motor]],0),"""/&gt;")</f>
        <v>&lt;torque rpm="1200" motorTorque="2508"/&gt;</v>
      </c>
    </row>
    <row r="6" spans="1:9" x14ac:dyDescent="0.25">
      <c r="A6">
        <v>1300</v>
      </c>
      <c r="B6">
        <v>1850</v>
      </c>
      <c r="C6">
        <f>$I$2*Table13[[#This Row],[rawData]]</f>
        <v>2357.7674150500002</v>
      </c>
      <c r="D6">
        <f t="shared" si="0"/>
        <v>320.9526324151833</v>
      </c>
      <c r="E6">
        <f>Table13[[#This Row],[kw_pto]]*1.36/0.94</f>
        <v>464.35700009005245</v>
      </c>
      <c r="F6">
        <f t="shared" si="1"/>
        <v>2508.2632075000001</v>
      </c>
      <c r="G6" t="str">
        <f>CONCATENATE("&lt;torque rpm=""",Table13[[#This Row],[rpm]],""" motorTorque=""",ROUND(Table13[[#This Row],[motor]],0),"""/&gt;")</f>
        <v>&lt;torque rpm="1300" motorTorque="2508"/&gt;</v>
      </c>
    </row>
    <row r="7" spans="1:9" x14ac:dyDescent="0.25">
      <c r="A7">
        <v>1400</v>
      </c>
      <c r="B7">
        <v>1810</v>
      </c>
      <c r="C7">
        <f>$I$2*Table13[[#This Row],[rawData]]</f>
        <v>2306.7886601300002</v>
      </c>
      <c r="D7">
        <f t="shared" si="0"/>
        <v>338.16797111853407</v>
      </c>
      <c r="E7">
        <f>Table13[[#This Row],[kw_pto]]*1.36/0.94</f>
        <v>489.26429863958128</v>
      </c>
      <c r="F7">
        <f t="shared" si="1"/>
        <v>2454.0304895000004</v>
      </c>
      <c r="G7" t="str">
        <f>CONCATENATE("&lt;torque rpm=""",Table13[[#This Row],[rpm]],""" motorTorque=""",ROUND(Table13[[#This Row],[motor]],0),"""/&gt;")</f>
        <v>&lt;torque rpm="1400" motorTorque="2454"/&gt;</v>
      </c>
    </row>
    <row r="8" spans="1:9" x14ac:dyDescent="0.25">
      <c r="A8">
        <v>1500</v>
      </c>
      <c r="B8">
        <v>1690</v>
      </c>
      <c r="C8">
        <f>$I$2*Table13[[#This Row],[rawData]]</f>
        <v>2153.8523953700001</v>
      </c>
      <c r="D8">
        <f t="shared" si="0"/>
        <v>338.30142335654449</v>
      </c>
      <c r="E8">
        <f>Table13[[#This Row],[kw_pto]]*1.36/0.94</f>
        <v>489.45737847329849</v>
      </c>
      <c r="F8">
        <f t="shared" si="1"/>
        <v>2291.3323355000002</v>
      </c>
      <c r="G8" t="str">
        <f>CONCATENATE("&lt;torque rpm=""",Table13[[#This Row],[rpm]],""" motorTorque=""",ROUND(Table13[[#This Row],[motor]],0),"""/&gt;")</f>
        <v>&lt;torque rpm="1500" motorTorque="2291"/&gt;</v>
      </c>
    </row>
    <row r="9" spans="1:9" x14ac:dyDescent="0.25">
      <c r="A9">
        <v>1600</v>
      </c>
      <c r="B9">
        <v>1585</v>
      </c>
      <c r="C9">
        <f>$I$2*Table13[[#This Row],[rawData]]</f>
        <v>2020.0331637050001</v>
      </c>
      <c r="D9">
        <f t="shared" si="0"/>
        <v>338.43487559455502</v>
      </c>
      <c r="E9">
        <f>Table13[[#This Row],[kw_pto]]*1.36/0.94</f>
        <v>489.65045830701581</v>
      </c>
      <c r="F9">
        <f t="shared" si="1"/>
        <v>2148.9714507500003</v>
      </c>
      <c r="G9" t="str">
        <f>CONCATENATE("&lt;torque rpm=""",Table13[[#This Row],[rpm]],""" motorTorque=""",ROUND(Table13[[#This Row],[motor]],0),"""/&gt;")</f>
        <v>&lt;torque rpm="1600" motorTorque="2149"/&gt;</v>
      </c>
    </row>
    <row r="10" spans="1:9" x14ac:dyDescent="0.25">
      <c r="A10">
        <v>1700</v>
      </c>
      <c r="B10">
        <v>1492</v>
      </c>
      <c r="C10">
        <f>$I$2*Table13[[#This Row],[rawData]]</f>
        <v>1901.507558516</v>
      </c>
      <c r="D10">
        <f t="shared" si="0"/>
        <v>338.48825648975912</v>
      </c>
      <c r="E10">
        <f>Table13[[#This Row],[kw_pto]]*1.36/0.94</f>
        <v>489.72769024050262</v>
      </c>
      <c r="F10">
        <f t="shared" si="1"/>
        <v>2022.8803814</v>
      </c>
      <c r="G10" t="str">
        <f>CONCATENATE("&lt;torque rpm=""",Table13[[#This Row],[rpm]],""" motorTorque=""",ROUND(Table13[[#This Row],[motor]],0),"""/&gt;")</f>
        <v>&lt;torque rpm="1700" motorTorque="2023"/&gt;</v>
      </c>
    </row>
    <row r="11" spans="1:9" x14ac:dyDescent="0.25">
      <c r="A11">
        <v>1800</v>
      </c>
      <c r="B11">
        <v>1410</v>
      </c>
      <c r="C11">
        <f>$I$2*Table13[[#This Row],[rawData]]</f>
        <v>1797.0011109300001</v>
      </c>
      <c r="D11">
        <f t="shared" si="0"/>
        <v>338.70178007057592</v>
      </c>
      <c r="E11">
        <f>Table13[[#This Row],[kw_pto]]*1.36/0.94</f>
        <v>490.03661797445034</v>
      </c>
      <c r="F11">
        <f t="shared" si="1"/>
        <v>1911.7033095000002</v>
      </c>
      <c r="G11" t="str">
        <f>CONCATENATE("&lt;torque rpm=""",Table13[[#This Row],[rpm]],""" motorTorque=""",ROUND(Table13[[#This Row],[motor]],0),"""/&gt;")</f>
        <v>&lt;torque rpm="1800" motorTorque="1912"/&gt;</v>
      </c>
    </row>
    <row r="12" spans="1:9" x14ac:dyDescent="0.25">
      <c r="A12">
        <v>1900</v>
      </c>
      <c r="B12">
        <v>1320</v>
      </c>
      <c r="C12">
        <f>$I$2*Table13[[#This Row],[rawData]]</f>
        <v>1682.29891236</v>
      </c>
      <c r="D12">
        <f t="shared" si="0"/>
        <v>334.69821293026177</v>
      </c>
      <c r="E12">
        <f>Table13[[#This Row],[kw_pto]]*1.36/0.94</f>
        <v>484.24422296293199</v>
      </c>
      <c r="F12">
        <f t="shared" si="1"/>
        <v>1789.6796940000002</v>
      </c>
      <c r="G12" t="str">
        <f>CONCATENATE("&lt;torque rpm=""",Table13[[#This Row],[rpm]],""" motorTorque=""",ROUND(Table13[[#This Row],[motor]],0),"""/&gt;")</f>
        <v>&lt;torque rpm="1900" motorTorque="1790"/&gt;</v>
      </c>
    </row>
    <row r="13" spans="1:9" x14ac:dyDescent="0.25">
      <c r="A13">
        <v>2000</v>
      </c>
      <c r="B13">
        <v>1250</v>
      </c>
      <c r="C13">
        <f>$I$2*Table13[[#This Row],[rawData]]</f>
        <v>1593.08609125</v>
      </c>
      <c r="D13">
        <f t="shared" si="0"/>
        <v>333.63059502617801</v>
      </c>
      <c r="E13">
        <f>Table13[[#This Row],[kw_pto]]*1.36/0.94</f>
        <v>482.69958429319377</v>
      </c>
      <c r="F13">
        <f t="shared" si="1"/>
        <v>1694.7724375</v>
      </c>
      <c r="G13" t="str">
        <f>CONCATENATE("&lt;torque rpm=""",Table13[[#This Row],[rpm]],""" motorTorque=""",ROUND(Table13[[#This Row],[motor]],0),"""/&gt;")</f>
        <v>&lt;torque rpm="2000" motorTorque="1695"/&gt;</v>
      </c>
    </row>
    <row r="14" spans="1:9" x14ac:dyDescent="0.25">
      <c r="A14">
        <v>2100</v>
      </c>
      <c r="B14">
        <v>1180</v>
      </c>
      <c r="C14">
        <f>$I$2*Table13[[#This Row],[rawData]]</f>
        <v>1503.8732701399999</v>
      </c>
      <c r="D14">
        <f t="shared" si="0"/>
        <v>330.69464578994763</v>
      </c>
      <c r="E14">
        <f>Table13[[#This Row],[kw_pto]]*1.36/0.94</f>
        <v>478.45182795141369</v>
      </c>
      <c r="F14">
        <f t="shared" si="1"/>
        <v>1599.8651810000001</v>
      </c>
      <c r="G14" t="str">
        <f>CONCATENATE("&lt;torque rpm=""",Table13[[#This Row],[rpm]],""" motorTorque=""",ROUND(Table13[[#This Row],[motor]],0),"""/&gt;")</f>
        <v>&lt;torque rpm="2100" motorTorque="1600"/&gt;</v>
      </c>
    </row>
    <row r="15" spans="1:9" x14ac:dyDescent="0.25">
      <c r="A15">
        <v>2200</v>
      </c>
      <c r="B15">
        <v>500</v>
      </c>
      <c r="C15">
        <f>$I$2*Table13[[#This Row],[rawData]]</f>
        <v>637.23443650000002</v>
      </c>
      <c r="D15">
        <f t="shared" si="0"/>
        <v>146.79746181151833</v>
      </c>
      <c r="E15">
        <f>Table13[[#This Row],[kw_pto]]*1.36/0.94</f>
        <v>212.3878170890053</v>
      </c>
      <c r="F15">
        <f t="shared" si="1"/>
        <v>677.90897500000005</v>
      </c>
      <c r="G15" t="str">
        <f>CONCATENATE("&lt;torque rpm=""",Table13[[#This Row],[rpm]],""" motorTorque=""",ROUND(Table13[[#This Row],[motor]],0),"""/&gt;")</f>
        <v>&lt;torque rpm="2200" motorTorque="678"/&gt;</v>
      </c>
    </row>
    <row r="16" spans="1:9" x14ac:dyDescent="0.25">
      <c r="A16">
        <v>2300</v>
      </c>
      <c r="B16">
        <v>0</v>
      </c>
      <c r="C16">
        <f>$I$2*Table13[[#This Row],[rawData]]</f>
        <v>0</v>
      </c>
      <c r="D16">
        <f t="shared" si="0"/>
        <v>0</v>
      </c>
      <c r="E16">
        <f>Table13[[#This Row],[kw_pto]]*1.36/0.94</f>
        <v>0</v>
      </c>
      <c r="F16">
        <f t="shared" si="1"/>
        <v>0</v>
      </c>
      <c r="G16" t="str">
        <f>CONCATENATE("&lt;torque rpm=""",Table13[[#This Row],[rpm]],""" motorTorque=""",ROUND(Table13[[#This Row],[motor]],0),"""/&gt;")</f>
        <v>&lt;torque rpm="2300" motorTorque="0"/&gt;</v>
      </c>
    </row>
    <row r="17" spans="1:7" x14ac:dyDescent="0.25">
      <c r="A17">
        <v>2300</v>
      </c>
      <c r="B17">
        <v>0</v>
      </c>
      <c r="C17">
        <f>$I$2*Table13[[#This Row],[rawData]]</f>
        <v>0</v>
      </c>
      <c r="D17">
        <f t="shared" si="0"/>
        <v>0</v>
      </c>
      <c r="E17">
        <f>Table13[[#This Row],[kw_pto]]*1.36/0.94</f>
        <v>0</v>
      </c>
      <c r="F17">
        <f t="shared" si="1"/>
        <v>0</v>
      </c>
      <c r="G17" t="str">
        <f>CONCATENATE("&lt;torque rpm=""",Table13[[#This Row],[rpm]],""" motorTorque=""",ROUND(Table13[[#This Row],[motor]],0),"""/&gt;")</f>
        <v>&lt;torque rpm="2300" motorTorque="0"/&gt;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Sheet1 (2)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2015-09-15T14:09:41Z</dcterms:modified>
</cp:coreProperties>
</file>