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582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4" i="3" l="1"/>
  <c r="K12" i="3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<sst xmlns="http://schemas.openxmlformats.org/spreadsheetml/2006/main" count="88" uniqueCount="72">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</sst>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97.036709506815825</c:v>
                </c:pt>
                <c:pt idx="2">
                  <c:v>137.18334619341564</c:v>
                </c:pt>
                <c:pt idx="3">
                  <c:v>150.44999999999999</c:v>
                </c:pt>
                <c:pt idx="4">
                  <c:v>156.67265624999999</c:v>
                </c:pt>
                <c:pt idx="5">
                  <c:v>162.06562500000001</c:v>
                </c:pt>
                <c:pt idx="6">
                  <c:v>166.62890625</c:v>
                </c:pt>
                <c:pt idx="7">
                  <c:v>170.36250000000001</c:v>
                </c:pt>
                <c:pt idx="8">
                  <c:v>173.26640624999999</c:v>
                </c:pt>
                <c:pt idx="9">
                  <c:v>175.34062499999999</c:v>
                </c:pt>
                <c:pt idx="10">
                  <c:v>176.58515625000001</c:v>
                </c:pt>
                <c:pt idx="11">
                  <c:v>177</c:v>
                </c:pt>
                <c:pt idx="12">
                  <c:v>176.60190716911765</c:v>
                </c:pt>
                <c:pt idx="13">
                  <c:v>176.36968635110293</c:v>
                </c:pt>
                <c:pt idx="14">
                  <c:v>176.11534926470588</c:v>
                </c:pt>
                <c:pt idx="15">
                  <c:v>175.83889590992646</c:v>
                </c:pt>
                <c:pt idx="16">
                  <c:v>175.54032628676472</c:v>
                </c:pt>
                <c:pt idx="17">
                  <c:v>175.21964039522058</c:v>
                </c:pt>
                <c:pt idx="18">
                  <c:v>174.87683823529412</c:v>
                </c:pt>
                <c:pt idx="19">
                  <c:v>174.51191980698528</c:v>
                </c:pt>
                <c:pt idx="20">
                  <c:v>174.12488511029412</c:v>
                </c:pt>
                <c:pt idx="21">
                  <c:v>173.71573414522061</c:v>
                </c:pt>
                <c:pt idx="22">
                  <c:v>173.2844669117647</c:v>
                </c:pt>
                <c:pt idx="23">
                  <c:v>172.83108340992646</c:v>
                </c:pt>
                <c:pt idx="24">
                  <c:v>172.35558363970588</c:v>
                </c:pt>
                <c:pt idx="25">
                  <c:v>171.85796760110293</c:v>
                </c:pt>
                <c:pt idx="26">
                  <c:v>171.33823529411765</c:v>
                </c:pt>
                <c:pt idx="27">
                  <c:v>160.15507868365401</c:v>
                </c:pt>
                <c:pt idx="28">
                  <c:v>135.00405227141297</c:v>
                </c:pt>
                <c:pt idx="29">
                  <c:v>98.949574879491081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97.036709506815825</c:v>
                </c:pt>
                <c:pt idx="2">
                  <c:v>137.18334619341564</c:v>
                </c:pt>
                <c:pt idx="3">
                  <c:v>150.44999999999999</c:v>
                </c:pt>
                <c:pt idx="4">
                  <c:v>156.67265624999999</c:v>
                </c:pt>
                <c:pt idx="5">
                  <c:v>162.06562500000001</c:v>
                </c:pt>
                <c:pt idx="6">
                  <c:v>166.62890625</c:v>
                </c:pt>
                <c:pt idx="7">
                  <c:v>170.36250000000001</c:v>
                </c:pt>
                <c:pt idx="8">
                  <c:v>173.26640624999999</c:v>
                </c:pt>
                <c:pt idx="9">
                  <c:v>175.34062499999999</c:v>
                </c:pt>
                <c:pt idx="10">
                  <c:v>176.58515625000001</c:v>
                </c:pt>
                <c:pt idx="11">
                  <c:v>177</c:v>
                </c:pt>
                <c:pt idx="12">
                  <c:v>176.60190716911765</c:v>
                </c:pt>
                <c:pt idx="13">
                  <c:v>176.36968635110293</c:v>
                </c:pt>
                <c:pt idx="14">
                  <c:v>176.11534926470588</c:v>
                </c:pt>
                <c:pt idx="15">
                  <c:v>175.83889590992646</c:v>
                </c:pt>
                <c:pt idx="16">
                  <c:v>175.54032628676472</c:v>
                </c:pt>
                <c:pt idx="17">
                  <c:v>175.21964039522058</c:v>
                </c:pt>
                <c:pt idx="18">
                  <c:v>174.87683823529412</c:v>
                </c:pt>
                <c:pt idx="19">
                  <c:v>174.51191980698528</c:v>
                </c:pt>
                <c:pt idx="20">
                  <c:v>174.12488511029412</c:v>
                </c:pt>
                <c:pt idx="21">
                  <c:v>173.71573414522061</c:v>
                </c:pt>
                <c:pt idx="22">
                  <c:v>173.2844669117647</c:v>
                </c:pt>
                <c:pt idx="23">
                  <c:v>172.83108340992646</c:v>
                </c:pt>
                <c:pt idx="24">
                  <c:v>172.35558363970588</c:v>
                </c:pt>
                <c:pt idx="25">
                  <c:v>171.85796760110293</c:v>
                </c:pt>
                <c:pt idx="26">
                  <c:v>171.33823529411765</c:v>
                </c:pt>
                <c:pt idx="27">
                  <c:v>160.15507868365401</c:v>
                </c:pt>
                <c:pt idx="28">
                  <c:v>135.00405227141297</c:v>
                </c:pt>
                <c:pt idx="29">
                  <c:v>98.949574879491081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4744"/>
        <c:axId val="278716768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4.8365941073554284</c:v>
                </c:pt>
                <c:pt idx="2">
                  <c:v>13.675240374464053</c:v>
                </c:pt>
                <c:pt idx="3">
                  <c:v>19.282806282722511</c:v>
                </c:pt>
                <c:pt idx="4">
                  <c:v>22.311498691099473</c:v>
                </c:pt>
                <c:pt idx="5">
                  <c:v>25.387452879581154</c:v>
                </c:pt>
                <c:pt idx="6">
                  <c:v>28.475222513089012</c:v>
                </c:pt>
                <c:pt idx="7">
                  <c:v>31.53936125654451</c:v>
                </c:pt>
                <c:pt idx="8">
                  <c:v>34.544422774869112</c:v>
                </c:pt>
                <c:pt idx="9">
                  <c:v>37.45496073298429</c:v>
                </c:pt>
                <c:pt idx="10">
                  <c:v>40.235528795811526</c:v>
                </c:pt>
                <c:pt idx="11">
                  <c:v>42.850680628272251</c:v>
                </c:pt>
                <c:pt idx="12">
                  <c:v>45.269263743455497</c:v>
                </c:pt>
                <c:pt idx="13">
                  <c:v>46.465563440772243</c:v>
                </c:pt>
                <c:pt idx="14">
                  <c:v>47.652571989528795</c:v>
                </c:pt>
                <c:pt idx="15">
                  <c:v>48.829816958442407</c:v>
                </c:pt>
                <c:pt idx="16">
                  <c:v>49.996825916230371</c:v>
                </c:pt>
                <c:pt idx="17">
                  <c:v>51.153126431609948</c:v>
                </c:pt>
                <c:pt idx="18">
                  <c:v>52.298246073298429</c:v>
                </c:pt>
                <c:pt idx="19">
                  <c:v>53.431712410013084</c:v>
                </c:pt>
                <c:pt idx="20" formatCode="0">
                  <c:v>54.553053010471203</c:v>
                </c:pt>
                <c:pt idx="21" formatCode="0">
                  <c:v>55.661795443390062</c:v>
                </c:pt>
                <c:pt idx="22" formatCode="0">
                  <c:v>56.75746727748691</c:v>
                </c:pt>
                <c:pt idx="23" formatCode="0">
                  <c:v>57.839596081479058</c:v>
                </c:pt>
                <c:pt idx="24" formatCode="0">
                  <c:v>58.907709424083784</c:v>
                </c:pt>
                <c:pt idx="25" formatCode="0">
                  <c:v>59.961334874018327</c:v>
                </c:pt>
                <c:pt idx="26" formatCode="0">
                  <c:v>61.000000000000014</c:v>
                </c:pt>
                <c:pt idx="27" formatCode="0">
                  <c:v>58.158933285331116</c:v>
                </c:pt>
                <c:pt idx="28" formatCode="0">
                  <c:v>49.986840715362966</c:v>
                </c:pt>
                <c:pt idx="29" formatCode="0">
                  <c:v>37.341808153474965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4.8365941073554284</c:v>
                </c:pt>
                <c:pt idx="2">
                  <c:v>13.675240374464053</c:v>
                </c:pt>
                <c:pt idx="3">
                  <c:v>19.282806282722511</c:v>
                </c:pt>
                <c:pt idx="4">
                  <c:v>22.311498691099473</c:v>
                </c:pt>
                <c:pt idx="5">
                  <c:v>25.387452879581154</c:v>
                </c:pt>
                <c:pt idx="6">
                  <c:v>28.475222513089012</c:v>
                </c:pt>
                <c:pt idx="7">
                  <c:v>31.53936125654451</c:v>
                </c:pt>
                <c:pt idx="8">
                  <c:v>34.544422774869112</c:v>
                </c:pt>
                <c:pt idx="9">
                  <c:v>37.45496073298429</c:v>
                </c:pt>
                <c:pt idx="10">
                  <c:v>40.235528795811526</c:v>
                </c:pt>
                <c:pt idx="11">
                  <c:v>42.850680628272251</c:v>
                </c:pt>
                <c:pt idx="12">
                  <c:v>45.269263743455497</c:v>
                </c:pt>
                <c:pt idx="13">
                  <c:v>46.465563440772243</c:v>
                </c:pt>
                <c:pt idx="14">
                  <c:v>47.652571989528795</c:v>
                </c:pt>
                <c:pt idx="15">
                  <c:v>48.829816958442407</c:v>
                </c:pt>
                <c:pt idx="16">
                  <c:v>49.996825916230371</c:v>
                </c:pt>
                <c:pt idx="17">
                  <c:v>51.153126431609948</c:v>
                </c:pt>
                <c:pt idx="18">
                  <c:v>52.298246073298429</c:v>
                </c:pt>
                <c:pt idx="19">
                  <c:v>53.431712410013084</c:v>
                </c:pt>
                <c:pt idx="20" formatCode="0">
                  <c:v>54.553053010471203</c:v>
                </c:pt>
                <c:pt idx="21" formatCode="0">
                  <c:v>55.661795443390062</c:v>
                </c:pt>
                <c:pt idx="22" formatCode="0">
                  <c:v>56.75746727748691</c:v>
                </c:pt>
                <c:pt idx="23" formatCode="0">
                  <c:v>57.839596081479058</c:v>
                </c:pt>
                <c:pt idx="24" formatCode="0">
                  <c:v>58.907709424083784</c:v>
                </c:pt>
                <c:pt idx="25" formatCode="0">
                  <c:v>59.961334874018327</c:v>
                </c:pt>
                <c:pt idx="26" formatCode="0">
                  <c:v>61.000000000000014</c:v>
                </c:pt>
                <c:pt idx="27" formatCode="0">
                  <c:v>58.158933285331116</c:v>
                </c:pt>
                <c:pt idx="28" formatCode="0">
                  <c:v>49.986840715362966</c:v>
                </c:pt>
                <c:pt idx="29" formatCode="0">
                  <c:v>37.341808153474965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16376"/>
        <c:axId val="278722256"/>
      </c:scatterChart>
      <c:valAx>
        <c:axId val="352744744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6768"/>
        <c:crosses val="autoZero"/>
        <c:crossBetween val="midCat"/>
        <c:majorUnit val="250"/>
      </c:valAx>
      <c:valAx>
        <c:axId val="2787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4744"/>
        <c:crosses val="autoZero"/>
        <c:crossBetween val="midCat"/>
      </c:valAx>
      <c:valAx>
        <c:axId val="278722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6376"/>
        <c:crosses val="max"/>
        <c:crossBetween val="midCat"/>
      </c:valAx>
      <c:valAx>
        <c:axId val="2787163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872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264.0403645833332</c:v>
                </c:pt>
                <c:pt idx="1">
                  <c:v>242.26790364583326</c:v>
                </c:pt>
                <c:pt idx="2">
                  <c:v>226.07812499999997</c:v>
                </c:pt>
                <c:pt idx="3">
                  <c:v>219.33333333333331</c:v>
                </c:pt>
                <c:pt idx="4">
                  <c:v>216.64453125</c:v>
                </c:pt>
                <c:pt idx="5">
                  <c:v>214.41145833333331</c:v>
                </c:pt>
                <c:pt idx="6">
                  <c:v>212.63411458333331</c:v>
                </c:pt>
                <c:pt idx="7">
                  <c:v>211.3125</c:v>
                </c:pt>
                <c:pt idx="8">
                  <c:v>210.44661458333334</c:v>
                </c:pt>
                <c:pt idx="9">
                  <c:v>210.03645833333334</c:v>
                </c:pt>
                <c:pt idx="10">
                  <c:v>210.09114583333334</c:v>
                </c:pt>
                <c:pt idx="11">
                  <c:v>210.64814814814815</c:v>
                </c:pt>
                <c:pt idx="12">
                  <c:v>211.7115162037037</c:v>
                </c:pt>
                <c:pt idx="13">
                  <c:v>212.43308738425927</c:v>
                </c:pt>
                <c:pt idx="14">
                  <c:v>213.28125</c:v>
                </c:pt>
                <c:pt idx="15">
                  <c:v>214.25600405092592</c:v>
                </c:pt>
                <c:pt idx="16">
                  <c:v>215.35734953703704</c:v>
                </c:pt>
                <c:pt idx="17">
                  <c:v>216.58528645833331</c:v>
                </c:pt>
                <c:pt idx="18">
                  <c:v>217.93981481481481</c:v>
                </c:pt>
                <c:pt idx="19">
                  <c:v>219.42093460648147</c:v>
                </c:pt>
                <c:pt idx="20">
                  <c:v>221.02864583333331</c:v>
                </c:pt>
                <c:pt idx="21">
                  <c:v>222.76294849537035</c:v>
                </c:pt>
                <c:pt idx="22">
                  <c:v>224.62384259259258</c:v>
                </c:pt>
                <c:pt idx="23">
                  <c:v>226.611328125</c:v>
                </c:pt>
                <c:pt idx="24">
                  <c:v>228.72540509259258</c:v>
                </c:pt>
                <c:pt idx="25">
                  <c:v>230.96607349537035</c:v>
                </c:pt>
                <c:pt idx="26">
                  <c:v>233.33333333333331</c:v>
                </c:pt>
                <c:pt idx="27">
                  <c:v>237.54936076923158</c:v>
                </c:pt>
                <c:pt idx="28">
                  <c:v>257.18278605007094</c:v>
                </c:pt>
                <c:pt idx="29">
                  <c:v>299.05469685905462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07584"/>
        <c:axId val="347521144"/>
      </c:scatterChart>
      <c:valAx>
        <c:axId val="353107584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1144"/>
        <c:crosses val="autoZero"/>
        <c:crossBetween val="midCat"/>
        <c:majorUnit val="250"/>
      </c:valAx>
      <c:valAx>
        <c:axId val="347521144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07584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6432"/>
        <c:axId val="424174080"/>
      </c:scatterChart>
      <c:valAx>
        <c:axId val="424176432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4080"/>
        <c:crosses val="autoZero"/>
        <c:crossBetween val="midCat"/>
      </c:valAx>
      <c:valAx>
        <c:axId val="424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1728"/>
        <c:axId val="424172120"/>
      </c:scatterChart>
      <c:valAx>
        <c:axId val="424171728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2120"/>
        <c:crosses val="autoZero"/>
        <c:crossBetween val="midCat"/>
      </c:valAx>
      <c:valAx>
        <c:axId val="4241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Table36[maxPS]*Table36[maxPsEcoRate]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Table36[maxT]*Table36[NmEcoRate]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K7" sqref="K7:K37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2500</v>
      </c>
      <c r="B2" s="13">
        <v>61</v>
      </c>
      <c r="C2" s="17">
        <f>Table36[maxPS]*Table36[maxPsEcoRate]</f>
        <v>61</v>
      </c>
      <c r="D2" s="7">
        <v>2500</v>
      </c>
      <c r="E2" s="8">
        <v>61</v>
      </c>
      <c r="F2" s="18">
        <f>Table36[PS]*Table36[PSEcoRate]</f>
        <v>61</v>
      </c>
      <c r="G2" s="12">
        <v>1700</v>
      </c>
      <c r="H2" s="13">
        <v>1700</v>
      </c>
      <c r="I2" s="13">
        <v>177</v>
      </c>
      <c r="J2" s="17">
        <f>Table36[maxT]*Table36[NmEcoRate]</f>
        <v>177</v>
      </c>
      <c r="K2" s="28">
        <v>900</v>
      </c>
      <c r="L2" s="29">
        <v>0.85</v>
      </c>
      <c r="M2" s="30">
        <v>249</v>
      </c>
      <c r="N2" s="12">
        <v>0.5</v>
      </c>
      <c r="O2" s="13">
        <v>1.7</v>
      </c>
      <c r="P2" s="13">
        <v>0.94</v>
      </c>
      <c r="Q2" s="14">
        <v>1</v>
      </c>
      <c r="R2" s="27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1540</v>
      </c>
      <c r="U2" s="18">
        <f>0.94*Table36[fuelRatedRate]</f>
        <v>219.33333333333331</v>
      </c>
      <c r="V2" s="15">
        <f>ROUND(Table36[ratedRpm]+0.49*Table36[fadeOut],-2)</f>
        <v>2600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70</v>
      </c>
      <c r="L3" s="23" t="s">
        <v>71</v>
      </c>
      <c r="M3" s="24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2.3437500000000003E-7</v>
      </c>
      <c r="B4" s="11">
        <f>(Table36[maxT]-Table7[Nm])/Table36[maxT]/(Table36[maxPRpm]-Table36[maxTRpm])</f>
        <v>3.998421402459285E-5</v>
      </c>
      <c r="C4" s="11">
        <f>(Table36[maxT]-Table7[Nm])/Table36[maxT]/(Table36[maxPRpm]-Table36[maxTRpm])^2</f>
        <v>4.9980267530741061E-8</v>
      </c>
      <c r="D4" s="11">
        <f>(Table36[maxPS]-Table36[PS])/MAX(1,Table36[ratedRpm]-Table36[maxPRpm])^2</f>
        <v>0</v>
      </c>
      <c r="E4" s="11">
        <f>Table36[maxPS]/1.36*9550/Table36[maxPRpm]</f>
        <v>171.33823529411765</v>
      </c>
      <c r="F4" s="11">
        <f>Table36[PS]/1.36*9550/Table36[ratedRpm]</f>
        <v>171.33823529411765</v>
      </c>
      <c r="G4" s="21">
        <f>Table7[Nm1000]/Table7[Nm2Eco]</f>
        <v>0.91440568406145384</v>
      </c>
      <c r="H4" s="35">
        <f>Table36[maxTEco]/Table7[NmEco]-1</f>
        <v>3.3044373873487132E-2</v>
      </c>
      <c r="I4" s="35">
        <f>Table36[maxT]/Table7[Nm]-1</f>
        <v>3.3044373873487132E-2</v>
      </c>
      <c r="J4" s="35">
        <f>1-Table36[maxTRpm]/Table36[ratedRpm]</f>
        <v>0.31999999999999995</v>
      </c>
      <c r="K4" s="31">
        <f>Table36[maxPS]/1.36</f>
        <v>44.852941176470587</v>
      </c>
      <c r="L4" s="32">
        <f>Table36[PS]/1.36</f>
        <v>44.852941176470587</v>
      </c>
      <c r="M4" s="33">
        <f>Table36[fuelRatedRate]*1.1</f>
        <v>256.66666666666669</v>
      </c>
      <c r="N4" s="11">
        <f>(1-Table7[f1]*(Table36[maxTRpm1]-1000)^2)*Table36[maxTEco]</f>
        <v>156.67265624999999</v>
      </c>
      <c r="O4" s="11">
        <f>Table36[maxPSEco]/1.36*9550/Table36[maxPRpm]</f>
        <v>171.33823529411765</v>
      </c>
      <c r="P4" s="11">
        <f>Table36[PSEco]/1.36*9550/Table36[ratedRpm]</f>
        <v>171.33823529411765</v>
      </c>
      <c r="Q4" s="11">
        <f>(Table36[maxTEco]-Table7[NmEco])/Table36[maxTEco]/(Table36[maxPRpm]-Table36[maxTRpm])</f>
        <v>3.998421402459285E-5</v>
      </c>
      <c r="R4" s="11">
        <f>(Table36[maxTEco]-Table7[NmEco])/Table36[maxTEco]/(Table36[maxPRpm]-Table36[maxTRpm])^2</f>
        <v>4.9980267530741061E-8</v>
      </c>
      <c r="S4" s="11">
        <f>(Table36[maxPSEco]-Table36[PSEco])/MAX(1,Table36[ratedRpm]-Table36[maxPRpm])^2</f>
        <v>0</v>
      </c>
      <c r="T4" s="11">
        <f>(1-Table7[f1]*(Table36[maxTRpm1]-Table36[idleRpm])^2)*Table36[maxT]</f>
        <v>150.44999999999999</v>
      </c>
      <c r="U4" s="11">
        <f>(1-Table7[f1]*(Table36[maxTRpm1]-Table36[idleRpm])^2)*Table36[maxTEco]</f>
        <v>150.44999999999999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&lt;!-- 2500: 61(61) | 2500: 61(61) | 1700..1700: 177(177) | 85 | 0.5 | 249 | 1.7 | 2600 | 1540: 210 --&gt;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264.0403645833332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&lt;!-- 2500: 61(61) | 2500: 61(61) | 1700..1700: 177(177) | 85 | 0.5 | 249 | 1.7 | 2600 | 1540: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&lt;!-- 2500: 61(61) | 2500: 61(61) | 1700..1700: 177(177) | 85 | 0.5 | 249 | 1.7 | 2600 | 1540: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57.110156249999974</v>
      </c>
      <c r="O7" s="3">
        <f>MAX(0,(Table36[linearDown]*(1-Table7[f2]*(Table15[[#This Row],[rpm]]-Table36[maxTRpm]))+(1-Table36[linearDown])*(1-Table7[f3]*(Table15[[#This Row],[rpm]]-Table36[maxTRpm])^2))*Table36[maxT])</f>
        <v>170.23242187500003</v>
      </c>
      <c r="P7" s="3">
        <f>MAX(0,(Table36[maxPS]-Table7[f4]*(Table15[[#This Row],[rpm]]-Table36[maxPRpm])^2)/1.36*9550/MAX(1,Table15[[#This Row],[rpm]]))</f>
        <v>428345.5882352941</v>
      </c>
      <c r="Q7" s="3">
        <f>MAX(0,Table7[Nm2]*MIN(Table36[ratedRpm]/MAX(1,Table15[[#This Row],[rpm]]),1-(MAX(0,Table15[[#This Row],[rpm]]-Table36[ratedRpm])/Table36[fadeOut])^Table36[fadeOutExp]))</f>
        <v>171.33823529411765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57.110156249999974</v>
      </c>
      <c r="T7" s="3">
        <f>MAX(0,(Table36[linearDown]*(1-Table7[f2Eco]*(Table15[[#This Row],[rpm]]-Table36[maxTRpm]))+(1-Table36[linearDown])*(1-Table7[f3Eco]*(Table15[[#This Row],[rpm]]-Table36[maxTRpm])^2))*Table36[maxTEco])</f>
        <v>170.23242187500003</v>
      </c>
      <c r="U7" s="3">
        <f>MAX(0,(Table36[maxPSEco]-Table7[f4Eco]*(Table15[[#This Row],[rpm]]-Table36[maxPRpm])^2)/1.36*9550/MAX(1,Table15[[#This Row],[rpm]]))</f>
        <v>428345.5882352941</v>
      </c>
      <c r="V7" s="3">
        <f>MAX(0,Table7[Nm2Eco]*MIN(Table36[ratedRpm]/MAX(1,Table15[[#This Row],[rpm]]),1-(MAX(0,Table15[[#This Row],[rpm]]-Table36[ratedRpm])/Table36[fadeOut])^Table36[fadeOutExp]))</f>
        <v>171.33823529411765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97.036709506815825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97.036709506815825</v>
      </c>
      <c r="E8" s="20"/>
      <c r="F8" s="3">
        <f>Table36[Factor]*IF(Table15[[#This Row],[manualData]]&gt;0,Table15[[#This Row],[manualData]],Table15[[#This Row],[rawData]])</f>
        <v>97.036709506815825</v>
      </c>
      <c r="G8" s="3">
        <f>Table36[Factor]*IF(Table15[[#This Row],[manDataEco]]&gt;0,Table15[[#This Row],[manDataEco]],Table15[[#This Row],[rawDataEco]])</f>
        <v>97.036709506815825</v>
      </c>
      <c r="H8" s="26">
        <f>1.36*Table15[[#This Row],[rpm]]*Table15[[#This Row],[motor]]/9550</f>
        <v>4.8365941073554284</v>
      </c>
      <c r="I8" s="26">
        <f>1.36*Table15[[#This Row],[rpm]]*Table15[[#This Row],[motorEco]]/9550</f>
        <v>4.8365941073554284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242.26790364583326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motorTorque="97" fuelUsageRatio="242.3"/&gt;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normRpm="0.135" torque="0.548"/&gt;</v>
      </c>
      <c r="M8" s="3">
        <f>(1-(1-Table15[[#This Row],[rpm]]/Table36[idleRpm])^2)*Table7[idleT]</f>
        <v>94.263425925925901</v>
      </c>
      <c r="N8" s="3">
        <f>MAX(0,(1-Table7[f1]*(Table36[maxTRpm1]-Table15[[#This Row],[rpm]])^2)*Table36[maxT])</f>
        <v>101.39472656249998</v>
      </c>
      <c r="O8" s="3">
        <f>MAX(0,(Table36[linearDown]*(1-Table7[f2]*(Table15[[#This Row],[rpm]]-Table36[maxTRpm]))+(1-Table36[linearDown])*(1-Table7[f3]*(Table15[[#This Row],[rpm]]-Table36[maxTRpm])^2))*Table36[maxT])</f>
        <v>173.71573414522058</v>
      </c>
      <c r="P8" s="3">
        <f>MAX(0,(Table36[maxPS]-Table7[f4]*(Table15[[#This Row],[rpm]]-Table36[maxPRpm])^2)/1.36*9550/MAX(1,Table15[[#This Row],[rpm]]))</f>
        <v>1223.8445378151259</v>
      </c>
      <c r="Q8" s="3">
        <f>MAX(0,Table7[Nm2]*MIN(Table36[ratedRpm]/MAX(1,Table15[[#This Row],[rpm]]),1-(MAX(0,Table15[[#This Row],[rpm]]-Table36[ratedRpm])/Table36[fadeOut])^Table36[fadeOutExp]))</f>
        <v>171.33823529411765</v>
      </c>
      <c r="R8" s="3">
        <f>(1-(1-Table15[[#This Row],[rpm]]/Table36[idleRpm])^2)*Table7[idleTEco]</f>
        <v>94.263425925925901</v>
      </c>
      <c r="S8" s="3">
        <f>MAX(0,(1-Table7[f1]*(Table36[maxTRpm1]-Table15[[#This Row],[rpm]])^2)*Table36[maxTEco])</f>
        <v>101.39472656249998</v>
      </c>
      <c r="T8" s="3">
        <f>MAX(0,(Table36[linearDown]*(1-Table7[f2Eco]*(Table15[[#This Row],[rpm]]-Table36[maxTRpm]))+(1-Table36[linearDown])*(1-Table7[f3Eco]*(Table15[[#This Row],[rpm]]-Table36[maxTRpm])^2))*Table36[maxTEco])</f>
        <v>173.71573414522058</v>
      </c>
      <c r="U8" s="3">
        <f>MAX(0,(Table36[maxPSEco]-Table7[f4Eco]*(Table15[[#This Row],[rpm]]-Table36[maxPRpm])^2)/1.36*9550/MAX(1,Table15[[#This Row],[rpm]]))</f>
        <v>1223.8445378151259</v>
      </c>
      <c r="V8" s="3">
        <f>MAX(0,Table7[Nm2Eco]*MIN(Table36[ratedRpm]/MAX(1,Table15[[#This Row],[rpm]]),1-(MAX(0,Table15[[#This Row],[rpm]]-Table36[ratedRpm])/Table36[fadeOut])^Table36[fadeOutExp]))</f>
        <v>171.33823529411765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137.18334619341564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137.18334619341564</v>
      </c>
      <c r="E9" s="20"/>
      <c r="F9" s="3">
        <f>Table36[Factor]*IF(Table15[[#This Row],[manualData]]&gt;0,Table15[[#This Row],[manualData]],Table15[[#This Row],[rawData]])</f>
        <v>137.18334619341564</v>
      </c>
      <c r="G9" s="3">
        <f>Table36[Factor]*IF(Table15[[#This Row],[manDataEco]]&gt;0,Table15[[#This Row],[manDataEco]],Table15[[#This Row],[rawDataEco]])</f>
        <v>137.18334619341564</v>
      </c>
      <c r="H9" s="26">
        <f>1.36*Table15[[#This Row],[rpm]]*Table15[[#This Row],[motor]]/9550</f>
        <v>13.675240374464053</v>
      </c>
      <c r="I9" s="26">
        <f>1.36*Table15[[#This Row],[rpm]]*Table15[[#This Row],[motorEco]]/9550</f>
        <v>13.675240374464053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226.07812499999997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motorTorque="137" fuelUsageRatio="226.1"/&gt;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normRpm="0.269" torque="0.775"/&gt;</v>
      </c>
      <c r="M9" s="3">
        <f>(1-(1-Table15[[#This Row],[rpm]]/Table36[idleRpm])^2)*Table7[idleT]</f>
        <v>143.02037037037036</v>
      </c>
      <c r="N9" s="3">
        <f>MAX(0,(1-Table7[f1]*(Table36[maxTRpm1]-Table15[[#This Row],[rpm]])^2)*Table36[maxT])</f>
        <v>135.515625</v>
      </c>
      <c r="O9" s="3">
        <f>MAX(0,(Table36[linearDown]*(1-Table7[f2]*(Table15[[#This Row],[rpm]]-Table36[maxTRpm]))+(1-Table36[linearDown])*(1-Table7[f3]*(Table15[[#This Row],[rpm]]-Table36[maxTRpm])^2))*Table36[maxT])</f>
        <v>176.11534926470588</v>
      </c>
      <c r="P9" s="3">
        <f>MAX(0,(Table36[maxPS]-Table7[f4]*(Table15[[#This Row],[rpm]]-Table36[maxPRpm])^2)/1.36*9550/MAX(1,Table15[[#This Row],[rpm]]))</f>
        <v>611.92226890756297</v>
      </c>
      <c r="Q9" s="3">
        <f>MAX(0,Table7[Nm2]*MIN(Table36[ratedRpm]/MAX(1,Table15[[#This Row],[rpm]]),1-(MAX(0,Table15[[#This Row],[rpm]]-Table36[ratedRpm])/Table36[fadeOut])^Table36[fadeOutExp]))</f>
        <v>171.33823529411765</v>
      </c>
      <c r="R9" s="3">
        <f>(1-(1-Table15[[#This Row],[rpm]]/Table36[idleRpm])^2)*Table7[idleTEco]</f>
        <v>143.02037037037036</v>
      </c>
      <c r="S9" s="3">
        <f>MAX(0,(1-Table7[f1]*(Table36[maxTRpm1]-Table15[[#This Row],[rpm]])^2)*Table36[maxTEco])</f>
        <v>135.515625</v>
      </c>
      <c r="T9" s="3">
        <f>MAX(0,(Table36[linearDown]*(1-Table7[f2Eco]*(Table15[[#This Row],[rpm]]-Table36[maxTRpm]))+(1-Table36[linearDown])*(1-Table7[f3Eco]*(Table15[[#This Row],[rpm]]-Table36[maxTRpm])^2))*Table36[maxTEco])</f>
        <v>176.11534926470588</v>
      </c>
      <c r="U9" s="3">
        <f>MAX(0,(Table36[maxPSEco]-Table7[f4Eco]*(Table15[[#This Row],[rpm]]-Table36[maxPRpm])^2)/1.36*9550/MAX(1,Table15[[#This Row],[rpm]]))</f>
        <v>611.92226890756297</v>
      </c>
      <c r="V9" s="3">
        <f>MAX(0,Table7[Nm2Eco]*MIN(Table36[ratedRpm]/MAX(1,Table15[[#This Row],[rpm]]),1-(MAX(0,Table15[[#This Row],[rpm]]-Table36[ratedRpm])/Table36[fadeOut])^Table36[fadeOutExp]))</f>
        <v>171.33823529411765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150.44999999999999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150.44999999999999</v>
      </c>
      <c r="E10" s="20"/>
      <c r="F10" s="3">
        <f>Table36[Factor]*IF(Table15[[#This Row],[manualData]]&gt;0,Table15[[#This Row],[manualData]],Table15[[#This Row],[rawData]])</f>
        <v>150.44999999999999</v>
      </c>
      <c r="G10" s="3">
        <f>Table36[Factor]*IF(Table15[[#This Row],[manDataEco]]&gt;0,Table15[[#This Row],[manDataEco]],Table15[[#This Row],[rawDataEco]])</f>
        <v>150.44999999999999</v>
      </c>
      <c r="H10" s="26">
        <f>1.36*Table15[[#This Row],[rpm]]*Table15[[#This Row],[motor]]/9550</f>
        <v>19.282806282722511</v>
      </c>
      <c r="I10" s="26">
        <f>1.36*Table15[[#This Row],[rpm]]*Table15[[#This Row],[motorEco]]/9550</f>
        <v>19.282806282722511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219.33333333333331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motorTorque="150" fuelUsageRatio="219.3"/&gt;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normRpm="0.346" torque="0.85"/&gt;</v>
      </c>
      <c r="M10" s="3">
        <f>(1-(1-Table15[[#This Row],[rpm]]/Table36[idleRpm])^2)*Table7[idleT]</f>
        <v>150.44999999999999</v>
      </c>
      <c r="N10" s="3">
        <f>MAX(0,(1-Table7[f1]*(Table36[maxTRpm1]-Table15[[#This Row],[rpm]])^2)*Table36[maxT])</f>
        <v>150.44999999999999</v>
      </c>
      <c r="O10" s="3">
        <f>MAX(0,(Table36[linearDown]*(1-Table7[f2]*(Table15[[#This Row],[rpm]]-Table36[maxTRpm]))+(1-Table36[linearDown])*(1-Table7[f3]*(Table15[[#This Row],[rpm]]-Table36[maxTRpm])^2))*Table36[maxT])</f>
        <v>177</v>
      </c>
      <c r="P10" s="3">
        <f>MAX(0,(Table36[maxPS]-Table7[f4]*(Table15[[#This Row],[rpm]]-Table36[maxPRpm])^2)/1.36*9550/MAX(1,Table15[[#This Row],[rpm]]))</f>
        <v>475.93954248366009</v>
      </c>
      <c r="Q10" s="3">
        <f>MAX(0,Table7[Nm2]*MIN(Table36[ratedRpm]/MAX(1,Table15[[#This Row],[rpm]]),1-(MAX(0,Table15[[#This Row],[rpm]]-Table36[ratedRpm])/Table36[fadeOut])^Table36[fadeOutExp]))</f>
        <v>171.33823529411765</v>
      </c>
      <c r="R10" s="3">
        <f>(1-(1-Table15[[#This Row],[rpm]]/Table36[idleRpm])^2)*Table7[idleTEco]</f>
        <v>150.44999999999999</v>
      </c>
      <c r="S10" s="3">
        <f>MAX(0,(1-Table7[f1]*(Table36[maxTRpm1]-Table15[[#This Row],[rpm]])^2)*Table36[maxTEco])</f>
        <v>150.44999999999999</v>
      </c>
      <c r="T10" s="3">
        <f>MAX(0,(Table36[linearDown]*(1-Table7[f2Eco]*(Table15[[#This Row],[rpm]]-Table36[maxTRpm]))+(1-Table36[linearDown])*(1-Table7[f3Eco]*(Table15[[#This Row],[rpm]]-Table36[maxTRpm])^2))*Table36[maxTEco])</f>
        <v>177</v>
      </c>
      <c r="U10" s="3">
        <f>MAX(0,(Table36[maxPSEco]-Table7[f4Eco]*(Table15[[#This Row],[rpm]]-Table36[maxPRpm])^2)/1.36*9550/MAX(1,Table15[[#This Row],[rpm]]))</f>
        <v>475.93954248366009</v>
      </c>
      <c r="V10" s="3">
        <f>MAX(0,Table7[Nm2Eco]*MIN(Table36[ratedRpm]/MAX(1,Table15[[#This Row],[rpm]]),1-(MAX(0,Table15[[#This Row],[rpm]]-Table36[ratedRpm])/Table36[fadeOut])^Table36[fadeOutExp]))</f>
        <v>171.33823529411765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156.67265624999999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156.67265624999999</v>
      </c>
      <c r="E11" s="20"/>
      <c r="F11" s="3">
        <f>Table36[Factor]*IF(Table15[[#This Row],[manualData]]&gt;0,Table15[[#This Row],[manualData]],Table15[[#This Row],[rawData]])</f>
        <v>156.67265624999999</v>
      </c>
      <c r="G11" s="3">
        <f>Table36[Factor]*IF(Table15[[#This Row],[manDataEco]]&gt;0,Table15[[#This Row],[manDataEco]],Table15[[#This Row],[rawDataEco]])</f>
        <v>156.67265624999999</v>
      </c>
      <c r="H11" s="26">
        <f>1.36*Table15[[#This Row],[rpm]]*Table15[[#This Row],[motor]]/9550</f>
        <v>22.311498691099473</v>
      </c>
      <c r="I11" s="26">
        <f>1.36*Table15[[#This Row],[rpm]]*Table15[[#This Row],[motorEco]]/9550</f>
        <v>22.311498691099473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216.64453125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motorTorque="157" fuelUsageRatio="216.6"/&gt;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normRpm="0.385" torque="0.885"/&gt;</v>
      </c>
      <c r="M11" s="3">
        <f>(1-(1-Table15[[#This Row],[rpm]]/Table36[idleRpm])^2)*Table7[idleT]</f>
        <v>148.59259259259258</v>
      </c>
      <c r="N11" s="3">
        <f>MAX(0,(1-Table7[f1]*(Table36[maxTRpm1]-Table15[[#This Row],[rpm]])^2)*Table36[maxT])</f>
        <v>156.67265624999999</v>
      </c>
      <c r="O11" s="3">
        <f>MAX(0,(Table36[linearDown]*(1-Table7[f2]*(Table15[[#This Row],[rpm]]-Table36[maxTRpm]))+(1-Table36[linearDown])*(1-Table7[f3]*(Table15[[#This Row],[rpm]]-Table36[maxTRpm])^2))*Table36[maxT])</f>
        <v>177.30962775735293</v>
      </c>
      <c r="P11" s="3">
        <f>MAX(0,(Table36[maxPS]-Table7[f4]*(Table15[[#This Row],[rpm]]-Table36[maxPRpm])^2)/1.36*9550/MAX(1,Table15[[#This Row],[rpm]]))</f>
        <v>428.34558823529409</v>
      </c>
      <c r="Q11" s="3">
        <f>MAX(0,Table7[Nm2]*MIN(Table36[ratedRpm]/MAX(1,Table15[[#This Row],[rpm]]),1-(MAX(0,Table15[[#This Row],[rpm]]-Table36[ratedRpm])/Table36[fadeOut])^Table36[fadeOutExp]))</f>
        <v>171.33823529411765</v>
      </c>
      <c r="R11" s="3">
        <f>(1-(1-Table15[[#This Row],[rpm]]/Table36[idleRpm])^2)*Table7[idleTEco]</f>
        <v>148.59259259259258</v>
      </c>
      <c r="S11" s="3">
        <f>MAX(0,(1-Table7[f1]*(Table36[maxTRpm1]-Table15[[#This Row],[rpm]])^2)*Table36[maxTEco])</f>
        <v>156.67265624999999</v>
      </c>
      <c r="T11" s="3">
        <f>MAX(0,(Table36[linearDown]*(1-Table7[f2Eco]*(Table15[[#This Row],[rpm]]-Table36[maxTRpm]))+(1-Table36[linearDown])*(1-Table7[f3Eco]*(Table15[[#This Row],[rpm]]-Table36[maxTRpm])^2))*Table36[maxTEco])</f>
        <v>177.30962775735293</v>
      </c>
      <c r="U11" s="3">
        <f>MAX(0,(Table36[maxPSEco]-Table7[f4Eco]*(Table15[[#This Row],[rpm]]-Table36[maxPRpm])^2)/1.36*9550/MAX(1,Table15[[#This Row],[rpm]]))</f>
        <v>428.34558823529409</v>
      </c>
      <c r="V11" s="3">
        <f>MAX(0,Table7[Nm2Eco]*MIN(Table36[ratedRpm]/MAX(1,Table15[[#This Row],[rpm]]),1-(MAX(0,Table15[[#This Row],[rpm]]-Table36[ratedRpm])/Table36[fadeOut])^Table36[fadeOutExp]))</f>
        <v>171.33823529411765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162.06562500000001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162.06562500000001</v>
      </c>
      <c r="E12" s="20"/>
      <c r="F12" s="3">
        <f>Table36[Factor]*IF(Table15[[#This Row],[manualData]]&gt;0,Table15[[#This Row],[manualData]],Table15[[#This Row],[rawData]])</f>
        <v>162.06562500000001</v>
      </c>
      <c r="G12" s="3">
        <f>Table36[Factor]*IF(Table15[[#This Row],[manDataEco]]&gt;0,Table15[[#This Row],[manDataEco]],Table15[[#This Row],[rawDataEco]])</f>
        <v>162.06562500000001</v>
      </c>
      <c r="H12" s="26">
        <f>1.36*Table15[[#This Row],[rpm]]*Table15[[#This Row],[motor]]/9550</f>
        <v>25.387452879581154</v>
      </c>
      <c r="I12" s="26">
        <f>1.36*Table15[[#This Row],[rpm]]*Table15[[#This Row],[motorEco]]/9550</f>
        <v>25.387452879581154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214.41145833333331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motorTorque="162" fuelUsageRatio="214.4"/&gt;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normRpm="0.423" torque="0.916"/&gt;</v>
      </c>
      <c r="M12" s="3">
        <f>(1-(1-Table15[[#This Row],[rpm]]/Table36[idleRpm])^2)*Table7[idleT]</f>
        <v>143.02037037037036</v>
      </c>
      <c r="N12" s="3">
        <f>MAX(0,(1-Table7[f1]*(Table36[maxTRpm1]-Table15[[#This Row],[rpm]])^2)*Table36[maxT])</f>
        <v>162.06562500000001</v>
      </c>
      <c r="O12" s="3">
        <f>MAX(0,(Table36[linearDown]*(1-Table7[f2]*(Table15[[#This Row],[rpm]]-Table36[maxTRpm]))+(1-Table36[linearDown])*(1-Table7[f3]*(Table15[[#This Row],[rpm]]-Table36[maxTRpm])^2))*Table36[maxT])</f>
        <v>177.53079044117646</v>
      </c>
      <c r="P12" s="3">
        <f>MAX(0,(Table36[maxPS]-Table7[f4]*(Table15[[#This Row],[rpm]]-Table36[maxPRpm])^2)/1.36*9550/MAX(1,Table15[[#This Row],[rpm]]))</f>
        <v>389.40508021390372</v>
      </c>
      <c r="Q12" s="3">
        <f>MAX(0,Table7[Nm2]*MIN(Table36[ratedRpm]/MAX(1,Table15[[#This Row],[rpm]]),1-(MAX(0,Table15[[#This Row],[rpm]]-Table36[ratedRpm])/Table36[fadeOut])^Table36[fadeOutExp]))</f>
        <v>171.33823529411765</v>
      </c>
      <c r="R12" s="3">
        <f>(1-(1-Table15[[#This Row],[rpm]]/Table36[idleRpm])^2)*Table7[idleTEco]</f>
        <v>143.02037037037036</v>
      </c>
      <c r="S12" s="3">
        <f>MAX(0,(1-Table7[f1]*(Table36[maxTRpm1]-Table15[[#This Row],[rpm]])^2)*Table36[maxTEco])</f>
        <v>162.06562500000001</v>
      </c>
      <c r="T12" s="3">
        <f>MAX(0,(Table36[linearDown]*(1-Table7[f2Eco]*(Table15[[#This Row],[rpm]]-Table36[maxTRpm]))+(1-Table36[linearDown])*(1-Table7[f3Eco]*(Table15[[#This Row],[rpm]]-Table36[maxTRpm])^2))*Table36[maxTEco])</f>
        <v>177.53079044117646</v>
      </c>
      <c r="U12" s="3">
        <f>MAX(0,(Table36[maxPSEco]-Table7[f4Eco]*(Table15[[#This Row],[rpm]]-Table36[maxPRpm])^2)/1.36*9550/MAX(1,Table15[[#This Row],[rpm]]))</f>
        <v>389.40508021390372</v>
      </c>
      <c r="V12" s="3">
        <f>MAX(0,Table7[Nm2Eco]*MIN(Table36[ratedRpm]/MAX(1,Table15[[#This Row],[rpm]]),1-(MAX(0,Table15[[#This Row],[rpm]]-Table36[ratedRpm])/Table36[fadeOut])^Table36[fadeOutExp]))</f>
        <v>171.33823529411765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166.62890625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166.62890625</v>
      </c>
      <c r="E13" s="20"/>
      <c r="F13" s="3">
        <f>Table36[Factor]*IF(Table15[[#This Row],[manualData]]&gt;0,Table15[[#This Row],[manualData]],Table15[[#This Row],[rawData]])</f>
        <v>166.62890625</v>
      </c>
      <c r="G13" s="3">
        <f>Table36[Factor]*IF(Table15[[#This Row],[manDataEco]]&gt;0,Table15[[#This Row],[manDataEco]],Table15[[#This Row],[rawDataEco]])</f>
        <v>166.62890625</v>
      </c>
      <c r="H13" s="26">
        <f>1.36*Table15[[#This Row],[rpm]]*Table15[[#This Row],[motor]]/9550</f>
        <v>28.475222513089012</v>
      </c>
      <c r="I13" s="26">
        <f>1.36*Table15[[#This Row],[rpm]]*Table15[[#This Row],[motorEco]]/9550</f>
        <v>28.475222513089012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212.63411458333331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motorTorque="167" fuelUsageRatio="212.6"/&gt;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normRpm="0.462" torque="0.941"/&gt;</v>
      </c>
      <c r="M13" s="3">
        <f>(1-(1-Table15[[#This Row],[rpm]]/Table36[idleRpm])^2)*Table7[idleT]</f>
        <v>133.73333333333332</v>
      </c>
      <c r="N13" s="3">
        <f>MAX(0,(1-Table7[f1]*(Table36[maxTRpm1]-Table15[[#This Row],[rpm]])^2)*Table36[maxT])</f>
        <v>166.62890625</v>
      </c>
      <c r="O13" s="3">
        <f>MAX(0,(Table36[linearDown]*(1-Table7[f2]*(Table15[[#This Row],[rpm]]-Table36[maxTRpm]))+(1-Table36[linearDown])*(1-Table7[f3]*(Table15[[#This Row],[rpm]]-Table36[maxTRpm])^2))*Table36[maxT])</f>
        <v>177.66348805147058</v>
      </c>
      <c r="P13" s="3">
        <f>MAX(0,(Table36[maxPS]-Table7[f4]*(Table15[[#This Row],[rpm]]-Table36[maxPRpm])^2)/1.36*9550/MAX(1,Table15[[#This Row],[rpm]]))</f>
        <v>356.95465686274508</v>
      </c>
      <c r="Q13" s="3">
        <f>MAX(0,Table7[Nm2]*MIN(Table36[ratedRpm]/MAX(1,Table15[[#This Row],[rpm]]),1-(MAX(0,Table15[[#This Row],[rpm]]-Table36[ratedRpm])/Table36[fadeOut])^Table36[fadeOutExp]))</f>
        <v>171.33823529411765</v>
      </c>
      <c r="R13" s="3">
        <f>(1-(1-Table15[[#This Row],[rpm]]/Table36[idleRpm])^2)*Table7[idleTEco]</f>
        <v>133.73333333333332</v>
      </c>
      <c r="S13" s="3">
        <f>MAX(0,(1-Table7[f1]*(Table36[maxTRpm1]-Table15[[#This Row],[rpm]])^2)*Table36[maxTEco])</f>
        <v>166.62890625</v>
      </c>
      <c r="T13" s="3">
        <f>MAX(0,(Table36[linearDown]*(1-Table7[f2Eco]*(Table15[[#This Row],[rpm]]-Table36[maxTRpm]))+(1-Table36[linearDown])*(1-Table7[f3Eco]*(Table15[[#This Row],[rpm]]-Table36[maxTRpm])^2))*Table36[maxTEco])</f>
        <v>177.66348805147058</v>
      </c>
      <c r="U13" s="3">
        <f>MAX(0,(Table36[maxPSEco]-Table7[f4Eco]*(Table15[[#This Row],[rpm]]-Table36[maxPRpm])^2)/1.36*9550/MAX(1,Table15[[#This Row],[rpm]]))</f>
        <v>356.95465686274508</v>
      </c>
      <c r="V13" s="3">
        <f>MAX(0,Table7[Nm2Eco]*MIN(Table36[ratedRpm]/MAX(1,Table15[[#This Row],[rpm]]),1-(MAX(0,Table15[[#This Row],[rpm]]-Table36[ratedRpm])/Table36[fadeOut])^Table36[fadeOutExp]))</f>
        <v>171.33823529411765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170.36250000000001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170.36250000000001</v>
      </c>
      <c r="E14" s="20"/>
      <c r="F14" s="3">
        <f>Table36[Factor]*IF(Table15[[#This Row],[manualData]]&gt;0,Table15[[#This Row],[manualData]],Table15[[#This Row],[rawData]])</f>
        <v>170.36250000000001</v>
      </c>
      <c r="G14" s="3">
        <f>Table36[Factor]*IF(Table15[[#This Row],[manDataEco]]&gt;0,Table15[[#This Row],[manDataEco]],Table15[[#This Row],[rawDataEco]])</f>
        <v>170.36250000000001</v>
      </c>
      <c r="H14" s="26">
        <f>1.36*Table15[[#This Row],[rpm]]*Table15[[#This Row],[motor]]/9550</f>
        <v>31.53936125654451</v>
      </c>
      <c r="I14" s="26">
        <f>1.36*Table15[[#This Row],[rpm]]*Table15[[#This Row],[motorEco]]/9550</f>
        <v>31.53936125654451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211.3125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motorTorque="170" fuelUsageRatio="211.3"/&gt;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torque="0.963"/&gt;</v>
      </c>
      <c r="M14" s="3">
        <f>(1-(1-Table15[[#This Row],[rpm]]/Table36[idleRpm])^2)*Table7[idleT]</f>
        <v>120.73148148148148</v>
      </c>
      <c r="N14" s="3">
        <f>MAX(0,(1-Table7[f1]*(Table36[maxTRpm1]-Table15[[#This Row],[rpm]])^2)*Table36[maxT])</f>
        <v>170.36250000000001</v>
      </c>
      <c r="O14" s="3">
        <f>MAX(0,(Table36[linearDown]*(1-Table7[f2]*(Table15[[#This Row],[rpm]]-Table36[maxTRpm]))+(1-Table36[linearDown])*(1-Table7[f3]*(Table15[[#This Row],[rpm]]-Table36[maxTRpm])^2))*Table36[maxT])</f>
        <v>177.7077205882353</v>
      </c>
      <c r="P14" s="3">
        <f>MAX(0,(Table36[maxPS]-Table7[f4]*(Table15[[#This Row],[rpm]]-Table36[maxPRpm])^2)/1.36*9550/MAX(1,Table15[[#This Row],[rpm]]))</f>
        <v>329.4966063348416</v>
      </c>
      <c r="Q14" s="3">
        <f>MAX(0,Table7[Nm2]*MIN(Table36[ratedRpm]/MAX(1,Table15[[#This Row],[rpm]]),1-(MAX(0,Table15[[#This Row],[rpm]]-Table36[ratedRpm])/Table36[fadeOut])^Table36[fadeOutExp]))</f>
        <v>171.33823529411765</v>
      </c>
      <c r="R14" s="3">
        <f>(1-(1-Table15[[#This Row],[rpm]]/Table36[idleRpm])^2)*Table7[idleTEco]</f>
        <v>120.73148148148148</v>
      </c>
      <c r="S14" s="3">
        <f>MAX(0,(1-Table7[f1]*(Table36[maxTRpm1]-Table15[[#This Row],[rpm]])^2)*Table36[maxTEco])</f>
        <v>170.36250000000001</v>
      </c>
      <c r="T14" s="3">
        <f>MAX(0,(Table36[linearDown]*(1-Table7[f2Eco]*(Table15[[#This Row],[rpm]]-Table36[maxTRpm]))+(1-Table36[linearDown])*(1-Table7[f3Eco]*(Table15[[#This Row],[rpm]]-Table36[maxTRpm])^2))*Table36[maxTEco])</f>
        <v>177.7077205882353</v>
      </c>
      <c r="U14" s="3">
        <f>MAX(0,(Table36[maxPSEco]-Table7[f4Eco]*(Table15[[#This Row],[rpm]]-Table36[maxPRpm])^2)/1.36*9550/MAX(1,Table15[[#This Row],[rpm]]))</f>
        <v>329.4966063348416</v>
      </c>
      <c r="V14" s="3">
        <f>MAX(0,Table7[Nm2Eco]*MIN(Table36[ratedRpm]/MAX(1,Table15[[#This Row],[rpm]]),1-(MAX(0,Table15[[#This Row],[rpm]]-Table36[ratedRpm])/Table36[fadeOut])^Table36[fadeOutExp]))</f>
        <v>171.33823529411765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173.26640624999999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173.26640624999999</v>
      </c>
      <c r="E15" s="20"/>
      <c r="F15" s="3">
        <f>Table36[Factor]*IF(Table15[[#This Row],[manualData]]&gt;0,Table15[[#This Row],[manualData]],Table15[[#This Row],[rawData]])</f>
        <v>173.26640624999999</v>
      </c>
      <c r="G15" s="3">
        <f>Table36[Factor]*IF(Table15[[#This Row],[manDataEco]]&gt;0,Table15[[#This Row],[manDataEco]],Table15[[#This Row],[rawDataEco]])</f>
        <v>173.26640624999999</v>
      </c>
      <c r="H15" s="26">
        <f>1.36*Table15[[#This Row],[rpm]]*Table15[[#This Row],[motor]]/9550</f>
        <v>34.544422774869112</v>
      </c>
      <c r="I15" s="26">
        <f>1.36*Table15[[#This Row],[rpm]]*Table15[[#This Row],[motorEco]]/9550</f>
        <v>34.544422774869112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210.44661458333334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motorTorque="173" fuelUsageRatio="210.4"/&gt;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normRpm="0.538" torque="0.979"/&gt;</v>
      </c>
      <c r="M15" s="3">
        <f>(1-(1-Table15[[#This Row],[rpm]]/Table36[idleRpm])^2)*Table7[idleT]</f>
        <v>104.0148148148148</v>
      </c>
      <c r="N15" s="3">
        <f>MAX(0,(1-Table7[f1]*(Table36[maxTRpm1]-Table15[[#This Row],[rpm]])^2)*Table36[maxT])</f>
        <v>173.26640624999999</v>
      </c>
      <c r="O15" s="3">
        <f>MAX(0,(Table36[linearDown]*(1-Table7[f2]*(Table15[[#This Row],[rpm]]-Table36[maxTRpm]))+(1-Table36[linearDown])*(1-Table7[f3]*(Table15[[#This Row],[rpm]]-Table36[maxTRpm])^2))*Table36[maxT])</f>
        <v>177.66348805147061</v>
      </c>
      <c r="P15" s="3">
        <f>MAX(0,(Table36[maxPS]-Table7[f4]*(Table15[[#This Row],[rpm]]-Table36[maxPRpm])^2)/1.36*9550/MAX(1,Table15[[#This Row],[rpm]]))</f>
        <v>305.96113445378148</v>
      </c>
      <c r="Q15" s="3">
        <f>MAX(0,Table7[Nm2]*MIN(Table36[ratedRpm]/MAX(1,Table15[[#This Row],[rpm]]),1-(MAX(0,Table15[[#This Row],[rpm]]-Table36[ratedRpm])/Table36[fadeOut])^Table36[fadeOutExp]))</f>
        <v>171.33823529411765</v>
      </c>
      <c r="R15" s="3">
        <f>(1-(1-Table15[[#This Row],[rpm]]/Table36[idleRpm])^2)*Table7[idleTEco]</f>
        <v>104.0148148148148</v>
      </c>
      <c r="S15" s="3">
        <f>MAX(0,(1-Table7[f1]*(Table36[maxTRpm1]-Table15[[#This Row],[rpm]])^2)*Table36[maxTEco])</f>
        <v>173.26640624999999</v>
      </c>
      <c r="T15" s="3">
        <f>MAX(0,(Table36[linearDown]*(1-Table7[f2Eco]*(Table15[[#This Row],[rpm]]-Table36[maxTRpm]))+(1-Table36[linearDown])*(1-Table7[f3Eco]*(Table15[[#This Row],[rpm]]-Table36[maxTRpm])^2))*Table36[maxTEco])</f>
        <v>177.66348805147061</v>
      </c>
      <c r="U15" s="3">
        <f>MAX(0,(Table36[maxPSEco]-Table7[f4Eco]*(Table15[[#This Row],[rpm]]-Table36[maxPRpm])^2)/1.36*9550/MAX(1,Table15[[#This Row],[rpm]]))</f>
        <v>305.96113445378148</v>
      </c>
      <c r="V15" s="3">
        <f>MAX(0,Table7[Nm2Eco]*MIN(Table36[ratedRpm]/MAX(1,Table15[[#This Row],[rpm]]),1-(MAX(0,Table15[[#This Row],[rpm]]-Table36[ratedRpm])/Table36[fadeOut])^Table36[fadeOutExp]))</f>
        <v>171.33823529411765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175.34062499999999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175.34062499999999</v>
      </c>
      <c r="E16" s="20"/>
      <c r="F16" s="3">
        <f>Table36[Factor]*IF(Table15[[#This Row],[manualData]]&gt;0,Table15[[#This Row],[manualData]],Table15[[#This Row],[rawData]])</f>
        <v>175.34062499999999</v>
      </c>
      <c r="G16" s="3">
        <f>Table36[Factor]*IF(Table15[[#This Row],[manDataEco]]&gt;0,Table15[[#This Row],[manDataEco]],Table15[[#This Row],[rawDataEco]])</f>
        <v>175.34062499999999</v>
      </c>
      <c r="H16" s="26">
        <f>1.36*Table15[[#This Row],[rpm]]*Table15[[#This Row],[motor]]/9550</f>
        <v>37.45496073298429</v>
      </c>
      <c r="I16" s="26">
        <f>1.36*Table15[[#This Row],[rpm]]*Table15[[#This Row],[motorEco]]/9550</f>
        <v>37.45496073298429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210.03645833333334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motorTorque="175" fuelUsageRatio="210"/&gt;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normRpm="0.577" torque="0.991"/&gt;</v>
      </c>
      <c r="M16" s="3">
        <f>(1-(1-Table15[[#This Row],[rpm]]/Table36[idleRpm])^2)*Table7[idleT]</f>
        <v>83.583333333333314</v>
      </c>
      <c r="N16" s="3">
        <f>MAX(0,(1-Table7[f1]*(Table36[maxTRpm1]-Table15[[#This Row],[rpm]])^2)*Table36[maxT])</f>
        <v>175.34062499999999</v>
      </c>
      <c r="O16" s="3">
        <f>MAX(0,(Table36[linearDown]*(1-Table7[f2]*(Table15[[#This Row],[rpm]]-Table36[maxTRpm]))+(1-Table36[linearDown])*(1-Table7[f3]*(Table15[[#This Row],[rpm]]-Table36[maxTRpm])^2))*Table36[maxT])</f>
        <v>177.53079044117649</v>
      </c>
      <c r="P16" s="3">
        <f>MAX(0,(Table36[maxPS]-Table7[f4]*(Table15[[#This Row],[rpm]]-Table36[maxPRpm])^2)/1.36*9550/MAX(1,Table15[[#This Row],[rpm]]))</f>
        <v>285.56372549019608</v>
      </c>
      <c r="Q16" s="3">
        <f>MAX(0,Table7[Nm2]*MIN(Table36[ratedRpm]/MAX(1,Table15[[#This Row],[rpm]]),1-(MAX(0,Table15[[#This Row],[rpm]]-Table36[ratedRpm])/Table36[fadeOut])^Table36[fadeOutExp]))</f>
        <v>171.33823529411765</v>
      </c>
      <c r="R16" s="3">
        <f>(1-(1-Table15[[#This Row],[rpm]]/Table36[idleRpm])^2)*Table7[idleTEco]</f>
        <v>83.583333333333314</v>
      </c>
      <c r="S16" s="3">
        <f>MAX(0,(1-Table7[f1]*(Table36[maxTRpm1]-Table15[[#This Row],[rpm]])^2)*Table36[maxTEco])</f>
        <v>175.34062499999999</v>
      </c>
      <c r="T16" s="3">
        <f>MAX(0,(Table36[linearDown]*(1-Table7[f2Eco]*(Table15[[#This Row],[rpm]]-Table36[maxTRpm]))+(1-Table36[linearDown])*(1-Table7[f3Eco]*(Table15[[#This Row],[rpm]]-Table36[maxTRpm])^2))*Table36[maxTEco])</f>
        <v>177.53079044117649</v>
      </c>
      <c r="U16" s="3">
        <f>MAX(0,(Table36[maxPSEco]-Table7[f4Eco]*(Table15[[#This Row],[rpm]]-Table36[maxPRpm])^2)/1.36*9550/MAX(1,Table15[[#This Row],[rpm]]))</f>
        <v>285.56372549019608</v>
      </c>
      <c r="V16" s="3">
        <f>MAX(0,Table7[Nm2Eco]*MIN(Table36[ratedRpm]/MAX(1,Table15[[#This Row],[rpm]]),1-(MAX(0,Table15[[#This Row],[rpm]]-Table36[ratedRpm])/Table36[fadeOut])^Table36[fadeOutExp]))</f>
        <v>171.33823529411765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176.58515625000001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176.58515625000001</v>
      </c>
      <c r="E17" s="20"/>
      <c r="F17" s="3">
        <f>Table36[Factor]*IF(Table15[[#This Row],[manualData]]&gt;0,Table15[[#This Row],[manualData]],Table15[[#This Row],[rawData]])</f>
        <v>176.58515625000001</v>
      </c>
      <c r="G17" s="3">
        <f>Table36[Factor]*IF(Table15[[#This Row],[manDataEco]]&gt;0,Table15[[#This Row],[manDataEco]],Table15[[#This Row],[rawDataEco]])</f>
        <v>176.58515625000001</v>
      </c>
      <c r="H17" s="26">
        <f>1.36*Table15[[#This Row],[rpm]]*Table15[[#This Row],[motor]]/9550</f>
        <v>40.235528795811526</v>
      </c>
      <c r="I17" s="26">
        <f>1.36*Table15[[#This Row],[rpm]]*Table15[[#This Row],[motorEco]]/9550</f>
        <v>40.235528795811526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210.09114583333334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motorTorque="177" fuelUsageRatio="210.1"/&gt;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normRpm="0.615" torque="0.998"/&gt;</v>
      </c>
      <c r="M17" s="3">
        <f>(1-(1-Table15[[#This Row],[rpm]]/Table36[idleRpm])^2)*Table7[idleT]</f>
        <v>59.437037037037065</v>
      </c>
      <c r="N17" s="3">
        <f>MAX(0,(1-Table7[f1]*(Table36[maxTRpm1]-Table15[[#This Row],[rpm]])^2)*Table36[maxT])</f>
        <v>176.58515625000001</v>
      </c>
      <c r="O17" s="3">
        <f>MAX(0,(Table36[linearDown]*(1-Table7[f2]*(Table15[[#This Row],[rpm]]-Table36[maxTRpm]))+(1-Table36[linearDown])*(1-Table7[f3]*(Table15[[#This Row],[rpm]]-Table36[maxTRpm])^2))*Table36[maxT])</f>
        <v>177.30962775735293</v>
      </c>
      <c r="P17" s="3">
        <f>MAX(0,(Table36[maxPS]-Table7[f4]*(Table15[[#This Row],[rpm]]-Table36[maxPRpm])^2)/1.36*9550/MAX(1,Table15[[#This Row],[rpm]]))</f>
        <v>267.71599264705878</v>
      </c>
      <c r="Q17" s="3">
        <f>MAX(0,Table7[Nm2]*MIN(Table36[ratedRpm]/MAX(1,Table15[[#This Row],[rpm]]),1-(MAX(0,Table15[[#This Row],[rpm]]-Table36[ratedRpm])/Table36[fadeOut])^Table36[fadeOutExp]))</f>
        <v>171.33823529411765</v>
      </c>
      <c r="R17" s="3">
        <f>(1-(1-Table15[[#This Row],[rpm]]/Table36[idleRpm])^2)*Table7[idleTEco]</f>
        <v>59.437037037037065</v>
      </c>
      <c r="S17" s="3">
        <f>MAX(0,(1-Table7[f1]*(Table36[maxTRpm1]-Table15[[#This Row],[rpm]])^2)*Table36[maxTEco])</f>
        <v>176.58515625000001</v>
      </c>
      <c r="T17" s="3">
        <f>MAX(0,(Table36[linearDown]*(1-Table7[f2Eco]*(Table15[[#This Row],[rpm]]-Table36[maxTRpm]))+(1-Table36[linearDown])*(1-Table7[f3Eco]*(Table15[[#This Row],[rpm]]-Table36[maxTRpm])^2))*Table36[maxTEco])</f>
        <v>177.30962775735293</v>
      </c>
      <c r="U17" s="3">
        <f>MAX(0,(Table36[maxPSEco]-Table7[f4Eco]*(Table15[[#This Row],[rpm]]-Table36[maxPRpm])^2)/1.36*9550/MAX(1,Table15[[#This Row],[rpm]]))</f>
        <v>267.71599264705878</v>
      </c>
      <c r="V17" s="3">
        <f>MAX(0,Table7[Nm2Eco]*MIN(Table36[ratedRpm]/MAX(1,Table15[[#This Row],[rpm]]),1-(MAX(0,Table15[[#This Row],[rpm]]-Table36[ratedRpm])/Table36[fadeOut])^Table36[fadeOutExp]))</f>
        <v>171.33823529411765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177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177</v>
      </c>
      <c r="E18" s="20"/>
      <c r="F18" s="3">
        <f>Table36[Factor]*IF(Table15[[#This Row],[manualData]]&gt;0,Table15[[#This Row],[manualData]],Table15[[#This Row],[rawData]])</f>
        <v>177</v>
      </c>
      <c r="G18" s="3">
        <f>Table36[Factor]*IF(Table15[[#This Row],[manDataEco]]&gt;0,Table15[[#This Row],[manDataEco]],Table15[[#This Row],[rawDataEco]])</f>
        <v>177</v>
      </c>
      <c r="H18" s="26">
        <f>1.36*Table15[[#This Row],[rpm]]*Table15[[#This Row],[motor]]/9550</f>
        <v>42.850680628272251</v>
      </c>
      <c r="I18" s="26">
        <f>1.36*Table15[[#This Row],[rpm]]*Table15[[#This Row],[motorEco]]/9550</f>
        <v>42.850680628272251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210.64814814814815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motorTorque="177" fuelUsageRatio="210.6"/&gt;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normRpm="0.654" torque="1"/&gt;</v>
      </c>
      <c r="M18" s="3">
        <f>(1-(1-Table15[[#This Row],[rpm]]/Table36[idleRpm])^2)*Table7[idleT]</f>
        <v>31.57592592592593</v>
      </c>
      <c r="N18" s="3">
        <f>MAX(0,(1-Table7[f1]*(Table36[maxTRpm1]-Table15[[#This Row],[rpm]])^2)*Table36[maxT])</f>
        <v>177</v>
      </c>
      <c r="O18" s="3">
        <f>MAX(0,(Table36[linearDown]*(1-Table7[f2]*(Table15[[#This Row],[rpm]]-Table36[maxTRpm]))+(1-Table36[linearDown])*(1-Table7[f3]*(Table15[[#This Row],[rpm]]-Table36[maxTRpm])^2))*Table36[maxT])</f>
        <v>177</v>
      </c>
      <c r="P18" s="3">
        <f>MAX(0,(Table36[maxPS]-Table7[f4]*(Table15[[#This Row],[rpm]]-Table36[maxPRpm])^2)/1.36*9550/MAX(1,Table15[[#This Row],[rpm]]))</f>
        <v>251.96799307958477</v>
      </c>
      <c r="Q18" s="3">
        <f>MAX(0,Table7[Nm2]*MIN(Table36[ratedRpm]/MAX(1,Table15[[#This Row],[rpm]]),1-(MAX(0,Table15[[#This Row],[rpm]]-Table36[ratedRpm])/Table36[fadeOut])^Table36[fadeOutExp]))</f>
        <v>171.33823529411765</v>
      </c>
      <c r="R18" s="3">
        <f>(1-(1-Table15[[#This Row],[rpm]]/Table36[idleRpm])^2)*Table7[idleTEco]</f>
        <v>31.57592592592593</v>
      </c>
      <c r="S18" s="3">
        <f>MAX(0,(1-Table7[f1]*(Table36[maxTRpm1]-Table15[[#This Row],[rpm]])^2)*Table36[maxTEco])</f>
        <v>177</v>
      </c>
      <c r="T18" s="3">
        <f>MAX(0,(Table36[linearDown]*(1-Table7[f2Eco]*(Table15[[#This Row],[rpm]]-Table36[maxTRpm]))+(1-Table36[linearDown])*(1-Table7[f3Eco]*(Table15[[#This Row],[rpm]]-Table36[maxTRpm])^2))*Table36[maxTEco])</f>
        <v>177</v>
      </c>
      <c r="U18" s="3">
        <f>MAX(0,(Table36[maxPSEco]-Table7[f4Eco]*(Table15[[#This Row],[rpm]]-Table36[maxPRpm])^2)/1.36*9550/MAX(1,Table15[[#This Row],[rpm]]))</f>
        <v>251.96799307958477</v>
      </c>
      <c r="V18" s="3">
        <f>MAX(0,Table7[Nm2Eco]*MIN(Table36[ratedRpm]/MAX(1,Table15[[#This Row],[rpm]]),1-(MAX(0,Table15[[#This Row],[rpm]]-Table36[ratedRpm])/Table36[fadeOut])^Table36[fadeOutExp]))</f>
        <v>171.33823529411765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176.60190716911765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176.60190716911765</v>
      </c>
      <c r="E19" s="20"/>
      <c r="F19" s="3">
        <f>Table36[Factor]*IF(Table15[[#This Row],[manualData]]&gt;0,Table15[[#This Row],[manualData]],Table15[[#This Row],[rawData]])</f>
        <v>176.60190716911765</v>
      </c>
      <c r="G19" s="3">
        <f>Table36[Factor]*IF(Table15[[#This Row],[manDataEco]]&gt;0,Table15[[#This Row],[manDataEco]],Table15[[#This Row],[rawDataEco]])</f>
        <v>176.60190716911765</v>
      </c>
      <c r="H19" s="26">
        <f>1.36*Table15[[#This Row],[rpm]]*Table15[[#This Row],[motor]]/9550</f>
        <v>45.269263743455497</v>
      </c>
      <c r="I19" s="26">
        <f>1.36*Table15[[#This Row],[rpm]]*Table15[[#This Row],[motorEco]]/9550</f>
        <v>45.269263743455497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211.7115162037037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motorTorque="177" fuelUsageRatio="211.7"/&gt;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normRpm="0.692" torque="0.998"/&gt;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176.58515625000001</v>
      </c>
      <c r="O19" s="3">
        <f>MAX(0,(Table36[linearDown]*(1-Table7[f2]*(Table15[[#This Row],[rpm]]-Table36[maxTRpm]))+(1-Table36[linearDown])*(1-Table7[f3]*(Table15[[#This Row],[rpm]]-Table36[maxTRpm])^2))*Table36[maxT])</f>
        <v>176.60190716911765</v>
      </c>
      <c r="P19" s="3">
        <f>MAX(0,(Table36[maxPS]-Table7[f4]*(Table15[[#This Row],[rpm]]-Table36[maxPRpm])^2)/1.36*9550/MAX(1,Table15[[#This Row],[rpm]]))</f>
        <v>237.96977124183005</v>
      </c>
      <c r="Q19" s="3">
        <f>MAX(0,Table7[Nm2]*MIN(Table36[ratedRpm]/MAX(1,Table15[[#This Row],[rpm]]),1-(MAX(0,Table15[[#This Row],[rpm]]-Table36[ratedRpm])/Table36[fadeOut])^Table36[fadeOutExp]))</f>
        <v>171.33823529411765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176.58515625000001</v>
      </c>
      <c r="T19" s="3">
        <f>MAX(0,(Table36[linearDown]*(1-Table7[f2Eco]*(Table15[[#This Row],[rpm]]-Table36[maxTRpm]))+(1-Table36[linearDown])*(1-Table7[f3Eco]*(Table15[[#This Row],[rpm]]-Table36[maxTRpm])^2))*Table36[maxTEco])</f>
        <v>176.60190716911765</v>
      </c>
      <c r="U19" s="3">
        <f>MAX(0,(Table36[maxPSEco]-Table7[f4Eco]*(Table15[[#This Row],[rpm]]-Table36[maxPRpm])^2)/1.36*9550/MAX(1,Table15[[#This Row],[rpm]]))</f>
        <v>237.96977124183005</v>
      </c>
      <c r="V19" s="3">
        <f>MAX(0,Table7[Nm2Eco]*MIN(Table36[ratedRpm]/MAX(1,Table15[[#This Row],[rpm]]),1-(MAX(0,Table15[[#This Row],[rpm]]-Table36[ratedRpm])/Table36[fadeOut])^Table36[fadeOutExp]))</f>
        <v>171.33823529411765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176.36968635110293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176.36968635110293</v>
      </c>
      <c r="E20" s="20"/>
      <c r="F20" s="3">
        <f>Table36[Factor]*IF(Table15[[#This Row],[manualData]]&gt;0,Table15[[#This Row],[manualData]],Table15[[#This Row],[rawData]])</f>
        <v>176.36968635110293</v>
      </c>
      <c r="G20" s="3">
        <f>Table36[Factor]*IF(Table15[[#This Row],[manDataEco]]&gt;0,Table15[[#This Row],[manDataEco]],Table15[[#This Row],[rawDataEco]])</f>
        <v>176.36968635110293</v>
      </c>
      <c r="H20" s="26">
        <f>1.36*Table15[[#This Row],[rpm]]*Table15[[#This Row],[motor]]/9550</f>
        <v>46.465563440772243</v>
      </c>
      <c r="I20" s="26">
        <f>1.36*Table15[[#This Row],[rpm]]*Table15[[#This Row],[motorEco]]/9550</f>
        <v>46.465563440772243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212.43308738425927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motorTorque="176" fuelUsageRatio="212.4"/&gt;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normRpm="0.712" torque="0.996"/&gt;</v>
      </c>
      <c r="M20" s="3">
        <f>(1-(1-Table15[[#This Row],[rpm]]/Table36[idleRpm])^2)*Table7[idleT]</f>
        <v>-17.18101851851846</v>
      </c>
      <c r="N20" s="3">
        <f>MAX(0,(1-Table7[f1]*(Table36[maxTRpm1]-Table15[[#This Row],[rpm]])^2)*Table36[maxT])</f>
        <v>176.06660156250001</v>
      </c>
      <c r="O20" s="3">
        <f>MAX(0,(Table36[linearDown]*(1-Table7[f2]*(Table15[[#This Row],[rpm]]-Table36[maxTRpm]))+(1-Table36[linearDown])*(1-Table7[f3]*(Table15[[#This Row],[rpm]]-Table36[maxTRpm])^2))*Table36[maxT])</f>
        <v>176.36968635110293</v>
      </c>
      <c r="P20" s="3">
        <f>MAX(0,(Table36[maxPS]-Table7[f4]*(Table15[[#This Row],[rpm]]-Table36[maxPRpm])^2)/1.36*9550/MAX(1,Table15[[#This Row],[rpm]]))</f>
        <v>231.53815580286167</v>
      </c>
      <c r="Q20" s="3">
        <f>MAX(0,Table7[Nm2]*MIN(Table36[ratedRpm]/MAX(1,Table15[[#This Row],[rpm]]),1-(MAX(0,Table15[[#This Row],[rpm]]-Table36[ratedRpm])/Table36[fadeOut])^Table36[fadeOutExp]))</f>
        <v>171.33823529411765</v>
      </c>
      <c r="R20" s="3">
        <f>(1-(1-Table15[[#This Row],[rpm]]/Table36[idleRpm])^2)*Table7[idleTEco]</f>
        <v>-17.18101851851846</v>
      </c>
      <c r="S20" s="3">
        <f>MAX(0,(1-Table7[f1]*(Table36[maxTRpm1]-Table15[[#This Row],[rpm]])^2)*Table36[maxTEco])</f>
        <v>176.06660156250001</v>
      </c>
      <c r="T20" s="3">
        <f>MAX(0,(Table36[linearDown]*(1-Table7[f2Eco]*(Table15[[#This Row],[rpm]]-Table36[maxTRpm]))+(1-Table36[linearDown])*(1-Table7[f3Eco]*(Table15[[#This Row],[rpm]]-Table36[maxTRpm])^2))*Table36[maxTEco])</f>
        <v>176.36968635110293</v>
      </c>
      <c r="U20" s="3">
        <f>MAX(0,(Table36[maxPSEco]-Table7[f4Eco]*(Table15[[#This Row],[rpm]]-Table36[maxPRpm])^2)/1.36*9550/MAX(1,Table15[[#This Row],[rpm]]))</f>
        <v>231.53815580286167</v>
      </c>
      <c r="V20" s="3">
        <f>MAX(0,Table7[Nm2Eco]*MIN(Table36[ratedRpm]/MAX(1,Table15[[#This Row],[rpm]]),1-(MAX(0,Table15[[#This Row],[rpm]]-Table36[ratedRpm])/Table36[fadeOut])^Table36[fadeOutExp]))</f>
        <v>171.33823529411765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176.11534926470588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176.11534926470588</v>
      </c>
      <c r="E21" s="20"/>
      <c r="F21" s="3">
        <f>Table36[Factor]*IF(Table15[[#This Row],[manualData]]&gt;0,Table15[[#This Row],[manualData]],Table15[[#This Row],[rawData]])</f>
        <v>176.11534926470588</v>
      </c>
      <c r="G21" s="3">
        <f>Table36[Factor]*IF(Table15[[#This Row],[manDataEco]]&gt;0,Table15[[#This Row],[manDataEco]],Table15[[#This Row],[rawDataEco]])</f>
        <v>176.11534926470588</v>
      </c>
      <c r="H21" s="26">
        <f>1.36*Table15[[#This Row],[rpm]]*Table15[[#This Row],[motor]]/9550</f>
        <v>47.652571989528795</v>
      </c>
      <c r="I21" s="26">
        <f>1.36*Table15[[#This Row],[rpm]]*Table15[[#This Row],[motorEco]]/9550</f>
        <v>47.652571989528795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213.28125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motorTorque="176" fuelUsageRatio="213.3"/&gt;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normRpm="0.731" torque="0.995"/&gt;</v>
      </c>
      <c r="M21" s="3">
        <f>(1-(1-Table15[[#This Row],[rpm]]/Table36[idleRpm])^2)*Table7[idleT]</f>
        <v>-35.290740740740759</v>
      </c>
      <c r="N21" s="3">
        <f>MAX(0,(1-Table7[f1]*(Table36[maxTRpm1]-Table15[[#This Row],[rpm]])^2)*Table36[maxT])</f>
        <v>175.34062499999999</v>
      </c>
      <c r="O21" s="3">
        <f>MAX(0,(Table36[linearDown]*(1-Table7[f2]*(Table15[[#This Row],[rpm]]-Table36[maxTRpm]))+(1-Table36[linearDown])*(1-Table7[f3]*(Table15[[#This Row],[rpm]]-Table36[maxTRpm])^2))*Table36[maxT])</f>
        <v>176.11534926470588</v>
      </c>
      <c r="P21" s="3">
        <f>MAX(0,(Table36[maxPS]-Table7[f4]*(Table15[[#This Row],[rpm]]-Table36[maxPRpm])^2)/1.36*9550/MAX(1,Table15[[#This Row],[rpm]]))</f>
        <v>225.44504643962847</v>
      </c>
      <c r="Q21" s="3">
        <f>MAX(0,Table7[Nm2]*MIN(Table36[ratedRpm]/MAX(1,Table15[[#This Row],[rpm]]),1-(MAX(0,Table15[[#This Row],[rpm]]-Table36[ratedRpm])/Table36[fadeOut])^Table36[fadeOutExp]))</f>
        <v>171.33823529411765</v>
      </c>
      <c r="R21" s="3">
        <f>(1-(1-Table15[[#This Row],[rpm]]/Table36[idleRpm])^2)*Table7[idleTEco]</f>
        <v>-35.290740740740759</v>
      </c>
      <c r="S21" s="3">
        <f>MAX(0,(1-Table7[f1]*(Table36[maxTRpm1]-Table15[[#This Row],[rpm]])^2)*Table36[maxTEco])</f>
        <v>175.34062499999999</v>
      </c>
      <c r="T21" s="3">
        <f>MAX(0,(Table36[linearDown]*(1-Table7[f2Eco]*(Table15[[#This Row],[rpm]]-Table36[maxTRpm]))+(1-Table36[linearDown])*(1-Table7[f3Eco]*(Table15[[#This Row],[rpm]]-Table36[maxTRpm])^2))*Table36[maxTEco])</f>
        <v>176.11534926470588</v>
      </c>
      <c r="U21" s="3">
        <f>MAX(0,(Table36[maxPSEco]-Table7[f4Eco]*(Table15[[#This Row],[rpm]]-Table36[maxPRpm])^2)/1.36*9550/MAX(1,Table15[[#This Row],[rpm]]))</f>
        <v>225.44504643962847</v>
      </c>
      <c r="V21" s="3">
        <f>MAX(0,Table7[Nm2Eco]*MIN(Table36[ratedRpm]/MAX(1,Table15[[#This Row],[rpm]]),1-(MAX(0,Table15[[#This Row],[rpm]]-Table36[ratedRpm])/Table36[fadeOut])^Table36[fadeOutExp]))</f>
        <v>171.33823529411765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175.83889590992646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175.83889590992646</v>
      </c>
      <c r="E22" s="20"/>
      <c r="F22" s="3">
        <f>Table36[Factor]*IF(Table15[[#This Row],[manualData]]&gt;0,Table15[[#This Row],[manualData]],Table15[[#This Row],[rawData]])</f>
        <v>175.83889590992646</v>
      </c>
      <c r="G22" s="3">
        <f>Table36[Factor]*IF(Table15[[#This Row],[manDataEco]]&gt;0,Table15[[#This Row],[manDataEco]],Table15[[#This Row],[rawDataEco]])</f>
        <v>175.83889590992646</v>
      </c>
      <c r="H22" s="26">
        <f>1.36*Table15[[#This Row],[rpm]]*Table15[[#This Row],[motor]]/9550</f>
        <v>48.829816958442407</v>
      </c>
      <c r="I22" s="26">
        <f>1.36*Table15[[#This Row],[rpm]]*Table15[[#This Row],[motorEco]]/9550</f>
        <v>48.829816958442407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214.25600405092592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motorTorque="176" fuelUsageRatio="214.3"/&gt;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normRpm="0.75" torque="0.993"/&gt;</v>
      </c>
      <c r="M22" s="3">
        <f>(1-(1-Table15[[#This Row],[rpm]]/Table36[idleRpm])^2)*Table7[idleT]</f>
        <v>-54.329166666666602</v>
      </c>
      <c r="N22" s="3">
        <f>MAX(0,(1-Table7[f1]*(Table36[maxTRpm1]-Table15[[#This Row],[rpm]])^2)*Table36[maxT])</f>
        <v>174.4072265625</v>
      </c>
      <c r="O22" s="3">
        <f>MAX(0,(Table36[linearDown]*(1-Table7[f2]*(Table15[[#This Row],[rpm]]-Table36[maxTRpm]))+(1-Table36[linearDown])*(1-Table7[f3]*(Table15[[#This Row],[rpm]]-Table36[maxTRpm])^2))*Table36[maxT])</f>
        <v>175.83889590992646</v>
      </c>
      <c r="P22" s="3">
        <f>MAX(0,(Table36[maxPS]-Table7[f4]*(Table15[[#This Row],[rpm]]-Table36[maxPRpm])^2)/1.36*9550/MAX(1,Table15[[#This Row],[rpm]]))</f>
        <v>219.66440422322773</v>
      </c>
      <c r="Q22" s="3">
        <f>MAX(0,Table7[Nm2]*MIN(Table36[ratedRpm]/MAX(1,Table15[[#This Row],[rpm]]),1-(MAX(0,Table15[[#This Row],[rpm]]-Table36[ratedRpm])/Table36[fadeOut])^Table36[fadeOutExp]))</f>
        <v>171.33823529411765</v>
      </c>
      <c r="R22" s="3">
        <f>(1-(1-Table15[[#This Row],[rpm]]/Table36[idleRpm])^2)*Table7[idleTEco]</f>
        <v>-54.329166666666602</v>
      </c>
      <c r="S22" s="3">
        <f>MAX(0,(1-Table7[f1]*(Table36[maxTRpm1]-Table15[[#This Row],[rpm]])^2)*Table36[maxTEco])</f>
        <v>174.4072265625</v>
      </c>
      <c r="T22" s="3">
        <f>MAX(0,(Table36[linearDown]*(1-Table7[f2Eco]*(Table15[[#This Row],[rpm]]-Table36[maxTRpm]))+(1-Table36[linearDown])*(1-Table7[f3Eco]*(Table15[[#This Row],[rpm]]-Table36[maxTRpm])^2))*Table36[maxTEco])</f>
        <v>175.83889590992646</v>
      </c>
      <c r="U22" s="3">
        <f>MAX(0,(Table36[maxPSEco]-Table7[f4Eco]*(Table15[[#This Row],[rpm]]-Table36[maxPRpm])^2)/1.36*9550/MAX(1,Table15[[#This Row],[rpm]]))</f>
        <v>219.66440422322773</v>
      </c>
      <c r="V22" s="3">
        <f>MAX(0,Table7[Nm2Eco]*MIN(Table36[ratedRpm]/MAX(1,Table15[[#This Row],[rpm]]),1-(MAX(0,Table15[[#This Row],[rpm]]-Table36[ratedRpm])/Table36[fadeOut])^Table36[fadeOutExp]))</f>
        <v>171.33823529411765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175.54032628676472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175.54032628676472</v>
      </c>
      <c r="E23" s="20"/>
      <c r="F23" s="3">
        <f>Table36[Factor]*IF(Table15[[#This Row],[manualData]]&gt;0,Table15[[#This Row],[manualData]],Table15[[#This Row],[rawData]])</f>
        <v>175.54032628676472</v>
      </c>
      <c r="G23" s="3">
        <f>Table36[Factor]*IF(Table15[[#This Row],[manDataEco]]&gt;0,Table15[[#This Row],[manDataEco]],Table15[[#This Row],[rawDataEco]])</f>
        <v>175.54032628676472</v>
      </c>
      <c r="H23" s="26">
        <f>1.36*Table15[[#This Row],[rpm]]*Table15[[#This Row],[motor]]/9550</f>
        <v>49.996825916230371</v>
      </c>
      <c r="I23" s="26">
        <f>1.36*Table15[[#This Row],[rpm]]*Table15[[#This Row],[motorEco]]/9550</f>
        <v>49.996825916230371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215.35734953703704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motorTorque="176" fuelUsageRatio="215.4"/&gt;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normRpm="0.769" torque="0.992"/&gt;</v>
      </c>
      <c r="M23" s="3">
        <f>(1-(1-Table15[[#This Row],[rpm]]/Table36[idleRpm])^2)*Table7[idleT]</f>
        <v>-74.296296296296319</v>
      </c>
      <c r="N23" s="3">
        <f>MAX(0,(1-Table7[f1]*(Table36[maxTRpm1]-Table15[[#This Row],[rpm]])^2)*Table36[maxT])</f>
        <v>173.26640624999999</v>
      </c>
      <c r="O23" s="3">
        <f>MAX(0,(Table36[linearDown]*(1-Table7[f2]*(Table15[[#This Row],[rpm]]-Table36[maxTRpm]))+(1-Table36[linearDown])*(1-Table7[f3]*(Table15[[#This Row],[rpm]]-Table36[maxTRpm])^2))*Table36[maxT])</f>
        <v>175.54032628676472</v>
      </c>
      <c r="P23" s="3">
        <f>MAX(0,(Table36[maxPS]-Table7[f4]*(Table15[[#This Row],[rpm]]-Table36[maxPRpm])^2)/1.36*9550/MAX(1,Table15[[#This Row],[rpm]]))</f>
        <v>214.17279411764704</v>
      </c>
      <c r="Q23" s="3">
        <f>MAX(0,Table7[Nm2]*MIN(Table36[ratedRpm]/MAX(1,Table15[[#This Row],[rpm]]),1-(MAX(0,Table15[[#This Row],[rpm]]-Table36[ratedRpm])/Table36[fadeOut])^Table36[fadeOutExp]))</f>
        <v>171.33823529411765</v>
      </c>
      <c r="R23" s="3">
        <f>(1-(1-Table15[[#This Row],[rpm]]/Table36[idleRpm])^2)*Table7[idleTEco]</f>
        <v>-74.296296296296319</v>
      </c>
      <c r="S23" s="3">
        <f>MAX(0,(1-Table7[f1]*(Table36[maxTRpm1]-Table15[[#This Row],[rpm]])^2)*Table36[maxTEco])</f>
        <v>173.26640624999999</v>
      </c>
      <c r="T23" s="3">
        <f>MAX(0,(Table36[linearDown]*(1-Table7[f2Eco]*(Table15[[#This Row],[rpm]]-Table36[maxTRpm]))+(1-Table36[linearDown])*(1-Table7[f3Eco]*(Table15[[#This Row],[rpm]]-Table36[maxTRpm])^2))*Table36[maxTEco])</f>
        <v>175.54032628676472</v>
      </c>
      <c r="U23" s="3">
        <f>MAX(0,(Table36[maxPSEco]-Table7[f4Eco]*(Table15[[#This Row],[rpm]]-Table36[maxPRpm])^2)/1.36*9550/MAX(1,Table15[[#This Row],[rpm]]))</f>
        <v>214.17279411764704</v>
      </c>
      <c r="V23" s="3">
        <f>MAX(0,Table7[Nm2Eco]*MIN(Table36[ratedRpm]/MAX(1,Table15[[#This Row],[rpm]]),1-(MAX(0,Table15[[#This Row],[rpm]]-Table36[ratedRpm])/Table36[fadeOut])^Table36[fadeOutExp]))</f>
        <v>171.33823529411765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175.21964039522058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175.21964039522058</v>
      </c>
      <c r="E24" s="20"/>
      <c r="F24" s="3">
        <f>Table36[Factor]*IF(Table15[[#This Row],[manualData]]&gt;0,Table15[[#This Row],[manualData]],Table15[[#This Row],[rawData]])</f>
        <v>175.21964039522058</v>
      </c>
      <c r="G24" s="3">
        <f>Table36[Factor]*IF(Table15[[#This Row],[manDataEco]]&gt;0,Table15[[#This Row],[manDataEco]],Table15[[#This Row],[rawDataEco]])</f>
        <v>175.21964039522058</v>
      </c>
      <c r="H24" s="26">
        <f>1.36*Table15[[#This Row],[rpm]]*Table15[[#This Row],[motor]]/9550</f>
        <v>51.153126431609948</v>
      </c>
      <c r="I24" s="26">
        <f>1.36*Table15[[#This Row],[rpm]]*Table15[[#This Row],[motorEco]]/9550</f>
        <v>51.153126431609948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216.58528645833331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motorTorque="175" fuelUsageRatio="216.6"/&gt;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normRpm="0.788" torque="0.99"/&gt;</v>
      </c>
      <c r="M24" s="3">
        <f>(1-(1-Table15[[#This Row],[rpm]]/Table36[idleRpm])^2)*Table7[idleT]</f>
        <v>-95.192129629629576</v>
      </c>
      <c r="N24" s="3">
        <f>MAX(0,(1-Table7[f1]*(Table36[maxTRpm1]-Table15[[#This Row],[rpm]])^2)*Table36[maxT])</f>
        <v>171.91816406250001</v>
      </c>
      <c r="O24" s="3">
        <f>MAX(0,(Table36[linearDown]*(1-Table7[f2]*(Table15[[#This Row],[rpm]]-Table36[maxTRpm]))+(1-Table36[linearDown])*(1-Table7[f3]*(Table15[[#This Row],[rpm]]-Table36[maxTRpm])^2))*Table36[maxT])</f>
        <v>175.21964039522058</v>
      </c>
      <c r="P24" s="3">
        <f>MAX(0,(Table36[maxPS]-Table7[f4]*(Table15[[#This Row],[rpm]]-Table36[maxPRpm])^2)/1.36*9550/MAX(1,Table15[[#This Row],[rpm]]))</f>
        <v>208.94906743185078</v>
      </c>
      <c r="Q24" s="3">
        <f>MAX(0,Table7[Nm2]*MIN(Table36[ratedRpm]/MAX(1,Table15[[#This Row],[rpm]]),1-(MAX(0,Table15[[#This Row],[rpm]]-Table36[ratedRpm])/Table36[fadeOut])^Table36[fadeOutExp]))</f>
        <v>171.33823529411765</v>
      </c>
      <c r="R24" s="3">
        <f>(1-(1-Table15[[#This Row],[rpm]]/Table36[idleRpm])^2)*Table7[idleTEco]</f>
        <v>-95.192129629629576</v>
      </c>
      <c r="S24" s="3">
        <f>MAX(0,(1-Table7[f1]*(Table36[maxTRpm1]-Table15[[#This Row],[rpm]])^2)*Table36[maxTEco])</f>
        <v>171.91816406250001</v>
      </c>
      <c r="T24" s="3">
        <f>MAX(0,(Table36[linearDown]*(1-Table7[f2Eco]*(Table15[[#This Row],[rpm]]-Table36[maxTRpm]))+(1-Table36[linearDown])*(1-Table7[f3Eco]*(Table15[[#This Row],[rpm]]-Table36[maxTRpm])^2))*Table36[maxTEco])</f>
        <v>175.21964039522058</v>
      </c>
      <c r="U24" s="3">
        <f>MAX(0,(Table36[maxPSEco]-Table7[f4Eco]*(Table15[[#This Row],[rpm]]-Table36[maxPRpm])^2)/1.36*9550/MAX(1,Table15[[#This Row],[rpm]]))</f>
        <v>208.94906743185078</v>
      </c>
      <c r="V24" s="3">
        <f>MAX(0,Table7[Nm2Eco]*MIN(Table36[ratedRpm]/MAX(1,Table15[[#This Row],[rpm]]),1-(MAX(0,Table15[[#This Row],[rpm]]-Table36[ratedRpm])/Table36[fadeOut])^Table36[fadeOutExp]))</f>
        <v>171.33823529411765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174.87683823529412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174.87683823529412</v>
      </c>
      <c r="E25" s="20"/>
      <c r="F25" s="3">
        <f>Table36[Factor]*IF(Table15[[#This Row],[manualData]]&gt;0,Table15[[#This Row],[manualData]],Table15[[#This Row],[rawData]])</f>
        <v>174.87683823529412</v>
      </c>
      <c r="G25" s="3">
        <f>Table36[Factor]*IF(Table15[[#This Row],[manDataEco]]&gt;0,Table15[[#This Row],[manDataEco]],Table15[[#This Row],[rawDataEco]])</f>
        <v>174.87683823529412</v>
      </c>
      <c r="H25" s="26">
        <f>1.36*Table15[[#This Row],[rpm]]*Table15[[#This Row],[motor]]/9550</f>
        <v>52.298246073298429</v>
      </c>
      <c r="I25" s="26">
        <f>1.36*Table15[[#This Row],[rpm]]*Table15[[#This Row],[motorEco]]/9550</f>
        <v>52.298246073298429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217.93981481481481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motorTorque="175" fuelUsageRatio="217.9"/&gt;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normRpm="0.808" torque="0.988"/&gt;</v>
      </c>
      <c r="M25" s="3">
        <f>(1-(1-Table15[[#This Row],[rpm]]/Table36[idleRpm])^2)*Table7[idleT]</f>
        <v>-117.01666666666671</v>
      </c>
      <c r="N25" s="3">
        <f>MAX(0,(1-Table7[f1]*(Table36[maxTRpm1]-Table15[[#This Row],[rpm]])^2)*Table36[maxT])</f>
        <v>170.36250000000001</v>
      </c>
      <c r="O25" s="3">
        <f>MAX(0,(Table36[linearDown]*(1-Table7[f2]*(Table15[[#This Row],[rpm]]-Table36[maxTRpm]))+(1-Table36[linearDown])*(1-Table7[f3]*(Table15[[#This Row],[rpm]]-Table36[maxTRpm])^2))*Table36[maxT])</f>
        <v>174.87683823529412</v>
      </c>
      <c r="P25" s="3">
        <f>MAX(0,(Table36[maxPS]-Table7[f4]*(Table15[[#This Row],[rpm]]-Table36[maxPRpm])^2)/1.36*9550/MAX(1,Table15[[#This Row],[rpm]]))</f>
        <v>203.97408963585434</v>
      </c>
      <c r="Q25" s="3">
        <f>MAX(0,Table7[Nm2]*MIN(Table36[ratedRpm]/MAX(1,Table15[[#This Row],[rpm]]),1-(MAX(0,Table15[[#This Row],[rpm]]-Table36[ratedRpm])/Table36[fadeOut])^Table36[fadeOutExp]))</f>
        <v>171.33823529411765</v>
      </c>
      <c r="R25" s="3">
        <f>(1-(1-Table15[[#This Row],[rpm]]/Table36[idleRpm])^2)*Table7[idleTEco]</f>
        <v>-117.01666666666671</v>
      </c>
      <c r="S25" s="3">
        <f>MAX(0,(1-Table7[f1]*(Table36[maxTRpm1]-Table15[[#This Row],[rpm]])^2)*Table36[maxTEco])</f>
        <v>170.36250000000001</v>
      </c>
      <c r="T25" s="3">
        <f>MAX(0,(Table36[linearDown]*(1-Table7[f2Eco]*(Table15[[#This Row],[rpm]]-Table36[maxTRpm]))+(1-Table36[linearDown])*(1-Table7[f3Eco]*(Table15[[#This Row],[rpm]]-Table36[maxTRpm])^2))*Table36[maxTEco])</f>
        <v>174.87683823529412</v>
      </c>
      <c r="U25" s="3">
        <f>MAX(0,(Table36[maxPSEco]-Table7[f4Eco]*(Table15[[#This Row],[rpm]]-Table36[maxPRpm])^2)/1.36*9550/MAX(1,Table15[[#This Row],[rpm]]))</f>
        <v>203.97408963585434</v>
      </c>
      <c r="V25" s="3">
        <f>MAX(0,Table7[Nm2Eco]*MIN(Table36[ratedRpm]/MAX(1,Table15[[#This Row],[rpm]]),1-(MAX(0,Table15[[#This Row],[rpm]]-Table36[ratedRpm])/Table36[fadeOut])^Table36[fadeOutExp]))</f>
        <v>171.33823529411765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174.51191980698528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174.51191980698528</v>
      </c>
      <c r="E26" s="20"/>
      <c r="F26" s="3">
        <f>Table36[Factor]*IF(Table15[[#This Row],[manualData]]&gt;0,Table15[[#This Row],[manualData]],Table15[[#This Row],[rawData]])</f>
        <v>174.51191980698528</v>
      </c>
      <c r="G26" s="3">
        <f>Table36[Factor]*IF(Table15[[#This Row],[manDataEco]]&gt;0,Table15[[#This Row],[manDataEco]],Table15[[#This Row],[rawDataEco]])</f>
        <v>174.51191980698528</v>
      </c>
      <c r="H26" s="26">
        <f>1.36*Table15[[#This Row],[rpm]]*Table15[[#This Row],[motor]]/9550</f>
        <v>53.431712410013084</v>
      </c>
      <c r="I26" s="26">
        <f>1.36*Table15[[#This Row],[rpm]]*Table15[[#This Row],[motorEco]]/9550</f>
        <v>53.431712410013084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219.42093460648147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motorTorque="175" fuelUsageRatio="219.4"/&gt;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normRpm="0.827" torque="0.986"/&gt;</v>
      </c>
      <c r="M26" s="3">
        <f>(1-(1-Table15[[#This Row],[rpm]]/Table36[idleRpm])^2)*Table7[idleT]</f>
        <v>-139.76990740740737</v>
      </c>
      <c r="N26" s="3">
        <f>MAX(0,(1-Table7[f1]*(Table36[maxTRpm1]-Table15[[#This Row],[rpm]])^2)*Table36[maxT])</f>
        <v>168.59941406249999</v>
      </c>
      <c r="O26" s="3">
        <f>MAX(0,(Table36[linearDown]*(1-Table7[f2]*(Table15[[#This Row],[rpm]]-Table36[maxTRpm]))+(1-Table36[linearDown])*(1-Table7[f3]*(Table15[[#This Row],[rpm]]-Table36[maxTRpm])^2))*Table36[maxT])</f>
        <v>174.51191980698528</v>
      </c>
      <c r="P26" s="3">
        <f>MAX(0,(Table36[maxPS]-Table7[f4]*(Table15[[#This Row],[rpm]]-Table36[maxPRpm])^2)/1.36*9550/MAX(1,Table15[[#This Row],[rpm]]))</f>
        <v>199.23050615595074</v>
      </c>
      <c r="Q26" s="3">
        <f>MAX(0,Table7[Nm2]*MIN(Table36[ratedRpm]/MAX(1,Table15[[#This Row],[rpm]]),1-(MAX(0,Table15[[#This Row],[rpm]]-Table36[ratedRpm])/Table36[fadeOut])^Table36[fadeOutExp]))</f>
        <v>171.33823529411765</v>
      </c>
      <c r="R26" s="3">
        <f>(1-(1-Table15[[#This Row],[rpm]]/Table36[idleRpm])^2)*Table7[idleTEco]</f>
        <v>-139.76990740740737</v>
      </c>
      <c r="S26" s="3">
        <f>MAX(0,(1-Table7[f1]*(Table36[maxTRpm1]-Table15[[#This Row],[rpm]])^2)*Table36[maxTEco])</f>
        <v>168.59941406249999</v>
      </c>
      <c r="T26" s="3">
        <f>MAX(0,(Table36[linearDown]*(1-Table7[f2Eco]*(Table15[[#This Row],[rpm]]-Table36[maxTRpm]))+(1-Table36[linearDown])*(1-Table7[f3Eco]*(Table15[[#This Row],[rpm]]-Table36[maxTRpm])^2))*Table36[maxTEco])</f>
        <v>174.51191980698528</v>
      </c>
      <c r="U26" s="3">
        <f>MAX(0,(Table36[maxPSEco]-Table7[f4Eco]*(Table15[[#This Row],[rpm]]-Table36[maxPRpm])^2)/1.36*9550/MAX(1,Table15[[#This Row],[rpm]]))</f>
        <v>199.23050615595074</v>
      </c>
      <c r="V26" s="3">
        <f>MAX(0,Table7[Nm2Eco]*MIN(Table36[ratedRpm]/MAX(1,Table15[[#This Row],[rpm]]),1-(MAX(0,Table15[[#This Row],[rpm]]-Table36[ratedRpm])/Table36[fadeOut])^Table36[fadeOutExp]))</f>
        <v>171.33823529411765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174.12488511029412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174.12488511029412</v>
      </c>
      <c r="E27" s="20"/>
      <c r="F27" s="3">
        <f>Table36[Factor]*IF(Table15[[#This Row],[manualData]]&gt;0,Table15[[#This Row],[manualData]],Table15[[#This Row],[rawData]])</f>
        <v>174.12488511029412</v>
      </c>
      <c r="G27" s="3">
        <f>Table36[Factor]*IF(Table15[[#This Row],[manDataEco]]&gt;0,Table15[[#This Row],[manDataEco]],Table15[[#This Row],[rawDataEco]])</f>
        <v>174.12488511029412</v>
      </c>
      <c r="H27" s="3">
        <f>1.36*Table15[[#This Row],[rpm]]*Table15[[#This Row],[motor]]/9550</f>
        <v>54.553053010471203</v>
      </c>
      <c r="I27" s="3">
        <f>1.36*Table15[[#This Row],[rpm]]*Table15[[#This Row],[motorEco]]/9550</f>
        <v>54.553053010471203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221.02864583333331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motorTorque="174" fuelUsageRatio="221"/&gt;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normRpm="0.846" torque="0.984"/&gt;</v>
      </c>
      <c r="M27" s="3">
        <f>(1-(1-Table15[[#This Row],[rpm]]/Table36[idleRpm])^2)*Table7[idleT]</f>
        <v>-163.4518518518519</v>
      </c>
      <c r="N27" s="3">
        <f>MAX(0,(1-Table7[f1]*(Table36[maxTRpm1]-Table15[[#This Row],[rpm]])^2)*Table36[maxT])</f>
        <v>166.62890625</v>
      </c>
      <c r="O27" s="3">
        <f>MAX(0,(Table36[linearDown]*(1-Table7[f2]*(Table15[[#This Row],[rpm]]-Table36[maxTRpm]))+(1-Table36[linearDown])*(1-Table7[f3]*(Table15[[#This Row],[rpm]]-Table36[maxTRpm])^2))*Table36[maxT])</f>
        <v>174.12488511029412</v>
      </c>
      <c r="P27" s="3">
        <f>MAX(0,(Table36[maxPS]-Table7[f4]*(Table15[[#This Row],[rpm]]-Table36[maxPRpm])^2)/1.36*9550/MAX(1,Table15[[#This Row],[rpm]]))</f>
        <v>194.70254010695186</v>
      </c>
      <c r="Q27" s="3">
        <f>MAX(0,Table7[Nm2]*MIN(Table36[ratedRpm]/MAX(1,Table15[[#This Row],[rpm]]),1-(MAX(0,Table15[[#This Row],[rpm]]-Table36[ratedRpm])/Table36[fadeOut])^Table36[fadeOutExp]))</f>
        <v>171.33823529411765</v>
      </c>
      <c r="R27" s="3">
        <f>(1-(1-Table15[[#This Row],[rpm]]/Table36[idleRpm])^2)*Table7[idleTEco]</f>
        <v>-163.4518518518519</v>
      </c>
      <c r="S27" s="3">
        <f>MAX(0,(1-Table7[f1]*(Table36[maxTRpm1]-Table15[[#This Row],[rpm]])^2)*Table36[maxTEco])</f>
        <v>166.62890625</v>
      </c>
      <c r="T27" s="3">
        <f>MAX(0,(Table36[linearDown]*(1-Table7[f2Eco]*(Table15[[#This Row],[rpm]]-Table36[maxTRpm]))+(1-Table36[linearDown])*(1-Table7[f3Eco]*(Table15[[#This Row],[rpm]]-Table36[maxTRpm])^2))*Table36[maxTEco])</f>
        <v>174.12488511029412</v>
      </c>
      <c r="U27" s="3">
        <f>MAX(0,(Table36[maxPSEco]-Table7[f4Eco]*(Table15[[#This Row],[rpm]]-Table36[maxPRpm])^2)/1.36*9550/MAX(1,Table15[[#This Row],[rpm]]))</f>
        <v>194.70254010695186</v>
      </c>
      <c r="V27" s="3">
        <f>MAX(0,Table7[Nm2Eco]*MIN(Table36[ratedRpm]/MAX(1,Table15[[#This Row],[rpm]]),1-(MAX(0,Table15[[#This Row],[rpm]]-Table36[ratedRpm])/Table36[fadeOut])^Table36[fadeOutExp]))</f>
        <v>171.33823529411765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173.71573414522061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173.71573414522061</v>
      </c>
      <c r="E28" s="20"/>
      <c r="F28" s="3">
        <f>Table36[Factor]*IF(Table15[[#This Row],[manualData]]&gt;0,Table15[[#This Row],[manualData]],Table15[[#This Row],[rawData]])</f>
        <v>173.71573414522061</v>
      </c>
      <c r="G28" s="3">
        <f>Table36[Factor]*IF(Table15[[#This Row],[manDataEco]]&gt;0,Table15[[#This Row],[manDataEco]],Table15[[#This Row],[rawDataEco]])</f>
        <v>173.71573414522061</v>
      </c>
      <c r="H28" s="3">
        <f>1.36*Table15[[#This Row],[rpm]]*Table15[[#This Row],[motor]]/9550</f>
        <v>55.661795443390062</v>
      </c>
      <c r="I28" s="3">
        <f>1.36*Table15[[#This Row],[rpm]]*Table15[[#This Row],[motorEco]]/9550</f>
        <v>55.661795443390062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222.76294849537035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motorTorque="174" fuelUsageRatio="222.8"/&gt;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normRpm="0.865" torque="0.981"/&gt;</v>
      </c>
      <c r="M28" s="3">
        <f>(1-(1-Table15[[#This Row],[rpm]]/Table36[idleRpm])^2)*Table7[idleT]</f>
        <v>-188.0625</v>
      </c>
      <c r="N28" s="3">
        <f>MAX(0,(1-Table7[f1]*(Table36[maxTRpm1]-Table15[[#This Row],[rpm]])^2)*Table36[maxT])</f>
        <v>164.45097656249999</v>
      </c>
      <c r="O28" s="3">
        <f>MAX(0,(Table36[linearDown]*(1-Table7[f2]*(Table15[[#This Row],[rpm]]-Table36[maxTRpm]))+(1-Table36[linearDown])*(1-Table7[f3]*(Table15[[#This Row],[rpm]]-Table36[maxTRpm])^2))*Table36[maxT])</f>
        <v>173.71573414522061</v>
      </c>
      <c r="P28" s="3">
        <f>MAX(0,(Table36[maxPS]-Table7[f4]*(Table15[[#This Row],[rpm]]-Table36[maxPRpm])^2)/1.36*9550/MAX(1,Table15[[#This Row],[rpm]]))</f>
        <v>190.37581699346404</v>
      </c>
      <c r="Q28" s="3">
        <f>MAX(0,Table7[Nm2]*MIN(Table36[ratedRpm]/MAX(1,Table15[[#This Row],[rpm]]),1-(MAX(0,Table15[[#This Row],[rpm]]-Table36[ratedRpm])/Table36[fadeOut])^Table36[fadeOutExp]))</f>
        <v>171.33823529411765</v>
      </c>
      <c r="R28" s="3">
        <f>(1-(1-Table15[[#This Row],[rpm]]/Table36[idleRpm])^2)*Table7[idleTEco]</f>
        <v>-188.0625</v>
      </c>
      <c r="S28" s="3">
        <f>MAX(0,(1-Table7[f1]*(Table36[maxTRpm1]-Table15[[#This Row],[rpm]])^2)*Table36[maxTEco])</f>
        <v>164.45097656249999</v>
      </c>
      <c r="T28" s="3">
        <f>MAX(0,(Table36[linearDown]*(1-Table7[f2Eco]*(Table15[[#This Row],[rpm]]-Table36[maxTRpm]))+(1-Table36[linearDown])*(1-Table7[f3Eco]*(Table15[[#This Row],[rpm]]-Table36[maxTRpm])^2))*Table36[maxTEco])</f>
        <v>173.71573414522061</v>
      </c>
      <c r="U28" s="3">
        <f>MAX(0,(Table36[maxPSEco]-Table7[f4Eco]*(Table15[[#This Row],[rpm]]-Table36[maxPRpm])^2)/1.36*9550/MAX(1,Table15[[#This Row],[rpm]]))</f>
        <v>190.37581699346404</v>
      </c>
      <c r="V28" s="3">
        <f>MAX(0,Table7[Nm2Eco]*MIN(Table36[ratedRpm]/MAX(1,Table15[[#This Row],[rpm]]),1-(MAX(0,Table15[[#This Row],[rpm]]-Table36[ratedRpm])/Table36[fadeOut])^Table36[fadeOutExp]))</f>
        <v>171.33823529411765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173.2844669117647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173.2844669117647</v>
      </c>
      <c r="E29" s="20"/>
      <c r="F29" s="3">
        <f>Table36[Factor]*IF(Table15[[#This Row],[manualData]]&gt;0,Table15[[#This Row],[manualData]],Table15[[#This Row],[rawData]])</f>
        <v>173.2844669117647</v>
      </c>
      <c r="G29" s="3">
        <f>Table36[Factor]*IF(Table15[[#This Row],[manDataEco]]&gt;0,Table15[[#This Row],[manDataEco]],Table15[[#This Row],[rawDataEco]])</f>
        <v>173.2844669117647</v>
      </c>
      <c r="H29" s="3">
        <f>1.36*Table15[[#This Row],[rpm]]*Table15[[#This Row],[motor]]/9550</f>
        <v>56.75746727748691</v>
      </c>
      <c r="I29" s="3">
        <f>1.36*Table15[[#This Row],[rpm]]*Table15[[#This Row],[motorEco]]/9550</f>
        <v>56.75746727748691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224.62384259259258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motorTorque="173" fuelUsageRatio="224.6"/&gt;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normRpm="0.885" torque="0.979"/&gt;</v>
      </c>
      <c r="M29" s="3">
        <f>(1-(1-Table15[[#This Row],[rpm]]/Table36[idleRpm])^2)*Table7[idleT]</f>
        <v>-213.60185185185171</v>
      </c>
      <c r="N29" s="3">
        <f>MAX(0,(1-Table7[f1]*(Table36[maxTRpm1]-Table15[[#This Row],[rpm]])^2)*Table36[maxT])</f>
        <v>162.06562500000001</v>
      </c>
      <c r="O29" s="3">
        <f>MAX(0,(Table36[linearDown]*(1-Table7[f2]*(Table15[[#This Row],[rpm]]-Table36[maxTRpm]))+(1-Table36[linearDown])*(1-Table7[f3]*(Table15[[#This Row],[rpm]]-Table36[maxTRpm])^2))*Table36[maxT])</f>
        <v>173.2844669117647</v>
      </c>
      <c r="P29" s="3">
        <f>MAX(0,(Table36[maxPS]-Table7[f4]*(Table15[[#This Row],[rpm]]-Table36[maxPRpm])^2)/1.36*9550/MAX(1,Table15[[#This Row],[rpm]]))</f>
        <v>186.23721227621482</v>
      </c>
      <c r="Q29" s="3">
        <f>MAX(0,Table7[Nm2]*MIN(Table36[ratedRpm]/MAX(1,Table15[[#This Row],[rpm]]),1-(MAX(0,Table15[[#This Row],[rpm]]-Table36[ratedRpm])/Table36[fadeOut])^Table36[fadeOutExp]))</f>
        <v>171.33823529411765</v>
      </c>
      <c r="R29" s="3">
        <f>(1-(1-Table15[[#This Row],[rpm]]/Table36[idleRpm])^2)*Table7[idleTEco]</f>
        <v>-213.60185185185171</v>
      </c>
      <c r="S29" s="3">
        <f>MAX(0,(1-Table7[f1]*(Table36[maxTRpm1]-Table15[[#This Row],[rpm]])^2)*Table36[maxTEco])</f>
        <v>162.06562500000001</v>
      </c>
      <c r="T29" s="3">
        <f>MAX(0,(Table36[linearDown]*(1-Table7[f2Eco]*(Table15[[#This Row],[rpm]]-Table36[maxTRpm]))+(1-Table36[linearDown])*(1-Table7[f3Eco]*(Table15[[#This Row],[rpm]]-Table36[maxTRpm])^2))*Table36[maxTEco])</f>
        <v>173.2844669117647</v>
      </c>
      <c r="U29" s="3">
        <f>MAX(0,(Table36[maxPSEco]-Table7[f4Eco]*(Table15[[#This Row],[rpm]]-Table36[maxPRpm])^2)/1.36*9550/MAX(1,Table15[[#This Row],[rpm]]))</f>
        <v>186.23721227621482</v>
      </c>
      <c r="V29" s="3">
        <f>MAX(0,Table7[Nm2Eco]*MIN(Table36[ratedRpm]/MAX(1,Table15[[#This Row],[rpm]]),1-(MAX(0,Table15[[#This Row],[rpm]]-Table36[ratedRpm])/Table36[fadeOut])^Table36[fadeOutExp]))</f>
        <v>171.33823529411765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172.83108340992646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172.83108340992646</v>
      </c>
      <c r="E30" s="20"/>
      <c r="F30" s="3">
        <f>Table36[Factor]*IF(Table15[[#This Row],[manualData]]&gt;0,Table15[[#This Row],[manualData]],Table15[[#This Row],[rawData]])</f>
        <v>172.83108340992646</v>
      </c>
      <c r="G30" s="3">
        <f>Table36[Factor]*IF(Table15[[#This Row],[manDataEco]]&gt;0,Table15[[#This Row],[manDataEco]],Table15[[#This Row],[rawDataEco]])</f>
        <v>172.83108340992646</v>
      </c>
      <c r="H30" s="3">
        <f>1.36*Table15[[#This Row],[rpm]]*Table15[[#This Row],[motor]]/9550</f>
        <v>57.839596081479058</v>
      </c>
      <c r="I30" s="3">
        <f>1.36*Table15[[#This Row],[rpm]]*Table15[[#This Row],[motorEco]]/9550</f>
        <v>57.839596081479058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226.611328125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motorTorque="173" fuelUsageRatio="226.6"/&gt;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normRpm="0.904" torque="0.976"/&gt;</v>
      </c>
      <c r="M30" s="3">
        <f>(1-(1-Table15[[#This Row],[rpm]]/Table36[idleRpm])^2)*Table7[idleT]</f>
        <v>-240.06990740740741</v>
      </c>
      <c r="N30" s="3">
        <f>MAX(0,(1-Table7[f1]*(Table36[maxTRpm1]-Table15[[#This Row],[rpm]])^2)*Table36[maxT])</f>
        <v>159.47285156250001</v>
      </c>
      <c r="O30" s="3">
        <f>MAX(0,(Table36[linearDown]*(1-Table7[f2]*(Table15[[#This Row],[rpm]]-Table36[maxTRpm]))+(1-Table36[linearDown])*(1-Table7[f3]*(Table15[[#This Row],[rpm]]-Table36[maxTRpm])^2))*Table36[maxT])</f>
        <v>172.83108340992646</v>
      </c>
      <c r="P30" s="3">
        <f>MAX(0,(Table36[maxPS]-Table7[f4]*(Table15[[#This Row],[rpm]]-Table36[maxPRpm])^2)/1.36*9550/MAX(1,Table15[[#This Row],[rpm]]))</f>
        <v>182.27471839799747</v>
      </c>
      <c r="Q30" s="3">
        <f>MAX(0,Table7[Nm2]*MIN(Table36[ratedRpm]/MAX(1,Table15[[#This Row],[rpm]]),1-(MAX(0,Table15[[#This Row],[rpm]]-Table36[ratedRpm])/Table36[fadeOut])^Table36[fadeOutExp]))</f>
        <v>171.33823529411765</v>
      </c>
      <c r="R30" s="3">
        <f>(1-(1-Table15[[#This Row],[rpm]]/Table36[idleRpm])^2)*Table7[idleTEco]</f>
        <v>-240.06990740740741</v>
      </c>
      <c r="S30" s="3">
        <f>MAX(0,(1-Table7[f1]*(Table36[maxTRpm1]-Table15[[#This Row],[rpm]])^2)*Table36[maxTEco])</f>
        <v>159.47285156250001</v>
      </c>
      <c r="T30" s="3">
        <f>MAX(0,(Table36[linearDown]*(1-Table7[f2Eco]*(Table15[[#This Row],[rpm]]-Table36[maxTRpm]))+(1-Table36[linearDown])*(1-Table7[f3Eco]*(Table15[[#This Row],[rpm]]-Table36[maxTRpm])^2))*Table36[maxTEco])</f>
        <v>172.83108340992646</v>
      </c>
      <c r="U30" s="3">
        <f>MAX(0,(Table36[maxPSEco]-Table7[f4Eco]*(Table15[[#This Row],[rpm]]-Table36[maxPRpm])^2)/1.36*9550/MAX(1,Table15[[#This Row],[rpm]]))</f>
        <v>182.27471839799747</v>
      </c>
      <c r="V30" s="3">
        <f>MAX(0,Table7[Nm2Eco]*MIN(Table36[ratedRpm]/MAX(1,Table15[[#This Row],[rpm]]),1-(MAX(0,Table15[[#This Row],[rpm]]-Table36[ratedRpm])/Table36[fadeOut])^Table36[fadeOutExp]))</f>
        <v>171.33823529411765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172.35558363970588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172.35558363970588</v>
      </c>
      <c r="E31" s="20"/>
      <c r="F31" s="3">
        <f>Table36[Factor]*IF(Table15[[#This Row],[manualData]]&gt;0,Table15[[#This Row],[manualData]],Table15[[#This Row],[rawData]])</f>
        <v>172.35558363970588</v>
      </c>
      <c r="G31" s="3">
        <f>Table36[Factor]*IF(Table15[[#This Row],[manDataEco]]&gt;0,Table15[[#This Row],[manDataEco]],Table15[[#This Row],[rawDataEco]])</f>
        <v>172.35558363970588</v>
      </c>
      <c r="H31" s="3">
        <f>1.36*Table15[[#This Row],[rpm]]*Table15[[#This Row],[motor]]/9550</f>
        <v>58.907709424083784</v>
      </c>
      <c r="I31" s="3">
        <f>1.36*Table15[[#This Row],[rpm]]*Table15[[#This Row],[motorEco]]/9550</f>
        <v>58.907709424083784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228.72540509259258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motorTorque="172" fuelUsageRatio="228.7"/&gt;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normRpm="0.923" torque="0.974"/&gt;</v>
      </c>
      <c r="M31" s="3">
        <f>(1-(1-Table15[[#This Row],[rpm]]/Table36[idleRpm])^2)*Table7[idleT]</f>
        <v>-267.46666666666658</v>
      </c>
      <c r="N31" s="3">
        <f>MAX(0,(1-Table7[f1]*(Table36[maxTRpm1]-Table15[[#This Row],[rpm]])^2)*Table36[maxT])</f>
        <v>156.67265624999999</v>
      </c>
      <c r="O31" s="3">
        <f>MAX(0,(Table36[linearDown]*(1-Table7[f2]*(Table15[[#This Row],[rpm]]-Table36[maxTRpm]))+(1-Table36[linearDown])*(1-Table7[f3]*(Table15[[#This Row],[rpm]]-Table36[maxTRpm])^2))*Table36[maxT])</f>
        <v>172.35558363970588</v>
      </c>
      <c r="P31" s="3">
        <f>MAX(0,(Table36[maxPS]-Table7[f4]*(Table15[[#This Row],[rpm]]-Table36[maxPRpm])^2)/1.36*9550/MAX(1,Table15[[#This Row],[rpm]]))</f>
        <v>178.47732843137254</v>
      </c>
      <c r="Q31" s="3">
        <f>MAX(0,Table7[Nm2]*MIN(Table36[ratedRpm]/MAX(1,Table15[[#This Row],[rpm]]),1-(MAX(0,Table15[[#This Row],[rpm]]-Table36[ratedRpm])/Table36[fadeOut])^Table36[fadeOutExp]))</f>
        <v>171.33823529411765</v>
      </c>
      <c r="R31" s="3">
        <f>(1-(1-Table15[[#This Row],[rpm]]/Table36[idleRpm])^2)*Table7[idleTEco]</f>
        <v>-267.46666666666658</v>
      </c>
      <c r="S31" s="3">
        <f>MAX(0,(1-Table7[f1]*(Table36[maxTRpm1]-Table15[[#This Row],[rpm]])^2)*Table36[maxTEco])</f>
        <v>156.67265624999999</v>
      </c>
      <c r="T31" s="3">
        <f>MAX(0,(Table36[linearDown]*(1-Table7[f2Eco]*(Table15[[#This Row],[rpm]]-Table36[maxTRpm]))+(1-Table36[linearDown])*(1-Table7[f3Eco]*(Table15[[#This Row],[rpm]]-Table36[maxTRpm])^2))*Table36[maxTEco])</f>
        <v>172.35558363970588</v>
      </c>
      <c r="U31" s="3">
        <f>MAX(0,(Table36[maxPSEco]-Table7[f4Eco]*(Table15[[#This Row],[rpm]]-Table36[maxPRpm])^2)/1.36*9550/MAX(1,Table15[[#This Row],[rpm]]))</f>
        <v>178.47732843137254</v>
      </c>
      <c r="V31" s="3">
        <f>MAX(0,Table7[Nm2Eco]*MIN(Table36[ratedRpm]/MAX(1,Table15[[#This Row],[rpm]]),1-(MAX(0,Table15[[#This Row],[rpm]]-Table36[ratedRpm])/Table36[fadeOut])^Table36[fadeOutExp]))</f>
        <v>171.33823529411765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171.85796760110293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171.85796760110293</v>
      </c>
      <c r="E32" s="20"/>
      <c r="F32" s="3">
        <f>Table36[Factor]*IF(Table15[[#This Row],[manualData]]&gt;0,Table15[[#This Row],[manualData]],Table15[[#This Row],[rawData]])</f>
        <v>171.85796760110293</v>
      </c>
      <c r="G32" s="3">
        <f>Table36[Factor]*IF(Table15[[#This Row],[manDataEco]]&gt;0,Table15[[#This Row],[manDataEco]],Table15[[#This Row],[rawDataEco]])</f>
        <v>171.85796760110293</v>
      </c>
      <c r="H32" s="3">
        <f>1.36*Table15[[#This Row],[rpm]]*Table15[[#This Row],[motor]]/9550</f>
        <v>59.961334874018327</v>
      </c>
      <c r="I32" s="3">
        <f>1.36*Table15[[#This Row],[rpm]]*Table15[[#This Row],[motorEco]]/9550</f>
        <v>59.961334874018327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230.96607349537035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rpm="2450" motorTorque="172" fuelUsageRatio="231"/&gt;</v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normRpm="0.942" torque="0.971"/&gt;</v>
      </c>
      <c r="M32" s="3">
        <f>(1-(1-Table15[[#This Row],[rpm]]/Table36[idleRpm])^2)*Table7[idleT]</f>
        <v>-295.7921296296297</v>
      </c>
      <c r="N32" s="3">
        <f>MAX(0,(1-Table7[f1]*(Table36[maxTRpm1]-Table15[[#This Row],[rpm]])^2)*Table36[maxT])</f>
        <v>153.6650390625</v>
      </c>
      <c r="O32" s="3">
        <f>MAX(0,(Table36[linearDown]*(1-Table7[f2]*(Table15[[#This Row],[rpm]]-Table36[maxTRpm]))+(1-Table36[linearDown])*(1-Table7[f3]*(Table15[[#This Row],[rpm]]-Table36[maxTRpm])^2))*Table36[maxT])</f>
        <v>171.85796760110293</v>
      </c>
      <c r="P32" s="3">
        <f>MAX(0,(Table36[maxPS]-Table7[f4]*(Table15[[#This Row],[rpm]]-Table36[maxPRpm])^2)/1.36*9550/MAX(1,Table15[[#This Row],[rpm]]))</f>
        <v>174.83493397358941</v>
      </c>
      <c r="Q32" s="3">
        <f>MAX(0,Table7[Nm2]*MIN(Table36[ratedRpm]/MAX(1,Table15[[#This Row],[rpm]]),1-(MAX(0,Table15[[#This Row],[rpm]]-Table36[ratedRpm])/Table36[fadeOut])^Table36[fadeOutExp]))</f>
        <v>171.33823529411765</v>
      </c>
      <c r="R32" s="3">
        <f>(1-(1-Table15[[#This Row],[rpm]]/Table36[idleRpm])^2)*Table7[idleTEco]</f>
        <v>-295.7921296296297</v>
      </c>
      <c r="S32" s="3">
        <f>MAX(0,(1-Table7[f1]*(Table36[maxTRpm1]-Table15[[#This Row],[rpm]])^2)*Table36[maxTEco])</f>
        <v>153.6650390625</v>
      </c>
      <c r="T32" s="3">
        <f>MAX(0,(Table36[linearDown]*(1-Table7[f2Eco]*(Table15[[#This Row],[rpm]]-Table36[maxTRpm]))+(1-Table36[linearDown])*(1-Table7[f3Eco]*(Table15[[#This Row],[rpm]]-Table36[maxTRpm])^2))*Table36[maxTEco])</f>
        <v>171.85796760110293</v>
      </c>
      <c r="U32" s="3">
        <f>MAX(0,(Table36[maxPSEco]-Table7[f4Eco]*(Table15[[#This Row],[rpm]]-Table36[maxPRpm])^2)/1.36*9550/MAX(1,Table15[[#This Row],[rpm]]))</f>
        <v>174.83493397358941</v>
      </c>
      <c r="V32" s="3">
        <f>MAX(0,Table7[Nm2Eco]*MIN(Table36[ratedRpm]/MAX(1,Table15[[#This Row],[rpm]]),1-(MAX(0,Table15[[#This Row],[rpm]]-Table36[ratedRpm])/Table36[fadeOut])^Table36[fadeOutExp]))</f>
        <v>171.33823529411765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171.33823529411765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171.33823529411765</v>
      </c>
      <c r="E33" s="20"/>
      <c r="F33" s="3">
        <f>Table36[Factor]*IF(Table15[[#This Row],[manualData]]&gt;0,Table15[[#This Row],[manualData]],Table15[[#This Row],[rawData]])</f>
        <v>171.33823529411765</v>
      </c>
      <c r="G33" s="3">
        <f>Table36[Factor]*IF(Table15[[#This Row],[manDataEco]]&gt;0,Table15[[#This Row],[manDataEco]],Table15[[#This Row],[rawDataEco]])</f>
        <v>171.33823529411765</v>
      </c>
      <c r="H33" s="3">
        <f>1.36*Table15[[#This Row],[rpm]]*Table15[[#This Row],[motor]]/9550</f>
        <v>61.000000000000014</v>
      </c>
      <c r="I33" s="3">
        <f>1.36*Table15[[#This Row],[rpm]]*Table15[[#This Row],[motorEco]]/9550</f>
        <v>61.000000000000014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rpm="2500" motorTorque="171" fuelUsageRatio="233.3"/&gt;</v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normRpm="0.962" torque="0.968"/&gt;</v>
      </c>
      <c r="M33" s="3">
        <f>(1-(1-Table15[[#This Row],[rpm]]/Table36[idleRpm])^2)*Table7[idleT]</f>
        <v>-325.04629629629625</v>
      </c>
      <c r="N33" s="3">
        <f>MAX(0,(1-Table7[f1]*(Table36[maxTRpm1]-Table15[[#This Row],[rpm]])^2)*Table36[maxT])</f>
        <v>150.44999999999999</v>
      </c>
      <c r="O33" s="3">
        <f>MAX(0,(Table36[linearDown]*(1-Table7[f2]*(Table15[[#This Row],[rpm]]-Table36[maxTRpm]))+(1-Table36[linearDown])*(1-Table7[f3]*(Table15[[#This Row],[rpm]]-Table36[maxTRpm])^2))*Table36[maxT])</f>
        <v>171.33823529411765</v>
      </c>
      <c r="P33" s="3">
        <f>MAX(0,(Table36[maxPS]-Table7[f4]*(Table15[[#This Row],[rpm]]-Table36[maxPRpm])^2)/1.36*9550/MAX(1,Table15[[#This Row],[rpm]]))</f>
        <v>171.33823529411765</v>
      </c>
      <c r="Q33" s="3">
        <f>MAX(0,Table7[Nm2]*MIN(Table36[ratedRpm]/MAX(1,Table15[[#This Row],[rpm]]),1-(MAX(0,Table15[[#This Row],[rpm]]-Table36[ratedRpm])/Table36[fadeOut])^Table36[fadeOutExp]))</f>
        <v>171.33823529411765</v>
      </c>
      <c r="R33" s="3">
        <f>(1-(1-Table15[[#This Row],[rpm]]/Table36[idleRpm])^2)*Table7[idleTEco]</f>
        <v>-325.04629629629625</v>
      </c>
      <c r="S33" s="3">
        <f>MAX(0,(1-Table7[f1]*(Table36[maxTRpm1]-Table15[[#This Row],[rpm]])^2)*Table36[maxTEco])</f>
        <v>150.44999999999999</v>
      </c>
      <c r="T33" s="3">
        <f>MAX(0,(Table36[linearDown]*(1-Table7[f2Eco]*(Table15[[#This Row],[rpm]]-Table36[maxTRpm]))+(1-Table36[linearDown])*(1-Table7[f3Eco]*(Table15[[#This Row],[rpm]]-Table36[maxTRpm])^2))*Table36[maxTEco])</f>
        <v>171.33823529411765</v>
      </c>
      <c r="U33" s="3">
        <f>MAX(0,(Table36[maxPSEco]-Table7[f4Eco]*(Table15[[#This Row],[rpm]]-Table36[maxPRpm])^2)/1.36*9550/MAX(1,Table15[[#This Row],[rpm]]))</f>
        <v>171.33823529411765</v>
      </c>
      <c r="V33" s="3">
        <f>MAX(0,Table7[Nm2Eco]*MIN(Table36[ratedRpm]/MAX(1,Table15[[#This Row],[rpm]]),1-(MAX(0,Table15[[#This Row],[rpm]]-Table36[ratedRpm])/Table36[fadeOut])^Table36[fadeOutExp]))</f>
        <v>171.33823529411765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160.15507868365401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160.15507868365401</v>
      </c>
      <c r="E34" s="20"/>
      <c r="F34" s="3">
        <f>Table36[Factor]*IF(Table15[[#This Row],[manualData]]&gt;0,Table15[[#This Row],[manualData]],Table15[[#This Row],[rawData]])</f>
        <v>160.15507868365401</v>
      </c>
      <c r="G34" s="3">
        <f>Table36[Factor]*IF(Table15[[#This Row],[manDataEco]]&gt;0,Table15[[#This Row],[manDataEco]],Table15[[#This Row],[rawDataEco]])</f>
        <v>160.15507868365401</v>
      </c>
      <c r="H34" s="3">
        <f>1.36*Table15[[#This Row],[rpm]]*Table15[[#This Row],[motor]]/9550</f>
        <v>58.158933285331116</v>
      </c>
      <c r="I34" s="3">
        <f>1.36*Table15[[#This Row],[rpm]]*Table15[[#This Row],[motorEco]]/9550</f>
        <v>58.158933285331116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237.54936076923158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rpm="2550" motorTorque="160" fuelUsageRatio="237.5"/&gt;</v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normRpm="0.981" torque="0.905"/&gt;</v>
      </c>
      <c r="M34" s="3">
        <f>(1-(1-Table15[[#This Row],[rpm]]/Table36[idleRpm])^2)*Table7[idleT]</f>
        <v>-355.22916666666674</v>
      </c>
      <c r="N34" s="3">
        <f>MAX(0,(1-Table7[f1]*(Table36[maxTRpm1]-Table15[[#This Row],[rpm]])^2)*Table36[maxT])</f>
        <v>147.02753906249998</v>
      </c>
      <c r="O34" s="3">
        <f>MAX(0,(Table36[linearDown]*(1-Table7[f2]*(Table15[[#This Row],[rpm]]-Table36[maxTRpm]))+(1-Table36[linearDown])*(1-Table7[f3]*(Table15[[#This Row],[rpm]]-Table36[maxTRpm])^2))*Table36[maxT])</f>
        <v>170.79638671875</v>
      </c>
      <c r="P34" s="3">
        <f>MAX(0,(Table36[maxPS]-Table7[f4]*(Table15[[#This Row],[rpm]]-Table36[maxPRpm])^2)/1.36*9550/MAX(1,Table15[[#This Row],[rpm]]))</f>
        <v>167.9786620530565</v>
      </c>
      <c r="Q34" s="3">
        <f>MAX(0,Table7[Nm2]*MIN(Table36[ratedRpm]/MAX(1,Table15[[#This Row],[rpm]]),1-(MAX(0,Table15[[#This Row],[rpm]]-Table36[ratedRpm])/Table36[fadeOut])^Table36[fadeOutExp]))</f>
        <v>160.15507868365401</v>
      </c>
      <c r="R34" s="3">
        <f>(1-(1-Table15[[#This Row],[rpm]]/Table36[idleRpm])^2)*Table7[idleTEco]</f>
        <v>-355.22916666666674</v>
      </c>
      <c r="S34" s="3">
        <f>MAX(0,(1-Table7[f1]*(Table36[maxTRpm1]-Table15[[#This Row],[rpm]])^2)*Table36[maxTEco])</f>
        <v>147.02753906249998</v>
      </c>
      <c r="T34" s="3">
        <f>MAX(0,(Table36[linearDown]*(1-Table7[f2Eco]*(Table15[[#This Row],[rpm]]-Table36[maxTRpm]))+(1-Table36[linearDown])*(1-Table7[f3Eco]*(Table15[[#This Row],[rpm]]-Table36[maxTRpm])^2))*Table36[maxTEco])</f>
        <v>170.79638671875</v>
      </c>
      <c r="U34" s="3">
        <f>MAX(0,(Table36[maxPSEco]-Table7[f4Eco]*(Table15[[#This Row],[rpm]]-Table36[maxPRpm])^2)/1.36*9550/MAX(1,Table15[[#This Row],[rpm]]))</f>
        <v>167.9786620530565</v>
      </c>
      <c r="V34" s="3">
        <f>MAX(0,Table7[Nm2Eco]*MIN(Table36[ratedRpm]/MAX(1,Table15[[#This Row],[rpm]]),1-(MAX(0,Table15[[#This Row],[rpm]]-Table36[ratedRpm])/Table36[fadeOut])^Table36[fadeOutExp]))</f>
        <v>160.15507868365401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135.00405227141297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135.00405227141297</v>
      </c>
      <c r="E35" s="20"/>
      <c r="F35" s="3">
        <f>Table36[Factor]*IF(Table15[[#This Row],[manualData]]&gt;0,Table15[[#This Row],[manualData]],Table15[[#This Row],[rawData]])</f>
        <v>135.00405227141297</v>
      </c>
      <c r="G35" s="3">
        <f>Table36[Factor]*IF(Table15[[#This Row],[manDataEco]]&gt;0,Table15[[#This Row],[manDataEco]],Table15[[#This Row],[rawDataEco]])</f>
        <v>135.00405227141297</v>
      </c>
      <c r="H35" s="3">
        <f>1.36*Table15[[#This Row],[rpm]]*Table15[[#This Row],[motor]]/9550</f>
        <v>49.986840715362966</v>
      </c>
      <c r="I35" s="3">
        <f>1.36*Table15[[#This Row],[rpm]]*Table15[[#This Row],[motorEco]]/9550</f>
        <v>49.986840715362966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257.18278605007094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rpm="2600" motorTorque="135" fuelUsageRatio="257.2"/&gt;</v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torque="0.763"/&gt;</v>
      </c>
      <c r="M35" s="3">
        <f>(1-(1-Table15[[#This Row],[rpm]]/Table36[idleRpm])^2)*Table7[idleT]</f>
        <v>-386.34074074074067</v>
      </c>
      <c r="N35" s="3">
        <f>MAX(0,(1-Table7[f1]*(Table36[maxTRpm1]-Table15[[#This Row],[rpm]])^2)*Table36[maxT])</f>
        <v>143.39765624999998</v>
      </c>
      <c r="O35" s="3">
        <f>MAX(0,(Table36[linearDown]*(1-Table7[f2]*(Table15[[#This Row],[rpm]]-Table36[maxTRpm]))+(1-Table36[linearDown])*(1-Table7[f3]*(Table15[[#This Row],[rpm]]-Table36[maxTRpm])^2))*Table36[maxT])</f>
        <v>170.23242187500003</v>
      </c>
      <c r="P35" s="3">
        <f>MAX(0,(Table36[maxPS]-Table7[f4]*(Table15[[#This Row],[rpm]]-Table36[maxPRpm])^2)/1.36*9550/MAX(1,Table15[[#This Row],[rpm]]))</f>
        <v>164.7483031674208</v>
      </c>
      <c r="Q35" s="3">
        <f>MAX(0,Table7[Nm2]*MIN(Table36[ratedRpm]/MAX(1,Table15[[#This Row],[rpm]]),1-(MAX(0,Table15[[#This Row],[rpm]]-Table36[ratedRpm])/Table36[fadeOut])^Table36[fadeOutExp]))</f>
        <v>135.00405227141297</v>
      </c>
      <c r="R35" s="3">
        <f>(1-(1-Table15[[#This Row],[rpm]]/Table36[idleRpm])^2)*Table7[idleTEco]</f>
        <v>-386.34074074074067</v>
      </c>
      <c r="S35" s="3">
        <f>MAX(0,(1-Table7[f1]*(Table36[maxTRpm1]-Table15[[#This Row],[rpm]])^2)*Table36[maxTEco])</f>
        <v>143.39765624999998</v>
      </c>
      <c r="T35" s="3">
        <f>MAX(0,(Table36[linearDown]*(1-Table7[f2Eco]*(Table15[[#This Row],[rpm]]-Table36[maxTRpm]))+(1-Table36[linearDown])*(1-Table7[f3Eco]*(Table15[[#This Row],[rpm]]-Table36[maxTRpm])^2))*Table36[maxTEco])</f>
        <v>170.23242187500003</v>
      </c>
      <c r="U35" s="3">
        <f>MAX(0,(Table36[maxPSEco]-Table7[f4Eco]*(Table15[[#This Row],[rpm]]-Table36[maxPRpm])^2)/1.36*9550/MAX(1,Table15[[#This Row],[rpm]]))</f>
        <v>164.7483031674208</v>
      </c>
      <c r="V35" s="3">
        <f>MAX(0,Table7[Nm2Eco]*MIN(Table36[ratedRpm]/MAX(1,Table15[[#This Row],[rpm]]),1-(MAX(0,Table15[[#This Row],[rpm]]-Table36[ratedRpm])/Table36[fadeOut])^Table36[fadeOutExp]))</f>
        <v>135.00405227141297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98.949574879491081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98.949574879491081</v>
      </c>
      <c r="E36" s="20"/>
      <c r="F36" s="3">
        <f>Table36[Factor]*IF(Table15[[#This Row],[manualData]]&gt;0,Table15[[#This Row],[manualData]],Table15[[#This Row],[rawData]])</f>
        <v>98.949574879491081</v>
      </c>
      <c r="G36" s="3">
        <f>Table36[Factor]*IF(Table15[[#This Row],[manDataEco]]&gt;0,Table15[[#This Row],[manDataEco]],Table15[[#This Row],[rawDataEco]])</f>
        <v>98.949574879491081</v>
      </c>
      <c r="H36" s="3">
        <f>1.36*Table15[[#This Row],[rpm]]*Table15[[#This Row],[motor]]/9550</f>
        <v>37.341808153474965</v>
      </c>
      <c r="I36" s="3">
        <f>1.36*Table15[[#This Row],[rpm]]*Table15[[#This Row],[motorEco]]/9550</f>
        <v>37.341808153474965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299.05469685905462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rpm="2650" motorTorque="99" fuelUsageRatio="299.1"/&gt;</v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-418.3810185185186</v>
      </c>
      <c r="N36" s="3">
        <f>MAX(0,(1-Table7[f1]*(Table36[maxTRpm1]-Table15[[#This Row],[rpm]])^2)*Table36[maxT])</f>
        <v>139.56035156249999</v>
      </c>
      <c r="O36" s="3">
        <f>MAX(0,(Table36[linearDown]*(1-Table7[f2]*(Table15[[#This Row],[rpm]]-Table36[maxTRpm]))+(1-Table36[linearDown])*(1-Table7[f3]*(Table15[[#This Row],[rpm]]-Table36[maxTRpm])^2))*Table36[maxT])</f>
        <v>169.64634076286768</v>
      </c>
      <c r="P36" s="3">
        <f>MAX(0,(Table36[maxPS]-Table7[f4]*(Table15[[#This Row],[rpm]]-Table36[maxPRpm])^2)/1.36*9550/MAX(1,Table15[[#This Row],[rpm]]))</f>
        <v>161.63984461709211</v>
      </c>
      <c r="Q36" s="3">
        <f>MAX(0,Table7[Nm2]*MIN(Table36[ratedRpm]/MAX(1,Table15[[#This Row],[rpm]]),1-(MAX(0,Table15[[#This Row],[rpm]]-Table36[ratedRpm])/Table36[fadeOut])^Table36[fadeOutExp]))</f>
        <v>98.949574879491081</v>
      </c>
      <c r="R36" s="3">
        <f>(1-(1-Table15[[#This Row],[rpm]]/Table36[idleRpm])^2)*Table7[idleTEco]</f>
        <v>-418.3810185185186</v>
      </c>
      <c r="S36" s="3">
        <f>MAX(0,(1-Table7[f1]*(Table36[maxTRpm1]-Table15[[#This Row],[rpm]])^2)*Table36[maxTEco])</f>
        <v>139.56035156249999</v>
      </c>
      <c r="T36" s="3">
        <f>MAX(0,(Table36[linearDown]*(1-Table7[f2Eco]*(Table15[[#This Row],[rpm]]-Table36[maxTRpm]))+(1-Table36[linearDown])*(1-Table7[f3Eco]*(Table15[[#This Row],[rpm]]-Table36[maxTRpm])^2))*Table36[maxTEco])</f>
        <v>169.64634076286768</v>
      </c>
      <c r="U36" s="3">
        <f>MAX(0,(Table36[maxPSEco]-Table7[f4Eco]*(Table15[[#This Row],[rpm]]-Table36[maxPRpm])^2)/1.36*9550/MAX(1,Table15[[#This Row],[rpm]]))</f>
        <v>161.63984461709211</v>
      </c>
      <c r="V36" s="3">
        <f>MAX(0,Table7[Nm2Eco]*MIN(Table36[ratedRpm]/MAX(1,Table15[[#This Row],[rpm]]),1-(MAX(0,Table15[[#This Row],[rpm]]-Table36[ratedRpm])/Table36[fadeOut])^Table36[fadeOutExp]))</f>
        <v>98.949574879491081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rpm="2750" motorTorque="0" motorTorqueEco="0" fuelUsageRatio="466.7"/&gt;</v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-485.24768518518499</v>
      </c>
      <c r="N37" s="3">
        <f>MAX(0,(1-Table7[f1]*(Table36[maxTRpm1]-Table15[[#This Row],[rpm]])^2)*Table36[maxT])</f>
        <v>131.26347656249999</v>
      </c>
      <c r="O37" s="3">
        <f>MAX(0,(Table36[linearDown]*(1-Table7[f2]*(Table15[[#This Row],[rpm]]-Table36[maxTRpm]))+(1-Table36[linearDown])*(1-Table7[f3]*(Table15[[#This Row],[rpm]]-Table36[maxTRpm])^2))*Table36[maxT])</f>
        <v>168.40782973345588</v>
      </c>
      <c r="P37" s="3">
        <f>MAX(0,(Table36[maxPS]-Table7[f4]*(Table15[[#This Row],[rpm]]-Table36[maxPRpm])^2)/1.36*9550/MAX(1,Table15[[#This Row],[rpm]]))</f>
        <v>155.76203208556149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-485.24768518518499</v>
      </c>
      <c r="S37" s="3">
        <f>MAX(0,(1-Table7[f1]*(Table36[maxTRpm1]-Table15[[#This Row],[rpm]])^2)*Table36[maxTEco])</f>
        <v>131.26347656249999</v>
      </c>
      <c r="T37" s="3">
        <f>MAX(0,(Table36[linearDown]*(1-Table7[f2Eco]*(Table15[[#This Row],[rpm]]-Table36[maxTRpm]))+(1-Table36[linearDown])*(1-Table7[f3Eco]*(Table15[[#This Row],[rpm]]-Table36[maxTRpm])^2))*Table36[maxTEco])</f>
        <v>168.40782973345588</v>
      </c>
      <c r="U37" s="3">
        <f>MAX(0,(Table36[maxPSEco]-Table7[f4Eco]*(Table15[[#This Row],[rpm]]-Table36[maxPRpm])^2)/1.36*9550/MAX(1,Table15[[#This Row],[rpm]]))</f>
        <v>155.76203208556149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-668.66666666666674</v>
      </c>
      <c r="N38" s="3">
        <f>MAX(0,(1-Table7[f1]*(Table36[maxTRpm1]-Table15[[#This Row],[rpm]])^2)*Table36[maxT])</f>
        <v>106.89140624999997</v>
      </c>
      <c r="O38" s="3">
        <f>MAX(0,(Table36[linearDown]*(1-Table7[f2]*(Table15[[#This Row],[rpm]]-Table36[maxTRpm]))+(1-Table36[linearDown])*(1-Table7[f3]*(Table15[[#This Row],[rpm]]-Table36[maxTRpm])^2))*Table36[maxT])</f>
        <v>164.9245174632353</v>
      </c>
      <c r="P38" s="3">
        <f>MAX(0,(Table36[maxPS]-Table7[f4]*(Table15[[#This Row],[rpm]]-Table36[maxPRpm])^2)/1.36*9550/MAX(1,Table15[[#This Row],[rpm]]))</f>
        <v>142.78186274509804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-668.66666666666674</v>
      </c>
      <c r="S38" s="3">
        <f>MAX(0,(1-Table7[f1]*(Table36[maxTRpm1]-Table15[[#This Row],[rpm]])^2)*Table36[maxTEco])</f>
        <v>106.89140624999997</v>
      </c>
      <c r="T38" s="3">
        <f>MAX(0,(Table36[linearDown]*(1-Table7[f2Eco]*(Table15[[#This Row],[rpm]]-Table36[maxTRpm]))+(1-Table36[linearDown])*(1-Table7[f3Eco]*(Table15[[#This Row],[rpm]]-Table36[maxTRpm])^2))*Table36[maxTEco])</f>
        <v>164.9245174632353</v>
      </c>
      <c r="U38" s="3">
        <f>MAX(0,(Table36[maxPSEco]-Table7[f4Eco]*(Table15[[#This Row],[rpm]]-Table36[maxPRpm])^2)/1.36*9550/MAX(1,Table15[[#This Row],[rpm]]))</f>
        <v>142.78186274509804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-875.30324074074065</v>
      </c>
      <c r="N39" s="3">
        <f>MAX(0,(1-Table7[f1]*(Table36[maxTRpm1]-Table15[[#This Row],[rpm]])^2)*Table36[maxT])</f>
        <v>77.333789062499974</v>
      </c>
      <c r="O39" s="3">
        <f>MAX(0,(Table36[linearDown]*(1-Table7[f2]*(Table15[[#This Row],[rpm]]-Table36[maxTRpm]))+(1-Table36[linearDown])*(1-Table7[f3]*(Table15[[#This Row],[rpm]]-Table36[maxTRpm])^2))*Table36[maxT])</f>
        <v>160.88829848345591</v>
      </c>
      <c r="P39" s="3">
        <f>MAX(0,(Table36[maxPS]-Table7[f4]*(Table15[[#This Row],[rpm]]-Table36[maxPRpm])^2)/1.36*9550/MAX(1,Table15[[#This Row],[rpm]]))</f>
        <v>131.79864253393666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-875.30324074074065</v>
      </c>
      <c r="S39" s="3">
        <f>MAX(0,(1-Table7[f1]*(Table36[maxTRpm1]-Table15[[#This Row],[rpm]])^2)*Table36[maxTEco])</f>
        <v>77.333789062499974</v>
      </c>
      <c r="T39" s="3">
        <f>MAX(0,(Table36[linearDown]*(1-Table7[f2Eco]*(Table15[[#This Row],[rpm]]-Table36[maxTRpm]))+(1-Table36[linearDown])*(1-Table7[f3Eco]*(Table15[[#This Row],[rpm]]-Table36[maxTRpm])^2))*Table36[maxTEco])</f>
        <v>160.88829848345591</v>
      </c>
      <c r="U39" s="3">
        <f>MAX(0,(Table36[maxPSEco]-Table7[f4Eco]*(Table15[[#This Row],[rpm]]-Table36[maxPRpm])^2)/1.36*9550/MAX(1,Table15[[#This Row],[rpm]]))</f>
        <v>131.79864253393666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-1105.1574074074074</v>
      </c>
      <c r="N40" s="3">
        <f>MAX(0,(1-Table7[f1]*(Table36[maxTRpm1]-Table15[[#This Row],[rpm]])^2)*Table36[maxT])</f>
        <v>42.590624999999974</v>
      </c>
      <c r="O40" s="3">
        <f>MAX(0,(Table36[linearDown]*(1-Table7[f2]*(Table15[[#This Row],[rpm]]-Table36[maxTRpm]))+(1-Table36[linearDown])*(1-Table7[f3]*(Table15[[#This Row],[rpm]]-Table36[maxTRpm])^2))*Table36[maxT])</f>
        <v>156.29917279411768</v>
      </c>
      <c r="P40" s="3">
        <f>MAX(0,(Table36[maxPS]-Table7[f4]*(Table15[[#This Row],[rpm]]-Table36[maxPRpm])^2)/1.36*9550/MAX(1,Table15[[#This Row],[rpm]]))</f>
        <v>122.3844537815126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-1105.1574074074074</v>
      </c>
      <c r="S40" s="3">
        <f>MAX(0,(1-Table7[f1]*(Table36[maxTRpm1]-Table15[[#This Row],[rpm]])^2)*Table36[maxTEco])</f>
        <v>42.590624999999974</v>
      </c>
      <c r="T40" s="3">
        <f>MAX(0,(Table36[linearDown]*(1-Table7[f2Eco]*(Table15[[#This Row],[rpm]]-Table36[maxTRpm]))+(1-Table36[linearDown])*(1-Table7[f3Eco]*(Table15[[#This Row],[rpm]]-Table36[maxTRpm])^2))*Table36[maxTEco])</f>
        <v>156.29917279411768</v>
      </c>
      <c r="U40" s="3">
        <f>MAX(0,(Table36[maxPSEco]-Table7[f4Eco]*(Table15[[#This Row],[rpm]]-Table36[maxPRpm])^2)/1.36*9550/MAX(1,Table15[[#This Row],[rpm]]))</f>
        <v>122.3844537815126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-1358.229166666667</v>
      </c>
      <c r="N41" s="3">
        <f>MAX(0,(1-Table7[f1]*(Table36[maxTRpm1]-Table15[[#This Row],[rpm]])^2)*Table36[maxT])</f>
        <v>2.6619140624999762</v>
      </c>
      <c r="O41" s="3">
        <f>MAX(0,(Table36[linearDown]*(1-Table7[f2]*(Table15[[#This Row],[rpm]]-Table36[maxTRpm]))+(1-Table36[linearDown])*(1-Table7[f3]*(Table15[[#This Row],[rpm]]-Table36[maxTRpm])^2))*Table36[maxT])</f>
        <v>151.15714039522061</v>
      </c>
      <c r="P41" s="3">
        <f>MAX(0,(Table36[maxPS]-Table7[f4]*(Table15[[#This Row],[rpm]]-Table36[maxPRpm])^2)/1.36*9550/MAX(1,Table15[[#This Row],[rpm]]))</f>
        <v>114.22549019607843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-1358.229166666667</v>
      </c>
      <c r="S41" s="3">
        <f>MAX(0,(1-Table7[f1]*(Table36[maxTRpm1]-Table15[[#This Row],[rpm]])^2)*Table36[maxTEco])</f>
        <v>2.6619140624999762</v>
      </c>
      <c r="T41" s="3">
        <f>MAX(0,(Table36[linearDown]*(1-Table7[f2Eco]*(Table15[[#This Row],[rpm]]-Table36[maxTRpm]))+(1-Table36[linearDown])*(1-Table7[f3Eco]*(Table15[[#This Row],[rpm]]-Table36[maxTRpm])^2))*Table36[maxTEco])</f>
        <v>151.15714039522061</v>
      </c>
      <c r="U41" s="3">
        <f>MAX(0,(Table36[maxPSEco]-Table7[f4Eco]*(Table15[[#This Row],[rpm]]-Table36[maxPRpm])^2)/1.36*9550/MAX(1,Table15[[#This Row],[rpm]]))</f>
        <v>114.22549019607843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-1634.5185185185187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145.46220128676472</v>
      </c>
      <c r="P42" s="3">
        <f>MAX(0,(Table36[maxPS]-Table7[f4]*(Table15[[#This Row],[rpm]]-Table36[maxPRpm])^2)/1.36*9550/MAX(1,Table15[[#This Row],[rpm]]))</f>
        <v>107.08639705882352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-1634.5185185185187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145.46220128676472</v>
      </c>
      <c r="U42" s="3">
        <f>MAX(0,(Table36[maxPSEco]-Table7[f4Eco]*(Table15[[#This Row],[rpm]]-Table36[maxPRpm])^2)/1.36*9550/MAX(1,Table15[[#This Row],[rpm]]))</f>
        <v>107.08639705882352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-1934.0254629629628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139.21435546875003</v>
      </c>
      <c r="P43" s="3">
        <f>MAX(0,(Table36[maxPS]-Table7[f4]*(Table15[[#This Row],[rpm]]-Table36[maxPRpm])^2)/1.36*9550/MAX(1,Table15[[#This Row],[rpm]]))</f>
        <v>100.7871972318339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-1934.0254629629628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139.21435546875003</v>
      </c>
      <c r="U43" s="3">
        <f>MAX(0,(Table36[maxPSEco]-Table7[f4Eco]*(Table15[[#This Row],[rpm]]-Table36[maxPRpm])^2)/1.36*9550/MAX(1,Table15[[#This Row],[rpm]]))</f>
        <v>100.7871972318339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-2256.75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132.41360294117649</v>
      </c>
      <c r="P44" s="3">
        <f>MAX(0,(Table36[maxPS]-Table7[f4]*(Table15[[#This Row],[rpm]]-Table36[maxPRpm])^2)/1.36*9550/MAX(1,Table15[[#This Row],[rpm]]))</f>
        <v>95.187908496732021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-2256.75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132.41360294117649</v>
      </c>
      <c r="U44" s="3">
        <f>MAX(0,(Table36[maxPSEco]-Table7[f4Eco]*(Table15[[#This Row],[rpm]]-Table36[maxPRpm])^2)/1.36*9550/MAX(1,Table15[[#This Row],[rpm]]))</f>
        <v>95.187908496732021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-2602.6921296296296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125.05994370404417</v>
      </c>
      <c r="P45" s="3">
        <f>MAX(0,(Table36[maxPS]-Table7[f4]*(Table15[[#This Row],[rpm]]-Table36[maxPRpm])^2)/1.36*9550/MAX(1,Table15[[#This Row],[rpm]]))</f>
        <v>90.178018575851382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-2602.6921296296296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125.05994370404417</v>
      </c>
      <c r="U45" s="3">
        <f>MAX(0,(Table36[maxPSEco]-Table7[f4Eco]*(Table15[[#This Row],[rpm]]-Table36[maxPRpm])^2)/1.36*9550/MAX(1,Table15[[#This Row],[rpm]]))</f>
        <v>90.178018575851382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-2971.8518518518513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117.153377757353</v>
      </c>
      <c r="P46" s="3">
        <f>MAX(0,(Table36[maxPS]-Table7[f4]*(Table15[[#This Row],[rpm]]-Table36[maxPRpm])^2)/1.36*9550/MAX(1,Table15[[#This Row],[rpm]]))</f>
        <v>85.669117647058826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-2971.8518518518513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117.153377757353</v>
      </c>
      <c r="U46" s="3">
        <f>MAX(0,(Table36[maxPSEco]-Table7[f4Eco]*(Table15[[#This Row],[rpm]]-Table36[maxPRpm])^2)/1.36*9550/MAX(1,Table15[[#This Row],[rpm]]))</f>
        <v>85.669117647058826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-3364.2291666666656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108.693905101103</v>
      </c>
      <c r="P47" s="3">
        <f>MAX(0,(Table36[maxPS]-Table7[f4]*(Table15[[#This Row],[rpm]]-Table36[maxPRpm])^2)/1.36*9550/MAX(1,Table15[[#This Row],[rpm]]))</f>
        <v>81.589635854341736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-3364.2291666666656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108.693905101103</v>
      </c>
      <c r="U47" s="3">
        <f>MAX(0,(Table36[maxPSEco]-Table7[f4Eco]*(Table15[[#This Row],[rpm]]-Table36[maxPRpm])^2)/1.36*9550/MAX(1,Table15[[#This Row],[rpm]]))</f>
        <v>81.589635854341736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-3779.824074074073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99.681525735294201</v>
      </c>
      <c r="P48" s="3">
        <f>MAX(0,(Table36[maxPS]-Table7[f4]*(Table15[[#This Row],[rpm]]-Table36[maxPRpm])^2)/1.36*9550/MAX(1,Table15[[#This Row],[rpm]]))</f>
        <v>77.881016042780743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-3779.824074074073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99.681525735294201</v>
      </c>
      <c r="U48" s="3">
        <f>MAX(0,(Table36[maxPSEco]-Table7[f4Eco]*(Table15[[#This Row],[rpm]]-Table36[maxPRpm])^2)/1.36*9550/MAX(1,Table15[[#This Row],[rpm]]))</f>
        <v>77.881016042780743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-4218.6365740740739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90.116239659926549</v>
      </c>
      <c r="P49" s="3">
        <f>MAX(0,(Table36[maxPS]-Table7[f4]*(Table15[[#This Row],[rpm]]-Table36[maxPRpm])^2)/1.36*9550/MAX(1,Table15[[#This Row],[rpm]]))</f>
        <v>74.494884910485936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-4218.6365740740739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90.116239659926549</v>
      </c>
      <c r="U49" s="3">
        <f>MAX(0,(Table36[maxPSEco]-Table7[f4Eco]*(Table15[[#This Row],[rpm]]-Table36[maxPRpm])^2)/1.36*9550/MAX(1,Table15[[#This Row],[rpm]]))</f>
        <v>74.494884910485936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-4680.666666666667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79.998046875000099</v>
      </c>
      <c r="P50" s="3">
        <f>MAX(0,(Table36[maxPS]-Table7[f4]*(Table15[[#This Row],[rpm]]-Table36[maxPRpm])^2)/1.36*9550/MAX(1,Table15[[#This Row],[rpm]]))</f>
        <v>71.390931372549019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-4680.666666666667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79.998046875000099</v>
      </c>
      <c r="U50" s="3">
        <f>MAX(0,(Table36[maxPSEco]-Table7[f4Eco]*(Table15[[#This Row],[rpm]]-Table36[maxPRpm])^2)/1.36*9550/MAX(1,Table15[[#This Row],[rpm]]))</f>
        <v>71.390931372549019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-5165.9143518518522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69.326947380514824</v>
      </c>
      <c r="P51" s="3">
        <f>MAX(0,(Table36[maxPS]-Table7[f4]*(Table15[[#This Row],[rpm]]-Table36[maxPRpm])^2)/1.36*9550/MAX(1,Table15[[#This Row],[rpm]]))</f>
        <v>68.535294117647055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-5165.9143518518522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69.326947380514824</v>
      </c>
      <c r="U51" s="3">
        <f>MAX(0,(Table36[maxPSEco]-Table7[f4Eco]*(Table15[[#This Row],[rpm]]-Table36[maxPRpm])^2)/1.36*9550/MAX(1,Table15[[#This Row],[rpm]]))</f>
        <v>68.535294117647055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-5674.3796296296296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58.102941176470708</v>
      </c>
      <c r="P52" s="3">
        <f>MAX(0,(Table36[maxPS]-Table7[f4]*(Table15[[#This Row],[rpm]]-Table36[maxPRpm])^2)/1.36*9550/MAX(1,Table15[[#This Row],[rpm]]))</f>
        <v>65.899321266968329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-5674.3796296296296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58.102941176470708</v>
      </c>
      <c r="U52" s="3">
        <f>MAX(0,(Table36[maxPSEco]-Table7[f4Eco]*(Table15[[#This Row],[rpm]]-Table36[maxPRpm])^2)/1.36*9550/MAX(1,Table15[[#This Row],[rpm]]))</f>
        <v>65.899321266968329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-6206.0624999999991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46.326028262867787</v>
      </c>
      <c r="P53" s="3">
        <f>MAX(0,(Table36[maxPS]-Table7[f4]*(Table15[[#This Row],[rpm]]-Table36[maxPRpm])^2)/1.36*9550/MAX(1,Table15[[#This Row],[rpm]]))</f>
        <v>63.458605664488012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-6206.0624999999991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46.326028262867787</v>
      </c>
      <c r="U53" s="3">
        <f>MAX(0,(Table36[maxPSEco]-Table7[f4Eco]*(Table15[[#This Row],[rpm]]-Table36[maxPRpm])^2)/1.36*9550/MAX(1,Table15[[#This Row],[rpm]]))</f>
        <v>63.458605664488012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-6760.9629629629626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33.996208639706026</v>
      </c>
      <c r="P54" s="3">
        <f>MAX(0,(Table36[maxPS]-Table7[f4]*(Table15[[#This Row],[rpm]]-Table36[maxPRpm])^2)/1.36*9550/MAX(1,Table15[[#This Row],[rpm]]))</f>
        <v>61.192226890756302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-6760.9629629629626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33.996208639706026</v>
      </c>
      <c r="U54" s="3">
        <f>MAX(0,(Table36[maxPSEco]-Table7[f4Eco]*(Table15[[#This Row],[rpm]]-Table36[maxPRpm])^2)/1.36*9550/MAX(1,Table15[[#This Row],[rpm]]))</f>
        <v>61.192226890756302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-7339.0810185185173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21.113482306985443</v>
      </c>
      <c r="P55" s="3">
        <f>MAX(0,(Table36[maxPS]-Table7[f4]*(Table15[[#This Row],[rpm]]-Table36[maxPRpm])^2)/1.36*9550/MAX(1,Table15[[#This Row],[rpm]]))</f>
        <v>59.082150101419877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-7339.0810185185173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21.113482306985443</v>
      </c>
      <c r="U55" s="3">
        <f>MAX(0,(Table36[maxPSEco]-Table7[f4Eco]*(Table15[[#This Row],[rpm]]-Table36[maxPRpm])^2)/1.36*9550/MAX(1,Table15[[#This Row],[rpm]]))</f>
        <v>59.082150101419877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-7940.416666666667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7.6778492647060368</v>
      </c>
      <c r="P56" s="3">
        <f>MAX(0,(Table36[maxPS]-Table7[f4]*(Table15[[#This Row],[rpm]]-Table36[maxPRpm])^2)/1.36*9550/MAX(1,Table15[[#This Row],[rpm]]))</f>
        <v>57.112745098039213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-7940.416666666667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7.6778492647060368</v>
      </c>
      <c r="U56" s="3">
        <f>MAX(0,(Table36[maxPSEco]-Table7[f4Eco]*(Table15[[#This Row],[rpm]]-Table36[maxPRpm])^2)/1.36*9550/MAX(1,Table15[[#This Row],[rpm]]))</f>
        <v>57.112745098039213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-8564.9699074074051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55.27039848197343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-8564.9699074074051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55.27039848197343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-9212.7407407407409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53.543198529411761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-9212.7407407407409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53.543198529411761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-9883.7291666666642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51.920677361853826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-9883.7291666666642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51.920677361853826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-10577.935185185184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50.39359861591695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-10577.935185185184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50.39359861591695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-11295.358796296294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48.95378151260504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-11295.358796296294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48.95378151260504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-12036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47.593954248366011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-12036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47.593954248366011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2016-02-08T12:13:02Z</dcterms:modified>
</cp:coreProperties>
</file>