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 Mir\Desktop\"/>
    </mc:Choice>
  </mc:AlternateContent>
  <bookViews>
    <workbookView xWindow="28680" yWindow="-120" windowWidth="29040" windowHeight="15720" activeTab="5"/>
  </bookViews>
  <sheets>
    <sheet name="List_Movies" sheetId="1" r:id="rId1"/>
    <sheet name=" Financial overview" sheetId="2" r:id="rId2"/>
    <sheet name="actors" sheetId="3" r:id="rId3"/>
    <sheet name="movie_actor" sheetId="4" r:id="rId4"/>
    <sheet name="languages" sheetId="5" r:id="rId5"/>
    <sheet name="P&amp;L Marvel" sheetId="6" r:id="rId6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6" l="1"/>
  <c r="F5" i="6"/>
  <c r="T12" i="6"/>
  <c r="O12" i="6"/>
  <c r="T2" i="6"/>
  <c r="T3" i="6"/>
  <c r="O2" i="6"/>
  <c r="O3" i="6"/>
  <c r="R8" i="6"/>
  <c r="S7" i="6" s="1"/>
  <c r="T7" i="6" s="1"/>
  <c r="M8" i="6"/>
  <c r="N7" i="6" s="1"/>
  <c r="O7" i="6" s="1"/>
  <c r="H2" i="6"/>
  <c r="G2" i="6"/>
  <c r="F2" i="6"/>
  <c r="B7" i="6"/>
  <c r="B2" i="6"/>
  <c r="B3" i="6"/>
  <c r="F51" i="2"/>
  <c r="F50" i="2"/>
  <c r="F49" i="2"/>
  <c r="N4" i="6" l="1"/>
  <c r="O4" i="6" s="1"/>
  <c r="B4" i="6"/>
  <c r="B5" i="6" s="1"/>
  <c r="N5" i="6"/>
  <c r="O5" i="6" s="1"/>
  <c r="S4" i="6"/>
  <c r="T4" i="6" s="1"/>
  <c r="N6" i="6"/>
  <c r="O6" i="6" s="1"/>
  <c r="S5" i="6"/>
  <c r="T5" i="6" s="1"/>
  <c r="S6" i="6"/>
  <c r="T6" i="6" s="1"/>
  <c r="B6" i="6"/>
  <c r="F47" i="2"/>
  <c r="F46" i="2"/>
  <c r="F45" i="2"/>
  <c r="F44" i="2"/>
  <c r="D45" i="2"/>
  <c r="D44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G2" i="2"/>
  <c r="I2" i="2" s="1"/>
  <c r="G3" i="2"/>
  <c r="I3" i="2" s="1"/>
  <c r="G4" i="2"/>
  <c r="I4" i="2" s="1"/>
  <c r="G5" i="2"/>
  <c r="I5" i="2" s="1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I13" i="2" s="1"/>
  <c r="G14" i="2"/>
  <c r="I14" i="2" s="1"/>
  <c r="G15" i="2"/>
  <c r="I15" i="2" s="1"/>
  <c r="G16" i="2"/>
  <c r="I16" i="2" s="1"/>
  <c r="G17" i="2"/>
  <c r="I17" i="2" s="1"/>
  <c r="G18" i="2"/>
  <c r="I18" i="2" s="1"/>
  <c r="G19" i="2"/>
  <c r="I19" i="2" s="1"/>
  <c r="G20" i="2"/>
  <c r="I20" i="2" s="1"/>
  <c r="G21" i="2"/>
  <c r="I21" i="2" s="1"/>
  <c r="G22" i="2"/>
  <c r="I22" i="2" s="1"/>
  <c r="G23" i="2"/>
  <c r="I23" i="2" s="1"/>
  <c r="G24" i="2"/>
  <c r="I24" i="2" s="1"/>
  <c r="G25" i="2"/>
  <c r="I25" i="2" s="1"/>
  <c r="G26" i="2"/>
  <c r="I26" i="2" s="1"/>
  <c r="G27" i="2"/>
  <c r="I27" i="2" s="1"/>
  <c r="G28" i="2"/>
  <c r="I28" i="2" s="1"/>
  <c r="G29" i="2"/>
  <c r="I29" i="2" s="1"/>
  <c r="G30" i="2"/>
  <c r="I30" i="2" s="1"/>
  <c r="G31" i="2"/>
  <c r="I31" i="2" s="1"/>
  <c r="G32" i="2"/>
  <c r="I32" i="2" s="1"/>
  <c r="G33" i="2"/>
  <c r="I33" i="2" s="1"/>
  <c r="G34" i="2"/>
  <c r="I34" i="2" s="1"/>
  <c r="G35" i="2"/>
  <c r="I35" i="2" s="1"/>
  <c r="G36" i="2"/>
  <c r="I36" i="2" s="1"/>
  <c r="G37" i="2"/>
  <c r="I37" i="2" s="1"/>
  <c r="G38" i="2"/>
  <c r="I38" i="2" s="1"/>
  <c r="G39" i="2"/>
  <c r="I39" i="2" s="1"/>
  <c r="G40" i="2"/>
  <c r="I40" i="2" s="1"/>
  <c r="G41" i="2"/>
  <c r="I41" i="2" s="1"/>
  <c r="F2" i="2"/>
  <c r="F3" i="2"/>
  <c r="H3" i="2" s="1"/>
  <c r="F4" i="2"/>
  <c r="H4" i="2" s="1"/>
  <c r="F5" i="2"/>
  <c r="H5" i="2" s="1"/>
  <c r="F6" i="2"/>
  <c r="H6" i="2" s="1"/>
  <c r="F7" i="2"/>
  <c r="H7" i="2" s="1"/>
  <c r="F8" i="2"/>
  <c r="H8" i="2" s="1"/>
  <c r="F9" i="2"/>
  <c r="H9" i="2" s="1"/>
  <c r="F10" i="2"/>
  <c r="H10" i="2" s="1"/>
  <c r="F11" i="2"/>
  <c r="H11" i="2" s="1"/>
  <c r="F12" i="2"/>
  <c r="H12" i="2" s="1"/>
  <c r="F13" i="2"/>
  <c r="H13" i="2" s="1"/>
  <c r="F14" i="2"/>
  <c r="H14" i="2" s="1"/>
  <c r="F15" i="2"/>
  <c r="H15" i="2" s="1"/>
  <c r="F16" i="2"/>
  <c r="H16" i="2" s="1"/>
  <c r="F17" i="2"/>
  <c r="H17" i="2" s="1"/>
  <c r="F18" i="2"/>
  <c r="H18" i="2" s="1"/>
  <c r="F19" i="2"/>
  <c r="H19" i="2" s="1"/>
  <c r="F20" i="2"/>
  <c r="H20" i="2" s="1"/>
  <c r="F21" i="2"/>
  <c r="H21" i="2" s="1"/>
  <c r="F22" i="2"/>
  <c r="H22" i="2" s="1"/>
  <c r="F23" i="2"/>
  <c r="H23" i="2" s="1"/>
  <c r="F24" i="2"/>
  <c r="H24" i="2" s="1"/>
  <c r="F25" i="2"/>
  <c r="H25" i="2" s="1"/>
  <c r="F26" i="2"/>
  <c r="H26" i="2" s="1"/>
  <c r="F27" i="2"/>
  <c r="H27" i="2" s="1"/>
  <c r="F28" i="2"/>
  <c r="H28" i="2" s="1"/>
  <c r="F29" i="2"/>
  <c r="H29" i="2" s="1"/>
  <c r="F30" i="2"/>
  <c r="H30" i="2" s="1"/>
  <c r="F31" i="2"/>
  <c r="H31" i="2" s="1"/>
  <c r="F32" i="2"/>
  <c r="H32" i="2" s="1"/>
  <c r="F33" i="2"/>
  <c r="H33" i="2" s="1"/>
  <c r="F34" i="2"/>
  <c r="H34" i="2" s="1"/>
  <c r="F35" i="2"/>
  <c r="H35" i="2" s="1"/>
  <c r="F36" i="2"/>
  <c r="H36" i="2" s="1"/>
  <c r="F37" i="2"/>
  <c r="H37" i="2" s="1"/>
  <c r="F38" i="2"/>
  <c r="H38" i="2" s="1"/>
  <c r="F39" i="2"/>
  <c r="H39" i="2" s="1"/>
  <c r="F40" i="2"/>
  <c r="H40" i="2" s="1"/>
  <c r="F41" i="2"/>
  <c r="H41" i="2" s="1"/>
  <c r="K11" i="1" a="1"/>
  <c r="K27" i="1" a="1"/>
  <c r="J5" i="1" a="1"/>
  <c r="J24" i="1" a="1"/>
  <c r="J40" i="1" a="1"/>
  <c r="I18" i="1" a="1"/>
  <c r="I34" i="1" a="1"/>
  <c r="H8" i="1" a="1"/>
  <c r="H24" i="1" a="1"/>
  <c r="H40" i="1" a="1"/>
  <c r="J11" i="1" a="1"/>
  <c r="I20" i="1" a="1"/>
  <c r="H22" i="1" a="1"/>
  <c r="K12" i="1" a="1"/>
  <c r="K28" i="1" a="1"/>
  <c r="J6" i="1" a="1"/>
  <c r="J21" i="1" a="1"/>
  <c r="J37" i="1" a="1"/>
  <c r="I15" i="1" a="1"/>
  <c r="I31" i="1" a="1"/>
  <c r="H5" i="1" a="1"/>
  <c r="H21" i="1" a="1"/>
  <c r="H37" i="1" a="1"/>
  <c r="J14" i="1" a="1"/>
  <c r="I24" i="1" a="1"/>
  <c r="H30" i="1" a="1"/>
  <c r="K14" i="1" a="1"/>
  <c r="K30" i="1" a="1"/>
  <c r="J8" i="1" a="1"/>
  <c r="J23" i="1" a="1"/>
  <c r="J39" i="1" a="1"/>
  <c r="I17" i="1" a="1"/>
  <c r="I33" i="1" a="1"/>
  <c r="H7" i="1" a="1"/>
  <c r="H23" i="1" a="1"/>
  <c r="H39" i="1" a="1"/>
  <c r="J7" i="1" a="1"/>
  <c r="I16" i="1" a="1"/>
  <c r="H26" i="1" a="1"/>
  <c r="K18" i="1" a="1"/>
  <c r="K34" i="1" a="1"/>
  <c r="J12" i="1" a="1"/>
  <c r="J27" i="1" a="1"/>
  <c r="I5" i="1" a="1"/>
  <c r="I21" i="1" a="1"/>
  <c r="I37" i="1" a="1"/>
  <c r="H27" i="1" a="1"/>
  <c r="J18" i="1" a="1"/>
  <c r="H38" i="1" a="1"/>
  <c r="K3" i="1" a="1"/>
  <c r="K19" i="1" a="1"/>
  <c r="K35" i="1" a="1"/>
  <c r="J16" i="1" a="1"/>
  <c r="J32" i="1" a="1"/>
  <c r="I10" i="1" a="1"/>
  <c r="I26" i="1" a="1"/>
  <c r="J2" i="1" a="1"/>
  <c r="H16" i="1" a="1"/>
  <c r="H32" i="1" a="1"/>
  <c r="K25" i="1" a="1"/>
  <c r="J34" i="1" a="1"/>
  <c r="H2" i="1" a="1"/>
  <c r="K4" i="1" a="1"/>
  <c r="K20" i="1" a="1"/>
  <c r="K36" i="1" a="1"/>
  <c r="J13" i="1" a="1"/>
  <c r="J29" i="1" a="1"/>
  <c r="I7" i="1" a="1"/>
  <c r="I23" i="1" a="1"/>
  <c r="I39" i="1" a="1"/>
  <c r="H13" i="1" a="1"/>
  <c r="H29" i="1" a="1"/>
  <c r="K29" i="1" a="1"/>
  <c r="J38" i="1" a="1"/>
  <c r="H6" i="1" a="1"/>
  <c r="K6" i="1" a="1"/>
  <c r="K22" i="1" a="1"/>
  <c r="K38" i="1" a="1"/>
  <c r="J15" i="1" a="1"/>
  <c r="J31" i="1" a="1"/>
  <c r="I9" i="1" a="1"/>
  <c r="I25" i="1" a="1"/>
  <c r="K2" i="1" a="1"/>
  <c r="H15" i="1" a="1"/>
  <c r="H31" i="1" a="1"/>
  <c r="K21" i="1" a="1"/>
  <c r="J30" i="1" a="1"/>
  <c r="I40" i="1" a="1"/>
  <c r="K23" i="1" a="1"/>
  <c r="K39" i="1" a="1"/>
  <c r="J20" i="1" a="1"/>
  <c r="I14" i="1" a="1"/>
  <c r="H4" i="1" a="1"/>
  <c r="H36" i="1" a="1"/>
  <c r="I4" i="1" a="1"/>
  <c r="K8" i="1" a="1"/>
  <c r="K40" i="1" a="1"/>
  <c r="J33" i="1" a="1"/>
  <c r="I27" i="1" a="1"/>
  <c r="H17" i="1" a="1"/>
  <c r="J3" i="1" a="1"/>
  <c r="H18" i="1" a="1"/>
  <c r="K26" i="1" a="1"/>
  <c r="J19" i="1" a="1"/>
  <c r="I13" i="1" a="1"/>
  <c r="H3" i="1" a="1"/>
  <c r="H35" i="1" a="1"/>
  <c r="I8" i="1" a="1"/>
  <c r="K15" i="1" a="1"/>
  <c r="K31" i="1" a="1"/>
  <c r="J9" i="1" a="1"/>
  <c r="J28" i="1" a="1"/>
  <c r="I6" i="1" a="1"/>
  <c r="I22" i="1" a="1"/>
  <c r="I38" i="1" a="1"/>
  <c r="H12" i="1" a="1"/>
  <c r="H28" i="1" a="1"/>
  <c r="K17" i="1" a="1"/>
  <c r="J22" i="1" a="1"/>
  <c r="I28" i="1" a="1"/>
  <c r="H34" i="1" a="1"/>
  <c r="K16" i="1" a="1"/>
  <c r="K32" i="1" a="1"/>
  <c r="J10" i="1" a="1"/>
  <c r="J25" i="1" a="1"/>
  <c r="I3" i="1" a="1"/>
  <c r="I19" i="1" a="1"/>
  <c r="I35" i="1" a="1"/>
  <c r="H9" i="1" a="1"/>
  <c r="H25" i="1" a="1"/>
  <c r="K13" i="1" a="1"/>
  <c r="J26" i="1" a="1"/>
  <c r="I36" i="1" a="1"/>
  <c r="K5" i="1" a="1"/>
  <c r="H11" i="1" a="1"/>
  <c r="K9" i="1" a="1"/>
  <c r="I32" i="1" a="1"/>
  <c r="K7" i="1" a="1"/>
  <c r="J36" i="1" a="1"/>
  <c r="I30" i="1" a="1"/>
  <c r="H20" i="1" a="1"/>
  <c r="K37" i="1" a="1"/>
  <c r="H14" i="1" a="1"/>
  <c r="K24" i="1" a="1"/>
  <c r="J17" i="1" a="1"/>
  <c r="I11" i="1" a="1"/>
  <c r="I2" i="1" a="1"/>
  <c r="H33" i="1" a="1"/>
  <c r="I12" i="1" a="1"/>
  <c r="K10" i="1" a="1"/>
  <c r="J4" i="1" a="1"/>
  <c r="J35" i="1" a="1"/>
  <c r="I29" i="1" a="1"/>
  <c r="H19" i="1" a="1"/>
  <c r="K33" i="1" a="1"/>
  <c r="H10" i="1" a="1"/>
  <c r="T10" i="6" l="1"/>
  <c r="O10" i="6"/>
  <c r="T9" i="6"/>
  <c r="O9" i="6"/>
  <c r="I44" i="2"/>
  <c r="H2" i="2"/>
  <c r="I43" i="2" s="1"/>
  <c r="H38" i="1"/>
  <c r="H26" i="1"/>
  <c r="H10" i="1"/>
  <c r="I40" i="1"/>
  <c r="I32" i="1"/>
  <c r="I16" i="1"/>
  <c r="I8" i="1"/>
  <c r="J30" i="1"/>
  <c r="J18" i="1"/>
  <c r="J7" i="1"/>
  <c r="K33" i="1"/>
  <c r="K21" i="1"/>
  <c r="K9" i="1"/>
  <c r="H39" i="1"/>
  <c r="H35" i="1"/>
  <c r="H31" i="1"/>
  <c r="H27" i="1"/>
  <c r="H23" i="1"/>
  <c r="H19" i="1"/>
  <c r="H15" i="1"/>
  <c r="H11" i="1"/>
  <c r="H7" i="1"/>
  <c r="H3" i="1"/>
  <c r="K2" i="1"/>
  <c r="I37" i="1"/>
  <c r="I33" i="1"/>
  <c r="I29" i="1"/>
  <c r="I25" i="1"/>
  <c r="I21" i="1"/>
  <c r="I17" i="1"/>
  <c r="I13" i="1"/>
  <c r="I9" i="1"/>
  <c r="I5" i="1"/>
  <c r="J39" i="1"/>
  <c r="J35" i="1"/>
  <c r="J31" i="1"/>
  <c r="J27" i="1"/>
  <c r="J23" i="1"/>
  <c r="J19" i="1"/>
  <c r="J15" i="1"/>
  <c r="J12" i="1"/>
  <c r="J8" i="1"/>
  <c r="J4" i="1"/>
  <c r="K38" i="1"/>
  <c r="K34" i="1"/>
  <c r="K30" i="1"/>
  <c r="K26" i="1"/>
  <c r="K22" i="1"/>
  <c r="K18" i="1"/>
  <c r="K14" i="1"/>
  <c r="K10" i="1"/>
  <c r="K6" i="1"/>
  <c r="K5" i="1"/>
  <c r="H30" i="1"/>
  <c r="H18" i="1"/>
  <c r="H6" i="1"/>
  <c r="I36" i="1"/>
  <c r="I24" i="1"/>
  <c r="I12" i="1"/>
  <c r="J38" i="1"/>
  <c r="J26" i="1"/>
  <c r="J14" i="1"/>
  <c r="J3" i="1"/>
  <c r="K29" i="1"/>
  <c r="K13" i="1"/>
  <c r="H37" i="1"/>
  <c r="H33" i="1"/>
  <c r="H29" i="1"/>
  <c r="H25" i="1"/>
  <c r="H21" i="1"/>
  <c r="H17" i="1"/>
  <c r="H13" i="1"/>
  <c r="H9" i="1"/>
  <c r="H5" i="1"/>
  <c r="I2" i="1"/>
  <c r="I39" i="1"/>
  <c r="I35" i="1"/>
  <c r="I31" i="1"/>
  <c r="I27" i="1"/>
  <c r="I23" i="1"/>
  <c r="I19" i="1"/>
  <c r="I15" i="1"/>
  <c r="I11" i="1"/>
  <c r="I7" i="1"/>
  <c r="I3" i="1"/>
  <c r="J37" i="1"/>
  <c r="J33" i="1"/>
  <c r="J29" i="1"/>
  <c r="J25" i="1"/>
  <c r="J21" i="1"/>
  <c r="J17" i="1"/>
  <c r="J13" i="1"/>
  <c r="J10" i="1"/>
  <c r="J6" i="1"/>
  <c r="K40" i="1"/>
  <c r="K36" i="1"/>
  <c r="K32" i="1"/>
  <c r="K28" i="1"/>
  <c r="K24" i="1"/>
  <c r="K20" i="1"/>
  <c r="K16" i="1"/>
  <c r="K12" i="1"/>
  <c r="K8" i="1"/>
  <c r="K4" i="1"/>
  <c r="H34" i="1"/>
  <c r="H22" i="1"/>
  <c r="H14" i="1"/>
  <c r="H2" i="1"/>
  <c r="I28" i="1"/>
  <c r="I20" i="1"/>
  <c r="I4" i="1"/>
  <c r="J34" i="1"/>
  <c r="J22" i="1"/>
  <c r="J11" i="1"/>
  <c r="K37" i="1"/>
  <c r="K25" i="1"/>
  <c r="K17" i="1"/>
  <c r="H40" i="1"/>
  <c r="H36" i="1"/>
  <c r="H32" i="1"/>
  <c r="H28" i="1"/>
  <c r="H24" i="1"/>
  <c r="H20" i="1"/>
  <c r="H16" i="1"/>
  <c r="H12" i="1"/>
  <c r="H8" i="1"/>
  <c r="H4" i="1"/>
  <c r="J2" i="1"/>
  <c r="I38" i="1"/>
  <c r="I34" i="1"/>
  <c r="I30" i="1"/>
  <c r="I26" i="1"/>
  <c r="I22" i="1"/>
  <c r="I18" i="1"/>
  <c r="I14" i="1"/>
  <c r="I10" i="1"/>
  <c r="I6" i="1"/>
  <c r="J40" i="1"/>
  <c r="J36" i="1"/>
  <c r="J32" i="1"/>
  <c r="J28" i="1"/>
  <c r="J24" i="1"/>
  <c r="J20" i="1"/>
  <c r="J16" i="1"/>
  <c r="J9" i="1"/>
  <c r="J5" i="1"/>
  <c r="K39" i="1"/>
  <c r="K35" i="1"/>
  <c r="K31" i="1"/>
  <c r="K27" i="1"/>
  <c r="K23" i="1"/>
  <c r="K19" i="1"/>
  <c r="K15" i="1"/>
  <c r="K11" i="1"/>
  <c r="K7" i="1"/>
  <c r="K3" i="1"/>
  <c r="O11" i="6" l="1"/>
  <c r="T11" i="6"/>
</calcChain>
</file>

<file path=xl/sharedStrings.xml><?xml version="1.0" encoding="utf-8"?>
<sst xmlns="http://schemas.openxmlformats.org/spreadsheetml/2006/main" count="364" uniqueCount="213">
  <si>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</si>
  <si>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</si>
  <si>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</si>
  <si>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</si>
  <si>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</si>
  <si>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</si>
  <si>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</si>
  <si>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</si>
  <si>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</si>
  <si>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</si>
  <si>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</si>
  <si>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</si>
  <si>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</si>
  <si>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</si>
  <si>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</si>
  <si>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</si>
  <si>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</si>
  <si>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</si>
  <si>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</si>
  <si>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</si>
  <si>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</si>
  <si>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</si>
  <si>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</si>
  <si>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</si>
  <si>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</si>
  <si>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</si>
  <si>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</si>
  <si>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</si>
  <si>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</si>
  <si>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</si>
  <si>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</si>
  <si>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</si>
  <si>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</si>
  <si>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</si>
  <si>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</si>
  <si>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</si>
  <si>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</si>
  <si>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</si>
  <si>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</si>
  <si>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</si>
  <si>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</si>
  <si>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</si>
  <si>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</si>
  <si>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</si>
  <si>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</si>
  <si>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</si>
  <si>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</si>
  <si>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</si>
  <si>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</si>
  <si>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</si>
  <si>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</si>
  <si>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</si>
  <si>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</si>
  <si>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</si>
  <si>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</si>
  <si>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</si>
  <si>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</si>
  <si>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</si>
  <si>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</si>
  <si>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</si>
  <si>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</si>
  <si>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</si>
  <si>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</si>
  <si>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</si>
  <si>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</si>
  <si>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</si>
  <si>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</si>
  <si>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</si>
  <si>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</si>
  <si>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</si>
  <si>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</si>
  <si>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</si>
  <si>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</si>
  <si>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</si>
  <si>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</si>
  <si>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</si>
  <si>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</si>
  <si>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</si>
  <si>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</si>
  <si>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</si>
  <si>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</si>
  <si>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</si>
  <si>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</si>
  <si>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</si>
  <si>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</si>
  <si>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</si>
  <si>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</si>
  <si>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</si>
  <si>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</si>
  <si>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</si>
  <si>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</si>
  <si>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</si>
  <si>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</si>
  <si>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</si>
  <si>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</si>
  <si>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</si>
  <si>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</si>
  <si>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</si>
  <si>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</si>
  <si>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</si>
  <si>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</si>
  <si>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</si>
  <si>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</si>
  <si>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</si>
  <si>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</si>
  <si>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</si>
  <si>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</si>
  <si>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</si>
  <si>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</si>
  <si>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</si>
  <si>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</si>
  <si>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</si>
  <si>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</si>
  <si>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</si>
  <si>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</si>
  <si>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</si>
  <si>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</si>
  <si>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</si>
  <si>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</si>
  <si>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</si>
  <si>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</si>
  <si>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</si>
  <si>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</si>
  <si>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</si>
  <si>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</si>
  <si>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</si>
  <si>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</si>
  <si>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</si>
  <si>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</si>
  <si>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</si>
  <si>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</si>
  <si>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</si>
  <si>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</si>
  <si>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</si>
  <si>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</si>
  <si>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</si>
  <si>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</si>
  <si>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</si>
  <si>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</si>
  <si>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</si>
  <si>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</si>
  <si>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</si>
  <si>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</si>
  <si>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</si>
  <si>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</si>
  <si>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</si>
  <si>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</si>
  <si>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</si>
  <si>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</si>
  <si>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</si>
  <si>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</si>
  <si>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</si>
  <si>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</si>
  <si>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</si>
  <si>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</si>
  <si>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</si>
  <si>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</si>
  <si>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Totel budget</t>
  </si>
  <si>
    <t>budget (m)</t>
  </si>
  <si>
    <t>revenue2(m)</t>
  </si>
  <si>
    <t>budget INR</t>
  </si>
  <si>
    <t>revenue INR2</t>
  </si>
  <si>
    <t>(USD)</t>
  </si>
  <si>
    <t>totel budget INR</t>
  </si>
  <si>
    <t>totel revenue INR</t>
  </si>
  <si>
    <t>totel revenue USD</t>
  </si>
  <si>
    <t>Budget USD</t>
  </si>
  <si>
    <t>revenue Usd</t>
  </si>
  <si>
    <t>totel movies</t>
  </si>
  <si>
    <t>totel bollywood movies</t>
  </si>
  <si>
    <t>% bollywood</t>
  </si>
  <si>
    <t>totel bollywood revenue(m) INR</t>
  </si>
  <si>
    <t>totel hollywood movies</t>
  </si>
  <si>
    <t>% Hollywood</t>
  </si>
  <si>
    <t>totel hollywood revenue(m) INR</t>
  </si>
  <si>
    <t>Key Metrics</t>
  </si>
  <si>
    <t>REVENUE</t>
  </si>
  <si>
    <t>BUDGET</t>
  </si>
  <si>
    <t>PROFIT%LOSS</t>
  </si>
  <si>
    <t>PROFIT/LOSS</t>
  </si>
  <si>
    <t>Marvel P&amp;L</t>
  </si>
  <si>
    <t>TOTEL HOLLYWOODREVENUE</t>
  </si>
  <si>
    <t>MARKET SHARE %</t>
  </si>
  <si>
    <t>Median</t>
  </si>
  <si>
    <t>Mode</t>
  </si>
  <si>
    <t>Mean(imd)</t>
  </si>
  <si>
    <t>Name</t>
  </si>
  <si>
    <t>income</t>
  </si>
  <si>
    <t>Pak income pr capitaVarinance</t>
  </si>
  <si>
    <t>ind income per capita</t>
  </si>
  <si>
    <t>A</t>
  </si>
  <si>
    <t>B</t>
  </si>
  <si>
    <t>C</t>
  </si>
  <si>
    <t>D</t>
  </si>
  <si>
    <t>MEAN</t>
  </si>
  <si>
    <t>Column1</t>
  </si>
  <si>
    <t>Column2</t>
  </si>
  <si>
    <t>Column3</t>
  </si>
  <si>
    <t>Column4</t>
  </si>
  <si>
    <t>Column5</t>
  </si>
  <si>
    <t>Column6</t>
  </si>
  <si>
    <t>INCOME-MEAN</t>
  </si>
  <si>
    <t>Column32</t>
  </si>
  <si>
    <t>Column33</t>
  </si>
  <si>
    <t>Column7</t>
  </si>
  <si>
    <t>totel</t>
  </si>
  <si>
    <t>count</t>
  </si>
  <si>
    <t>variace</t>
  </si>
  <si>
    <t>variance</t>
  </si>
  <si>
    <t>Pak is a stable country as income</t>
  </si>
  <si>
    <t>std. D</t>
  </si>
  <si>
    <t>std, D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</si>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</sst>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[$INR]\ * #,##0.00_);_([$INR]\ * \(#,##0.00\);_([$INR]\ * &quot;-&quot;??_);_(@_)"/>
  </numFmts>
  <fonts count="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9">
    <xf numFmtId="0" fontId="0" fillId="0" borderId="0" xfId="0"/>
    <xf numFmtId="0" fontId="1" fillId="2" borderId="0" xfId="0" applyFont="1" applyFill="1"/>
    <xf numFmtId="0" fontId="0" fillId="2" borderId="0" xfId="0" applyFill="1"/>
    <xf numFmtId="0" fontId="4" fillId="2" borderId="0" xfId="0" applyFont="1" applyFill="1"/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  <xf numFmtId="0" fontId="3" fillId="0" borderId="0" xfId="0" applyFont="1"/>
    <xf numFmtId="0" fontId="0" fillId="3" borderId="0" xfId="0" applyFill="1"/>
    <xf numFmtId="0" fontId="0" fillId="0" borderId="0" xfId="0" applyNumberFormat="1"/>
    <xf numFmtId="0" fontId="0" fillId="3" borderId="0" xfId="0" applyFill="1" applyAlignment="1">
      <alignment horizontal="center"/>
    </xf>
    <xf numFmtId="9" fontId="0" fillId="3" borderId="0" xfId="1" applyFont="1" applyFill="1" applyAlignment="1">
      <alignment horizontal="center"/>
    </xf>
    <xf numFmtId="164" fontId="0" fillId="3" borderId="0" xfId="2" applyNumberFormat="1" applyFont="1" applyFill="1" applyAlignment="1">
      <alignment horizontal="center"/>
    </xf>
    <xf numFmtId="0" fontId="0" fillId="4" borderId="0" xfId="0" applyFill="1"/>
    <xf numFmtId="9" fontId="0" fillId="4" borderId="0" xfId="1" applyFont="1" applyFill="1"/>
    <xf numFmtId="44" fontId="0" fillId="4" borderId="0" xfId="2" applyFont="1" applyFill="1"/>
    <xf numFmtId="0" fontId="0" fillId="0" borderId="0" xfId="0" applyAlignment="1">
      <alignment horizontal="center"/>
    </xf>
    <xf numFmtId="0" fontId="5" fillId="0" borderId="0" xfId="0" applyFont="1"/>
    <xf numFmtId="0" fontId="7" fillId="0" borderId="0" xfId="0" applyFont="1"/>
    <xf numFmtId="0" fontId="6" fillId="0" borderId="0" xfId="0" applyFont="1" applyAlignment="1">
      <alignment horizontal="center"/>
    </xf>
  </cellXfs>
  <cellStyles count="3">
    <cellStyle name="Currency" xfId="2" builtinId="4"/>
    <cellStyle name="Normal" xfId="0" builtinId="0"/>
    <cellStyle name="Percent" xfId="1" builtinId="5"/>
  </cellStyles>
  <dxfs count="23"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59999389629810485"/>
        </patternFill>
      </fill>
    </dxf>
  </dxfs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ovies" displayName="Movies" ref="A1:K40" totalsRowShown="0" headerRowDxfId="22">
  <autoFilter ref="A1:K40"/>
  <tableColumns count="11">
    <tableColumn id="1" name="movie_id"/>
    <tableColumn id="8" name="title"/>
    <tableColumn id="3" name="industry"/>
    <tableColumn id="4" name="release_year"/>
    <tableColumn id="5" name="imdb_rating"/>
    <tableColumn id="6" name="studio"/>
    <tableColumn id="7" name="language_id"/>
    <tableColumn id="14" name="budget" dataDxfId="21">
      <calculatedColumnFormula array="1">_xlfn.XLOOKUP(Movies[[#This Row],[movie_id]:[movie_id]],Financials[[#All],[movie_id]:[movie_id]],Financials[[#All],[budget]],"Not Available",0)</calculatedColumnFormula>
    </tableColumn>
    <tableColumn id="19" name="revenue">
      <calculatedColumnFormula array="1">_xlfn.XLOOKUP(Movies[[#This Row],[movie_id]:[movie_id]],Financials[[#All],[movie_id]:[movie_id]],Financials[[#All],[revenue]],"Not Available",0)</calculatedColumnFormula>
    </tableColumn>
    <tableColumn id="15" name="unit" dataDxfId="20">
      <calculatedColumnFormula array="1">_xlfn.XLOOKUP(Movies[[#This Row],[movie_id]:[movie_id]],Financials[[#All],[movie_id]:[movie_id]],Financials[[#All],[unit]],"Not Available",0)</calculatedColumnFormula>
    </tableColumn>
    <tableColumn id="16" name="currency" dataDxfId="19">
      <calculatedColumnFormula array="1">_xlfn.XLOOKUP(Movies[[#This Row],[movie_id]:[movie_id]],Financials[[#All],[movie_id]:[movie_id]],Financials[[#All],[currency]],"Not Available",0)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Financials" displayName="Financials" ref="A1:K41" totalsRowShown="0" headerRowDxfId="18">
  <autoFilter ref="A1:K41"/>
  <tableColumns count="11">
    <tableColumn id="1" name="movie_id"/>
    <tableColumn id="2" name="budget"/>
    <tableColumn id="3" name="revenue"/>
    <tableColumn id="4" name="unit"/>
    <tableColumn id="5" name="currency"/>
    <tableColumn id="6" name="budget (m)" dataDxfId="17">
      <calculatedColumnFormula>IF(Financials[[#This Row],[unit]]="Billions",Financials[[#This Row],[budget]]*1000,Financials[[#This Row],[budget]])</calculatedColumnFormula>
    </tableColumn>
    <tableColumn id="7" name="revenue2(m)" dataDxfId="16">
      <calculatedColumnFormula>IF(Financials[[#This Row],[unit]]="Billions",Financials[[#This Row],[revenue]]*1000,Financials[[#This Row],[revenue]])</calculatedColumnFormula>
    </tableColumn>
    <tableColumn id="8" name="budget INR" dataDxfId="15">
      <calculatedColumnFormula>IF(Financials[[#This Row],[currency]]="USD",Financials[[#This Row],[budget (m)]]*83,Financials[[#This Row],[budget (m)]])</calculatedColumnFormula>
    </tableColumn>
    <tableColumn id="9" name="revenue INR2" dataDxfId="14">
      <calculatedColumnFormula>IF(Financials[[#This Row],[currency]]="USD",Financials[[#This Row],[revenue2(m)]]*83,Financials[[#This Row],[revenue2(m)]])</calculatedColumnFormula>
    </tableColumn>
    <tableColumn id="10" name="Budget USD" dataDxfId="13">
      <calculatedColumnFormula>IF(Financials[[#This Row],[currency]]="INR",Financials[[#This Row],[budget (m)]]/83,Financials[[#This Row],[budget (m)]])</calculatedColumnFormula>
    </tableColumn>
    <tableColumn id="11" name="revenue Usd" dataDxfId="12">
      <calculatedColumnFormula>IF(Financials[[#This Row],[currency]]="INR",Financials[[#This Row],[revenue2(m)]]/83,Financials[[#This Row],[revenue2(m)]])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actors" displayName="actors" ref="A1:C68" totalsRowShown="0" headerRowDxfId="11">
  <autoFilter ref="A1:C68"/>
  <tableColumns count="3">
    <tableColumn id="1" name="actor_id"/>
    <tableColumn id="2" name="name"/>
    <tableColumn id="3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movieactor" displayName="movieactor" ref="A1:B86" totalsRowShown="0" headerRowDxfId="10">
  <autoFilter ref="A1:B86"/>
  <tableColumns count="2">
    <tableColumn id="1" name="movie_id"/>
    <tableColumn id="2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languages" displayName="languages" ref="A1:B9" totalsRowShown="0" headerRowDxfId="9">
  <autoFilter ref="A1:B9"/>
  <tableColumns count="2">
    <tableColumn id="1" name="language_id"/>
    <tableColumn id="2" name="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B7" totalsRowShown="0" headerRowDxfId="7">
  <autoFilter ref="A1:B7"/>
  <tableColumns count="2">
    <tableColumn id="1" name="Key Metrics" dataDxfId="8"/>
    <tableColumn id="2" name="Marvel P&amp;L"/>
  </tableColumns>
  <tableStyleInfo name="TableStyleLight20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L1:T12" totalsRowShown="0" headerRowDxfId="6">
  <autoFilter ref="L1:T12"/>
  <tableColumns count="9">
    <tableColumn id="1" name="Column1"/>
    <tableColumn id="2" name="Column2"/>
    <tableColumn id="3" name="Column3"/>
    <tableColumn id="8" name="Column32" dataDxfId="5">
      <calculatedColumnFormula>Table7[[#This Row],[Column3]]*Table7[[#This Row],[Column3]]</calculatedColumnFormula>
    </tableColumn>
    <tableColumn id="9" name="Column33"/>
    <tableColumn id="4" name="Column4"/>
    <tableColumn id="5" name="Column5"/>
    <tableColumn id="6" name="Column6"/>
    <tableColumn id="10" name="Column7" dataDxfId="0">
      <calculatedColumnFormula>Table7[[#This Row],[Column6]]*Table7[[#This Row],[Column6]]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opLeftCell="A12" zoomScale="80" zoomScaleNormal="80" workbookViewId="0">
      <selection activeCell="G2" sqref="G2"/>
    </sheetView>
  </sheetViews>
  <sheetFormatPr defaultRowHeight="15"/>
  <cols>
    <col min="1" max="1" width="11.85546875" customWidth="1"/>
    <col min="2" max="2" width="29.7109375" customWidth="1"/>
    <col min="3" max="3" width="10.5703125" bestFit="1" customWidth="1"/>
    <col min="4" max="4" width="5.140625" customWidth="1"/>
    <col min="5" max="5" width="6.140625" customWidth="1"/>
    <col min="6" max="6" width="22" customWidth="1"/>
    <col min="7" max="7" width="6.28515625" customWidth="1"/>
    <col min="8" max="9" width="16.7109375" customWidth="1"/>
    <col min="10" max="10" width="13.140625" customWidth="1"/>
  </cols>
  <sheetData>
    <row r="1" spans="1:11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t="e">
        <f t="array" aca="1" ref="H2" ca="1">_xlfn.XLOOKUP(Movies[[#This Row],[movie_id]:[movie_id]],Financials[[#All],[movie_id]:[movie_id]],Financials[[#All],[budget]],"Not Available",0)</f>
        <v>#NAME?</v>
      </c>
      <c r="I2" t="e">
        <f t="array" aca="1" ref="I2" ca="1">_xlfn.XLOOKUP(Movies[[#This Row],[movie_id]:[movie_id]],Financials[[#All],[movie_id]:[movie_id]],Financials[[#All],[revenue]],"Not Available",0)</f>
        <v>#NAME?</v>
      </c>
      <c r="J2" t="e">
        <f t="array" aca="1" ref="J2" ca="1">_xlfn.XLOOKUP(Movies[[#This Row],[movie_id]:[movie_id]],Financials[[#All],[movie_id]:[movie_id]],Financials[[#All],[unit]],"Not Available",0)</f>
        <v>#NAME?</v>
      </c>
      <c r="K2" t="e">
        <f t="array" aca="1" ref="K2" ca="1">_xlfn.XLOOKUP(Movies[[#This Row],[movie_id]:[movie_id]],Financials[[#All],[movie_id]:[movie_id]],Financials[[#All],[currency]],"Not Available",0)</f>
        <v>#NAME?</v>
      </c>
    </row>
    <row r="3" spans="1:11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t="e">
        <f t="array" aca="1" ref="H3" ca="1">_xlfn.XLOOKUP(Movies[[#This Row],[movie_id]:[movie_id]],Financials[[#All],[movie_id]:[movie_id]],Financials[[#All],[budget]],"Not Available",0)</f>
        <v>#NAME?</v>
      </c>
      <c r="I3" t="e">
        <f t="array" aca="1" ref="I3" ca="1">_xlfn.XLOOKUP(Movies[[#This Row],[movie_id]:[movie_id]],Financials[[#All],[movie_id]:[movie_id]],Financials[[#All],[revenue]],"Not Available",0)</f>
        <v>#NAME?</v>
      </c>
      <c r="J3" t="e">
        <f t="array" aca="1" ref="J3" ca="1">_xlfn.XLOOKUP(Movies[[#This Row],[movie_id]:[movie_id]],Financials[[#All],[movie_id]:[movie_id]],Financials[[#All],[unit]],"Not Available",0)</f>
        <v>#NAME?</v>
      </c>
      <c r="K3" t="e">
        <f t="array" aca="1" ref="K3" ca="1">_xlfn.XLOOKUP(Movies[[#This Row],[movie_id]:[movie_id]],Financials[[#All],[movie_id]:[movie_id]],Financials[[#All],[currency]],"Not Available",0)</f>
        <v>#NAME?</v>
      </c>
    </row>
    <row r="4" spans="1:11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t="e">
        <f t="array" aca="1" ref="H4" ca="1">_xlfn.XLOOKUP(Movies[[#This Row],[movie_id]:[movie_id]],Financials[[#All],[movie_id]:[movie_id]],Financials[[#All],[budget]],"Not Available",0)</f>
        <v>#NAME?</v>
      </c>
      <c r="I4" t="e">
        <f t="array" aca="1" ref="I4" ca="1">_xlfn.XLOOKUP(Movies[[#This Row],[movie_id]:[movie_id]],Financials[[#All],[movie_id]:[movie_id]],Financials[[#All],[revenue]],"Not Available",0)</f>
        <v>#NAME?</v>
      </c>
      <c r="J4" t="e">
        <f t="array" aca="1" ref="J4" ca="1">_xlfn.XLOOKUP(Movies[[#This Row],[movie_id]:[movie_id]],Financials[[#All],[movie_id]:[movie_id]],Financials[[#All],[unit]],"Not Available",0)</f>
        <v>#NAME?</v>
      </c>
      <c r="K4" t="e">
        <f t="array" aca="1" ref="K4" ca="1">_xlfn.XLOOKUP(Movies[[#This Row],[movie_id]:[movie_id]],Financials[[#All],[movie_id]:[movie_id]],Financials[[#All],[currency]],"Not Available",0)</f>
        <v>#NAME?</v>
      </c>
    </row>
    <row r="5" spans="1:11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t="e">
        <f t="array" aca="1" ref="H5" ca="1">_xlfn.XLOOKUP(Movies[[#This Row],[movie_id]:[movie_id]],Financials[[#All],[movie_id]:[movie_id]],Financials[[#All],[budget]],"Not Available",0)</f>
        <v>#NAME?</v>
      </c>
      <c r="I5" t="e">
        <f t="array" aca="1" ref="I5" ca="1">_xlfn.XLOOKUP(Movies[[#This Row],[movie_id]:[movie_id]],Financials[[#All],[movie_id]:[movie_id]],Financials[[#All],[revenue]],"Not Available",0)</f>
        <v>#NAME?</v>
      </c>
      <c r="J5" t="e">
        <f t="array" aca="1" ref="J5" ca="1">_xlfn.XLOOKUP(Movies[[#This Row],[movie_id]:[movie_id]],Financials[[#All],[movie_id]:[movie_id]],Financials[[#All],[unit]],"Not Available",0)</f>
        <v>#NAME?</v>
      </c>
      <c r="K5" t="e">
        <f t="array" aca="1" ref="K5" ca="1">_xlfn.XLOOKUP(Movies[[#This Row],[movie_id]:[movie_id]],Financials[[#All],[movie_id]:[movie_id]],Financials[[#All],[currency]],"Not Available",0)</f>
        <v>#NAME?</v>
      </c>
    </row>
    <row r="6" spans="1:11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t="e">
        <f t="array" aca="1" ref="H6" ca="1">_xlfn.XLOOKUP(Movies[[#This Row],[movie_id]:[movie_id]],Financials[[#All],[movie_id]:[movie_id]],Financials[[#All],[budget]],"Not Available",0)</f>
        <v>#NAME?</v>
      </c>
      <c r="I6" t="e">
        <f t="array" aca="1" ref="I6" ca="1">_xlfn.XLOOKUP(Movies[[#This Row],[movie_id]:[movie_id]],Financials[[#All],[movie_id]:[movie_id]],Financials[[#All],[revenue]],"Not Available",0)</f>
        <v>#NAME?</v>
      </c>
      <c r="J6" t="e">
        <f t="array" aca="1" ref="J6" ca="1">_xlfn.XLOOKUP(Movies[[#This Row],[movie_id]:[movie_id]],Financials[[#All],[movie_id]:[movie_id]],Financials[[#All],[unit]],"Not Available",0)</f>
        <v>#NAME?</v>
      </c>
      <c r="K6" t="e">
        <f t="array" aca="1" ref="K6" ca="1">_xlfn.XLOOKUP(Movies[[#This Row],[movie_id]:[movie_id]],Financials[[#All],[movie_id]:[movie_id]],Financials[[#All],[currency]],"Not Available",0)</f>
        <v>#NAME?</v>
      </c>
    </row>
    <row r="7" spans="1:11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e">
        <f t="array" aca="1" ref="H7" ca="1">_xlfn.XLOOKUP(Movies[[#This Row],[movie_id]:[movie_id]],Financials[[#All],[movie_id]:[movie_id]],Financials[[#All],[budget]],"Not Available",0)</f>
        <v>#NAME?</v>
      </c>
      <c r="I7" t="e">
        <f t="array" aca="1" ref="I7" ca="1">_xlfn.XLOOKUP(Movies[[#This Row],[movie_id]:[movie_id]],Financials[[#All],[movie_id]:[movie_id]],Financials[[#All],[revenue]],"Not Available",0)</f>
        <v>#NAME?</v>
      </c>
      <c r="J7" t="e">
        <f t="array" aca="1" ref="J7" ca="1">_xlfn.XLOOKUP(Movies[[#This Row],[movie_id]:[movie_id]],Financials[[#All],[movie_id]:[movie_id]],Financials[[#All],[unit]],"Not Available",0)</f>
        <v>#NAME?</v>
      </c>
      <c r="K7" t="e">
        <f t="array" aca="1" ref="K7" ca="1">_xlfn.XLOOKUP(Movies[[#This Row],[movie_id]:[movie_id]],Financials[[#All],[movie_id]:[movie_id]],Financials[[#All],[currency]],"Not Available",0)</f>
        <v>#NAME?</v>
      </c>
    </row>
    <row r="8" spans="1:11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t="e">
        <f t="array" aca="1" ref="H8" ca="1">_xlfn.XLOOKUP(Movies[[#This Row],[movie_id]:[movie_id]],Financials[[#All],[movie_id]:[movie_id]],Financials[[#All],[budget]],"Not Available",0)</f>
        <v>#NAME?</v>
      </c>
      <c r="I8" t="e">
        <f t="array" aca="1" ref="I8" ca="1">_xlfn.XLOOKUP(Movies[[#This Row],[movie_id]:[movie_id]],Financials[[#All],[movie_id]:[movie_id]],Financials[[#All],[revenue]],"Not Available",0)</f>
        <v>#NAME?</v>
      </c>
      <c r="J8" t="e">
        <f t="array" aca="1" ref="J8" ca="1">_xlfn.XLOOKUP(Movies[[#This Row],[movie_id]:[movie_id]],Financials[[#All],[movie_id]:[movie_id]],Financials[[#All],[unit]],"Not Available",0)</f>
        <v>#NAME?</v>
      </c>
      <c r="K8" t="e">
        <f t="array" aca="1" ref="K8" ca="1">_xlfn.XLOOKUP(Movies[[#This Row],[movie_id]:[movie_id]],Financials[[#All],[movie_id]:[movie_id]],Financials[[#All],[currency]],"Not Available",0)</f>
        <v>#NAME?</v>
      </c>
    </row>
    <row r="9" spans="1:11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t="e">
        <f t="array" aca="1" ref="H9" ca="1">_xlfn.XLOOKUP(Movies[[#This Row],[movie_id]:[movie_id]],Financials[[#All],[movie_id]:[movie_id]],Financials[[#All],[budget]],"Not Available",0)</f>
        <v>#NAME?</v>
      </c>
      <c r="I9" t="e">
        <f t="array" aca="1" ref="I9" ca="1">_xlfn.XLOOKUP(Movies[[#This Row],[movie_id]:[movie_id]],Financials[[#All],[movie_id]:[movie_id]],Financials[[#All],[revenue]],"Not Available",0)</f>
        <v>#NAME?</v>
      </c>
      <c r="J9" t="e">
        <f t="array" aca="1" ref="J9" ca="1">_xlfn.XLOOKUP(Movies[[#This Row],[movie_id]:[movie_id]],Financials[[#All],[movie_id]:[movie_id]],Financials[[#All],[unit]],"Not Available",0)</f>
        <v>#NAME?</v>
      </c>
      <c r="K9" t="e">
        <f t="array" aca="1" ref="K9" ca="1">_xlfn.XLOOKUP(Movies[[#This Row],[movie_id]:[movie_id]],Financials[[#All],[movie_id]:[movie_id]],Financials[[#All],[currency]],"Not Available",0)</f>
        <v>#NAME?</v>
      </c>
    </row>
    <row r="10" spans="1:11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t="e">
        <f t="array" aca="1" ref="H10" ca="1">_xlfn.XLOOKUP(Movies[[#This Row],[movie_id]:[movie_id]],Financials[[#All],[movie_id]:[movie_id]],Financials[[#All],[budget]],"Not Available",0)</f>
        <v>#NAME?</v>
      </c>
      <c r="I10" t="e">
        <f t="array" aca="1" ref="I10" ca="1">_xlfn.XLOOKUP(Movies[[#This Row],[movie_id]:[movie_id]],Financials[[#All],[movie_id]:[movie_id]],Financials[[#All],[revenue]],"Not Available",0)</f>
        <v>#NAME?</v>
      </c>
      <c r="J10" t="e">
        <f t="array" aca="1" ref="J10" ca="1">_xlfn.XLOOKUP(Movies[[#This Row],[movie_id]:[movie_id]],Financials[[#All],[movie_id]:[movie_id]],Financials[[#All],[unit]],"Not Available",0)</f>
        <v>#NAME?</v>
      </c>
      <c r="K10" t="e">
        <f t="array" aca="1" ref="K10" ca="1">_xlfn.XLOOKUP(Movies[[#This Row],[movie_id]:[movie_id]],Financials[[#All],[movie_id]:[movie_id]],Financials[[#All],[currency]],"Not Available",0)</f>
        <v>#NAME?</v>
      </c>
    </row>
    <row r="11" spans="1:11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t="e">
        <f t="array" aca="1" ref="H11" ca="1">_xlfn.XLOOKUP(Movies[[#This Row],[movie_id]:[movie_id]],Financials[[#All],[movie_id]:[movie_id]],Financials[[#All],[budget]],"Not Available",0)</f>
        <v>#NAME?</v>
      </c>
      <c r="I11" t="e">
        <f t="array" aca="1" ref="I11" ca="1">_xlfn.XLOOKUP(Movies[[#This Row],[movie_id]:[movie_id]],Financials[[#All],[movie_id]:[movie_id]],Financials[[#All],[revenue]],"Not Available",0)</f>
        <v>#NAME?</v>
      </c>
      <c r="J11" t="e">
        <f t="array" aca="1" ref="J11" ca="1">_xlfn.XLOOKUP(Movies[[#This Row],[movie_id]:[movie_id]],Financials[[#All],[movie_id]:[movie_id]],Financials[[#All],[unit]],"Not Available",0)</f>
        <v>#NAME?</v>
      </c>
      <c r="K11" t="e">
        <f t="array" aca="1" ref="K11" ca="1">_xlfn.XLOOKUP(Movies[[#This Row],[movie_id]:[movie_id]],Financials[[#All],[movie_id]:[movie_id]],Financials[[#All],[currency]],"Not Available",0)</f>
        <v>#NAME?</v>
      </c>
    </row>
    <row r="12" spans="1:11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t="e">
        <f t="array" aca="1" ref="H12" ca="1">_xlfn.XLOOKUP(Movies[[#This Row],[movie_id]:[movie_id]],Financials[[#All],[movie_id]:[movie_id]],Financials[[#All],[budget]],"Not Available",0)</f>
        <v>#NAME?</v>
      </c>
      <c r="I12" t="e">
        <f t="array" aca="1" ref="I12" ca="1">_xlfn.XLOOKUP(Movies[[#This Row],[movie_id]:[movie_id]],Financials[[#All],[movie_id]:[movie_id]],Financials[[#All],[revenue]],"Not Available",0)</f>
        <v>#NAME?</v>
      </c>
      <c r="J12" t="e">
        <f t="array" aca="1" ref="J12" ca="1">_xlfn.XLOOKUP(Movies[[#This Row],[movie_id]:[movie_id]],Financials[[#All],[movie_id]:[movie_id]],Financials[[#All],[unit]],"Not Available",0)</f>
        <v>#NAME?</v>
      </c>
      <c r="K12" t="e">
        <f t="array" aca="1" ref="K12" ca="1">_xlfn.XLOOKUP(Movies[[#This Row],[movie_id]:[movie_id]],Financials[[#All],[movie_id]:[movie_id]],Financials[[#All],[currency]],"Not Available",0)</f>
        <v>#NAME?</v>
      </c>
    </row>
    <row r="13" spans="1:11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e">
        <f t="array" aca="1" ref="H13" ca="1">_xlfn.XLOOKUP(Movies[[#This Row],[movie_id]:[movie_id]],Financials[[#All],[movie_id]:[movie_id]],Financials[[#All],[budget]],"Not Available",0)</f>
        <v>#NAME?</v>
      </c>
      <c r="I13" t="e">
        <f t="array" aca="1" ref="I13" ca="1">_xlfn.XLOOKUP(Movies[[#This Row],[movie_id]:[movie_id]],Financials[[#All],[movie_id]:[movie_id]],Financials[[#All],[revenue]],"Not Available",0)</f>
        <v>#NAME?</v>
      </c>
      <c r="J13" t="e">
        <f t="array" aca="1" ref="J13" ca="1">_xlfn.XLOOKUP(Movies[[#This Row],[movie_id]:[movie_id]],Financials[[#All],[movie_id]:[movie_id]],Financials[[#All],[unit]],"Not Available",0)</f>
        <v>#NAME?</v>
      </c>
      <c r="K13" t="e">
        <f t="array" aca="1" ref="K13" ca="1">_xlfn.XLOOKUP(Movies[[#This Row],[movie_id]:[movie_id]],Financials[[#All],[movie_id]:[movie_id]],Financials[[#All],[currency]],"Not Available",0)</f>
        <v>#NAME?</v>
      </c>
    </row>
    <row r="14" spans="1:11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t="e">
        <f t="array" aca="1" ref="H14" ca="1">_xlfn.XLOOKUP(Movies[[#This Row],[movie_id]:[movie_id]],Financials[[#All],[movie_id]:[movie_id]],Financials[[#All],[budget]],"Not Available",0)</f>
        <v>#NAME?</v>
      </c>
      <c r="I14" t="e">
        <f t="array" aca="1" ref="I14" ca="1">_xlfn.XLOOKUP(Movies[[#This Row],[movie_id]:[movie_id]],Financials[[#All],[movie_id]:[movie_id]],Financials[[#All],[revenue]],"Not Available",0)</f>
        <v>#NAME?</v>
      </c>
      <c r="J14" t="e">
        <f t="array" aca="1" ref="J14" ca="1">_xlfn.XLOOKUP(Movies[[#This Row],[movie_id]:[movie_id]],Financials[[#All],[movie_id]:[movie_id]],Financials[[#All],[unit]],"Not Available",0)</f>
        <v>#NAME?</v>
      </c>
      <c r="K14" t="e">
        <f t="array" aca="1" ref="K14" ca="1">_xlfn.XLOOKUP(Movies[[#This Row],[movie_id]:[movie_id]],Financials[[#All],[movie_id]:[movie_id]],Financials[[#All],[currency]],"Not Available",0)</f>
        <v>#NAME?</v>
      </c>
    </row>
    <row r="15" spans="1:11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t="e">
        <f t="array" aca="1" ref="H15" ca="1">_xlfn.XLOOKUP(Movies[[#This Row],[movie_id]:[movie_id]],Financials[[#All],[movie_id]:[movie_id]],Financials[[#All],[budget]],"Not Available",0)</f>
        <v>#NAME?</v>
      </c>
      <c r="I15" t="e">
        <f t="array" aca="1" ref="I15" ca="1">_xlfn.XLOOKUP(Movies[[#This Row],[movie_id]:[movie_id]],Financials[[#All],[movie_id]:[movie_id]],Financials[[#All],[revenue]],"Not Available",0)</f>
        <v>#NAME?</v>
      </c>
      <c r="J15" t="e">
        <f t="array" aca="1" ref="J15" ca="1">_xlfn.XLOOKUP(Movies[[#This Row],[movie_id]:[movie_id]],Financials[[#All],[movie_id]:[movie_id]],Financials[[#All],[unit]],"Not Available",0)</f>
        <v>#NAME?</v>
      </c>
      <c r="K15" t="e">
        <f t="array" aca="1" ref="K15" ca="1">_xlfn.XLOOKUP(Movies[[#This Row],[movie_id]:[movie_id]],Financials[[#All],[movie_id]:[movie_id]],Financials[[#All],[currency]],"Not Available",0)</f>
        <v>#NAME?</v>
      </c>
    </row>
    <row r="16" spans="1:11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t="e">
        <f t="array" aca="1" ref="H16" ca="1">_xlfn.XLOOKUP(Movies[[#This Row],[movie_id]:[movie_id]],Financials[[#All],[movie_id]:[movie_id]],Financials[[#All],[budget]],"Not Available",0)</f>
        <v>#NAME?</v>
      </c>
      <c r="I16" t="e">
        <f t="array" aca="1" ref="I16" ca="1">_xlfn.XLOOKUP(Movies[[#This Row],[movie_id]:[movie_id]],Financials[[#All],[movie_id]:[movie_id]],Financials[[#All],[revenue]],"Not Available",0)</f>
        <v>#NAME?</v>
      </c>
      <c r="J16" t="e">
        <f t="array" aca="1" ref="J16" ca="1">_xlfn.XLOOKUP(Movies[[#This Row],[movie_id]:[movie_id]],Financials[[#All],[movie_id]:[movie_id]],Financials[[#All],[unit]],"Not Available",0)</f>
        <v>#NAME?</v>
      </c>
      <c r="K16" t="e">
        <f t="array" aca="1" ref="K16" ca="1">_xlfn.XLOOKUP(Movies[[#This Row],[movie_id]:[movie_id]],Financials[[#All],[movie_id]:[movie_id]],Financials[[#All],[currency]],"Not Available",0)</f>
        <v>#NAME?</v>
      </c>
    </row>
    <row r="17" spans="1:11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t="e">
        <f t="array" aca="1" ref="H17" ca="1">_xlfn.XLOOKUP(Movies[[#This Row],[movie_id]:[movie_id]],Financials[[#All],[movie_id]:[movie_id]],Financials[[#All],[budget]],"Not Available",0)</f>
        <v>#NAME?</v>
      </c>
      <c r="I17" t="e">
        <f t="array" aca="1" ref="I17" ca="1">_xlfn.XLOOKUP(Movies[[#This Row],[movie_id]:[movie_id]],Financials[[#All],[movie_id]:[movie_id]],Financials[[#All],[revenue]],"Not Available",0)</f>
        <v>#NAME?</v>
      </c>
      <c r="J17" t="e">
        <f t="array" aca="1" ref="J17" ca="1">_xlfn.XLOOKUP(Movies[[#This Row],[movie_id]:[movie_id]],Financials[[#All],[movie_id]:[movie_id]],Financials[[#All],[unit]],"Not Available",0)</f>
        <v>#NAME?</v>
      </c>
      <c r="K17" t="e">
        <f t="array" aca="1" ref="K17" ca="1">_xlfn.XLOOKUP(Movies[[#This Row],[movie_id]:[movie_id]],Financials[[#All],[movie_id]:[movie_id]],Financials[[#All],[currency]],"Not Available",0)</f>
        <v>#NAME?</v>
      </c>
    </row>
    <row r="18" spans="1:11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t="e">
        <f t="array" aca="1" ref="H18" ca="1">_xlfn.XLOOKUP(Movies[[#This Row],[movie_id]:[movie_id]],Financials[[#All],[movie_id]:[movie_id]],Financials[[#All],[budget]],"Not Available",0)</f>
        <v>#NAME?</v>
      </c>
      <c r="I18" t="e">
        <f t="array" aca="1" ref="I18" ca="1">_xlfn.XLOOKUP(Movies[[#This Row],[movie_id]:[movie_id]],Financials[[#All],[movie_id]:[movie_id]],Financials[[#All],[revenue]],"Not Available",0)</f>
        <v>#NAME?</v>
      </c>
      <c r="J18" t="e">
        <f t="array" aca="1" ref="J18" ca="1">_xlfn.XLOOKUP(Movies[[#This Row],[movie_id]:[movie_id]],Financials[[#All],[movie_id]:[movie_id]],Financials[[#All],[unit]],"Not Available",0)</f>
        <v>#NAME?</v>
      </c>
      <c r="K18" t="e">
        <f t="array" aca="1" ref="K18" ca="1">_xlfn.XLOOKUP(Movies[[#This Row],[movie_id]:[movie_id]],Financials[[#All],[movie_id]:[movie_id]],Financials[[#All],[currency]],"Not Available",0)</f>
        <v>#NAME?</v>
      </c>
    </row>
    <row r="19" spans="1:11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t="e">
        <f t="array" aca="1" ref="H19" ca="1">_xlfn.XLOOKUP(Movies[[#This Row],[movie_id]:[movie_id]],Financials[[#All],[movie_id]:[movie_id]],Financials[[#All],[budget]],"Not Available",0)</f>
        <v>#NAME?</v>
      </c>
      <c r="I19" t="e">
        <f t="array" aca="1" ref="I19" ca="1">_xlfn.XLOOKUP(Movies[[#This Row],[movie_id]:[movie_id]],Financials[[#All],[movie_id]:[movie_id]],Financials[[#All],[revenue]],"Not Available",0)</f>
        <v>#NAME?</v>
      </c>
      <c r="J19" t="e">
        <f t="array" aca="1" ref="J19" ca="1">_xlfn.XLOOKUP(Movies[[#This Row],[movie_id]:[movie_id]],Financials[[#All],[movie_id]:[movie_id]],Financials[[#All],[unit]],"Not Available",0)</f>
        <v>#NAME?</v>
      </c>
      <c r="K19" t="e">
        <f t="array" aca="1" ref="K19" ca="1">_xlfn.XLOOKUP(Movies[[#This Row],[movie_id]:[movie_id]],Financials[[#All],[movie_id]:[movie_id]],Financials[[#All],[currency]],"Not Available",0)</f>
        <v>#NAME?</v>
      </c>
    </row>
    <row r="20" spans="1:11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t="e">
        <f t="array" aca="1" ref="H20" ca="1">_xlfn.XLOOKUP(Movies[[#This Row],[movie_id]:[movie_id]],Financials[[#All],[movie_id]:[movie_id]],Financials[[#All],[budget]],"Not Available",0)</f>
        <v>#NAME?</v>
      </c>
      <c r="I20" t="e">
        <f t="array" aca="1" ref="I20" ca="1">_xlfn.XLOOKUP(Movies[[#This Row],[movie_id]:[movie_id]],Financials[[#All],[movie_id]:[movie_id]],Financials[[#All],[revenue]],"Not Available",0)</f>
        <v>#NAME?</v>
      </c>
      <c r="J20" t="e">
        <f t="array" aca="1" ref="J20" ca="1">_xlfn.XLOOKUP(Movies[[#This Row],[movie_id]:[movie_id]],Financials[[#All],[movie_id]:[movie_id]],Financials[[#All],[unit]],"Not Available",0)</f>
        <v>#NAME?</v>
      </c>
      <c r="K20" t="e">
        <f t="array" aca="1" ref="K20" ca="1">_xlfn.XLOOKUP(Movies[[#This Row],[movie_id]:[movie_id]],Financials[[#All],[movie_id]:[movie_id]],Financials[[#All],[currency]],"Not Available",0)</f>
        <v>#NAME?</v>
      </c>
    </row>
    <row r="21" spans="1:11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t="e">
        <f t="array" aca="1" ref="H21" ca="1">_xlfn.XLOOKUP(Movies[[#This Row],[movie_id]:[movie_id]],Financials[[#All],[movie_id]:[movie_id]],Financials[[#All],[budget]],"Not Available",0)</f>
        <v>#NAME?</v>
      </c>
      <c r="I21" t="e">
        <f t="array" aca="1" ref="I21" ca="1">_xlfn.XLOOKUP(Movies[[#This Row],[movie_id]:[movie_id]],Financials[[#All],[movie_id]:[movie_id]],Financials[[#All],[revenue]],"Not Available",0)</f>
        <v>#NAME?</v>
      </c>
      <c r="J21" t="e">
        <f t="array" aca="1" ref="J21" ca="1">_xlfn.XLOOKUP(Movies[[#This Row],[movie_id]:[movie_id]],Financials[[#All],[movie_id]:[movie_id]],Financials[[#All],[unit]],"Not Available",0)</f>
        <v>#NAME?</v>
      </c>
      <c r="K21" t="e">
        <f t="array" aca="1" ref="K21" ca="1">_xlfn.XLOOKUP(Movies[[#This Row],[movie_id]:[movie_id]],Financials[[#All],[movie_id]:[movie_id]],Financials[[#All],[currency]],"Not Available",0)</f>
        <v>#NAME?</v>
      </c>
    </row>
    <row r="22" spans="1:11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t="e">
        <f t="array" aca="1" ref="H22" ca="1">_xlfn.XLOOKUP(Movies[[#This Row],[movie_id]:[movie_id]],Financials[[#All],[movie_id]:[movie_id]],Financials[[#All],[budget]],"Not Available",0)</f>
        <v>#NAME?</v>
      </c>
      <c r="I22" t="e">
        <f t="array" aca="1" ref="I22" ca="1">_xlfn.XLOOKUP(Movies[[#This Row],[movie_id]:[movie_id]],Financials[[#All],[movie_id]:[movie_id]],Financials[[#All],[revenue]],"Not Available",0)</f>
        <v>#NAME?</v>
      </c>
      <c r="J22" t="e">
        <f t="array" aca="1" ref="J22" ca="1">_xlfn.XLOOKUP(Movies[[#This Row],[movie_id]:[movie_id]],Financials[[#All],[movie_id]:[movie_id]],Financials[[#All],[unit]],"Not Available",0)</f>
        <v>#NAME?</v>
      </c>
      <c r="K22" t="e">
        <f t="array" aca="1" ref="K22" ca="1">_xlfn.XLOOKUP(Movies[[#This Row],[movie_id]:[movie_id]],Financials[[#All],[movie_id]:[movie_id]],Financials[[#All],[currency]],"Not Available",0)</f>
        <v>#NAME?</v>
      </c>
    </row>
    <row r="23" spans="1:11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t="e">
        <f t="array" aca="1" ref="H23" ca="1">_xlfn.XLOOKUP(Movies[[#This Row],[movie_id]:[movie_id]],Financials[[#All],[movie_id]:[movie_id]],Financials[[#All],[budget]],"Not Available",0)</f>
        <v>#NAME?</v>
      </c>
      <c r="I23" t="e">
        <f t="array" aca="1" ref="I23" ca="1">_xlfn.XLOOKUP(Movies[[#This Row],[movie_id]:[movie_id]],Financials[[#All],[movie_id]:[movie_id]],Financials[[#All],[revenue]],"Not Available",0)</f>
        <v>#NAME?</v>
      </c>
      <c r="J23" t="e">
        <f t="array" aca="1" ref="J23" ca="1">_xlfn.XLOOKUP(Movies[[#This Row],[movie_id]:[movie_id]],Financials[[#All],[movie_id]:[movie_id]],Financials[[#All],[unit]],"Not Available",0)</f>
        <v>#NAME?</v>
      </c>
      <c r="K23" t="e">
        <f t="array" aca="1" ref="K23" ca="1">_xlfn.XLOOKUP(Movies[[#This Row],[movie_id]:[movie_id]],Financials[[#All],[movie_id]:[movie_id]],Financials[[#All],[currency]],"Not Available",0)</f>
        <v>#NAME?</v>
      </c>
    </row>
    <row r="24" spans="1:11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t="e">
        <f t="array" aca="1" ref="H24" ca="1">_xlfn.XLOOKUP(Movies[[#This Row],[movie_id]:[movie_id]],Financials[[#All],[movie_id]:[movie_id]],Financials[[#All],[budget]],"Not Available",0)</f>
        <v>#NAME?</v>
      </c>
      <c r="I24" t="e">
        <f t="array" aca="1" ref="I24" ca="1">_xlfn.XLOOKUP(Movies[[#This Row],[movie_id]:[movie_id]],Financials[[#All],[movie_id]:[movie_id]],Financials[[#All],[revenue]],"Not Available",0)</f>
        <v>#NAME?</v>
      </c>
      <c r="J24" t="e">
        <f t="array" aca="1" ref="J24" ca="1">_xlfn.XLOOKUP(Movies[[#This Row],[movie_id]:[movie_id]],Financials[[#All],[movie_id]:[movie_id]],Financials[[#All],[unit]],"Not Available",0)</f>
        <v>#NAME?</v>
      </c>
      <c r="K24" t="e">
        <f t="array" aca="1" ref="K24" ca="1">_xlfn.XLOOKUP(Movies[[#This Row],[movie_id]:[movie_id]],Financials[[#All],[movie_id]:[movie_id]],Financials[[#All],[currency]],"Not Available",0)</f>
        <v>#NAME?</v>
      </c>
    </row>
    <row r="25" spans="1:11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t="e">
        <f t="array" aca="1" ref="H25" ca="1">_xlfn.XLOOKUP(Movies[[#This Row],[movie_id]:[movie_id]],Financials[[#All],[movie_id]:[movie_id]],Financials[[#All],[budget]],"Not Available",0)</f>
        <v>#NAME?</v>
      </c>
      <c r="I25" t="e">
        <f t="array" aca="1" ref="I25" ca="1">_xlfn.XLOOKUP(Movies[[#This Row],[movie_id]:[movie_id]],Financials[[#All],[movie_id]:[movie_id]],Financials[[#All],[revenue]],"Not Available",0)</f>
        <v>#NAME?</v>
      </c>
      <c r="J25" t="e">
        <f t="array" aca="1" ref="J25" ca="1">_xlfn.XLOOKUP(Movies[[#This Row],[movie_id]:[movie_id]],Financials[[#All],[movie_id]:[movie_id]],Financials[[#All],[unit]],"Not Available",0)</f>
        <v>#NAME?</v>
      </c>
      <c r="K25" t="e">
        <f t="array" aca="1" ref="K25" ca="1">_xlfn.XLOOKUP(Movies[[#This Row],[movie_id]:[movie_id]],Financials[[#All],[movie_id]:[movie_id]],Financials[[#All],[currency]],"Not Available",0)</f>
        <v>#NAME?</v>
      </c>
    </row>
    <row r="26" spans="1:11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t="e">
        <f t="array" aca="1" ref="H26" ca="1">_xlfn.XLOOKUP(Movies[[#This Row],[movie_id]:[movie_id]],Financials[[#All],[movie_id]:[movie_id]],Financials[[#All],[budget]],"Not Available",0)</f>
        <v>#NAME?</v>
      </c>
      <c r="I26" t="e">
        <f t="array" aca="1" ref="I26" ca="1">_xlfn.XLOOKUP(Movies[[#This Row],[movie_id]:[movie_id]],Financials[[#All],[movie_id]:[movie_id]],Financials[[#All],[revenue]],"Not Available",0)</f>
        <v>#NAME?</v>
      </c>
      <c r="J26" t="e">
        <f t="array" aca="1" ref="J26" ca="1">_xlfn.XLOOKUP(Movies[[#This Row],[movie_id]:[movie_id]],Financials[[#All],[movie_id]:[movie_id]],Financials[[#All],[unit]],"Not Available",0)</f>
        <v>#NAME?</v>
      </c>
      <c r="K26" t="e">
        <f t="array" aca="1" ref="K26" ca="1">_xlfn.XLOOKUP(Movies[[#This Row],[movie_id]:[movie_id]],Financials[[#All],[movie_id]:[movie_id]],Financials[[#All],[currency]],"Not Available",0)</f>
        <v>#NAME?</v>
      </c>
    </row>
    <row r="27" spans="1:11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t="e">
        <f t="array" aca="1" ref="H27" ca="1">_xlfn.XLOOKUP(Movies[[#This Row],[movie_id]:[movie_id]],Financials[[#All],[movie_id]:[movie_id]],Financials[[#All],[budget]],"Not Available",0)</f>
        <v>#NAME?</v>
      </c>
      <c r="I27" t="e">
        <f t="array" aca="1" ref="I27" ca="1">_xlfn.XLOOKUP(Movies[[#This Row],[movie_id]:[movie_id]],Financials[[#All],[movie_id]:[movie_id]],Financials[[#All],[revenue]],"Not Available",0)</f>
        <v>#NAME?</v>
      </c>
      <c r="J27" t="e">
        <f t="array" aca="1" ref="J27" ca="1">_xlfn.XLOOKUP(Movies[[#This Row],[movie_id]:[movie_id]],Financials[[#All],[movie_id]:[movie_id]],Financials[[#All],[unit]],"Not Available",0)</f>
        <v>#NAME?</v>
      </c>
      <c r="K27" t="e">
        <f t="array" aca="1" ref="K27" ca="1">_xlfn.XLOOKUP(Movies[[#This Row],[movie_id]:[movie_id]],Financials[[#All],[movie_id]:[movie_id]],Financials[[#All],[currency]],"Not Available",0)</f>
        <v>#NAME?</v>
      </c>
    </row>
    <row r="28" spans="1:11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t="e">
        <f t="array" aca="1" ref="H28" ca="1">_xlfn.XLOOKUP(Movies[[#This Row],[movie_id]:[movie_id]],Financials[[#All],[movie_id]:[movie_id]],Financials[[#All],[budget]],"Not Available",0)</f>
        <v>#NAME?</v>
      </c>
      <c r="I28" t="e">
        <f t="array" aca="1" ref="I28" ca="1">_xlfn.XLOOKUP(Movies[[#This Row],[movie_id]:[movie_id]],Financials[[#All],[movie_id]:[movie_id]],Financials[[#All],[revenue]],"Not Available",0)</f>
        <v>#NAME?</v>
      </c>
      <c r="J28" t="e">
        <f t="array" aca="1" ref="J28" ca="1">_xlfn.XLOOKUP(Movies[[#This Row],[movie_id]:[movie_id]],Financials[[#All],[movie_id]:[movie_id]],Financials[[#All],[unit]],"Not Available",0)</f>
        <v>#NAME?</v>
      </c>
      <c r="K28" t="e">
        <f t="array" aca="1" ref="K28" ca="1">_xlfn.XLOOKUP(Movies[[#This Row],[movie_id]:[movie_id]],Financials[[#All],[movie_id]:[movie_id]],Financials[[#All],[currency]],"Not Available",0)</f>
        <v>#NAME?</v>
      </c>
    </row>
    <row r="29" spans="1:11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t="e">
        <f t="array" aca="1" ref="H29" ca="1">_xlfn.XLOOKUP(Movies[[#This Row],[movie_id]:[movie_id]],Financials[[#All],[movie_id]:[movie_id]],Financials[[#All],[budget]],"Not Available",0)</f>
        <v>#NAME?</v>
      </c>
      <c r="I29" t="e">
        <f t="array" aca="1" ref="I29" ca="1">_xlfn.XLOOKUP(Movies[[#This Row],[movie_id]:[movie_id]],Financials[[#All],[movie_id]:[movie_id]],Financials[[#All],[revenue]],"Not Available",0)</f>
        <v>#NAME?</v>
      </c>
      <c r="J29" t="e">
        <f t="array" aca="1" ref="J29" ca="1">_xlfn.XLOOKUP(Movies[[#This Row],[movie_id]:[movie_id]],Financials[[#All],[movie_id]:[movie_id]],Financials[[#All],[unit]],"Not Available",0)</f>
        <v>#NAME?</v>
      </c>
      <c r="K29" t="e">
        <f t="array" aca="1" ref="K29" ca="1">_xlfn.XLOOKUP(Movies[[#This Row],[movie_id]:[movie_id]],Financials[[#All],[movie_id]:[movie_id]],Financials[[#All],[currency]],"Not Available",0)</f>
        <v>#NAME?</v>
      </c>
    </row>
    <row r="30" spans="1:11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t="e">
        <f t="array" aca="1" ref="H30" ca="1">_xlfn.XLOOKUP(Movies[[#This Row],[movie_id]:[movie_id]],Financials[[#All],[movie_id]:[movie_id]],Financials[[#All],[budget]],"Not Available",0)</f>
        <v>#NAME?</v>
      </c>
      <c r="I30" t="e">
        <f t="array" aca="1" ref="I30" ca="1">_xlfn.XLOOKUP(Movies[[#This Row],[movie_id]:[movie_id]],Financials[[#All],[movie_id]:[movie_id]],Financials[[#All],[revenue]],"Not Available",0)</f>
        <v>#NAME?</v>
      </c>
      <c r="J30" t="e">
        <f t="array" aca="1" ref="J30" ca="1">_xlfn.XLOOKUP(Movies[[#This Row],[movie_id]:[movie_id]],Financials[[#All],[movie_id]:[movie_id]],Financials[[#All],[unit]],"Not Available",0)</f>
        <v>#NAME?</v>
      </c>
      <c r="K30" t="e">
        <f t="array" aca="1" ref="K30" ca="1">_xlfn.XLOOKUP(Movies[[#This Row],[movie_id]:[movie_id]],Financials[[#All],[movie_id]:[movie_id]],Financials[[#All],[currency]],"Not Available",0)</f>
        <v>#NAME?</v>
      </c>
    </row>
    <row r="31" spans="1:11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t="e">
        <f t="array" aca="1" ref="H31" ca="1">_xlfn.XLOOKUP(Movies[[#This Row],[movie_id]:[movie_id]],Financials[[#All],[movie_id]:[movie_id]],Financials[[#All],[budget]],"Not Available",0)</f>
        <v>#NAME?</v>
      </c>
      <c r="I31" t="e">
        <f t="array" aca="1" ref="I31" ca="1">_xlfn.XLOOKUP(Movies[[#This Row],[movie_id]:[movie_id]],Financials[[#All],[movie_id]:[movie_id]],Financials[[#All],[revenue]],"Not Available",0)</f>
        <v>#NAME?</v>
      </c>
      <c r="J31" t="e">
        <f t="array" aca="1" ref="J31" ca="1">_xlfn.XLOOKUP(Movies[[#This Row],[movie_id]:[movie_id]],Financials[[#All],[movie_id]:[movie_id]],Financials[[#All],[unit]],"Not Available",0)</f>
        <v>#NAME?</v>
      </c>
      <c r="K31" t="e">
        <f t="array" aca="1" ref="K31" ca="1">_xlfn.XLOOKUP(Movies[[#This Row],[movie_id]:[movie_id]],Financials[[#All],[movie_id]:[movie_id]],Financials[[#All],[currency]],"Not Available",0)</f>
        <v>#NAME?</v>
      </c>
    </row>
    <row r="32" spans="1:11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t="e">
        <f t="array" aca="1" ref="H32" ca="1">_xlfn.XLOOKUP(Movies[[#This Row],[movie_id]:[movie_id]],Financials[[#All],[movie_id]:[movie_id]],Financials[[#All],[budget]],"Not Available",0)</f>
        <v>#NAME?</v>
      </c>
      <c r="I32" t="e">
        <f t="array" aca="1" ref="I32" ca="1">_xlfn.XLOOKUP(Movies[[#This Row],[movie_id]:[movie_id]],Financials[[#All],[movie_id]:[movie_id]],Financials[[#All],[revenue]],"Not Available",0)</f>
        <v>#NAME?</v>
      </c>
      <c r="J32" t="e">
        <f t="array" aca="1" ref="J32" ca="1">_xlfn.XLOOKUP(Movies[[#This Row],[movie_id]:[movie_id]],Financials[[#All],[movie_id]:[movie_id]],Financials[[#All],[unit]],"Not Available",0)</f>
        <v>#NAME?</v>
      </c>
      <c r="K32" t="e">
        <f t="array" aca="1" ref="K32" ca="1">_xlfn.XLOOKUP(Movies[[#This Row],[movie_id]:[movie_id]],Financials[[#All],[movie_id]:[movie_id]],Financials[[#All],[currency]],"Not Available",0)</f>
        <v>#NAME?</v>
      </c>
    </row>
    <row r="33" spans="1:11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t="e">
        <f t="array" aca="1" ref="H33" ca="1">_xlfn.XLOOKUP(Movies[[#This Row],[movie_id]:[movie_id]],Financials[[#All],[movie_id]:[movie_id]],Financials[[#All],[budget]],"Not Available",0)</f>
        <v>#NAME?</v>
      </c>
      <c r="I33" t="e">
        <f t="array" aca="1" ref="I33" ca="1">_xlfn.XLOOKUP(Movies[[#This Row],[movie_id]:[movie_id]],Financials[[#All],[movie_id]:[movie_id]],Financials[[#All],[revenue]],"Not Available",0)</f>
        <v>#NAME?</v>
      </c>
      <c r="J33" t="e">
        <f t="array" aca="1" ref="J33" ca="1">_xlfn.XLOOKUP(Movies[[#This Row],[movie_id]:[movie_id]],Financials[[#All],[movie_id]:[movie_id]],Financials[[#All],[unit]],"Not Available",0)</f>
        <v>#NAME?</v>
      </c>
      <c r="K33" t="e">
        <f t="array" aca="1" ref="K33" ca="1">_xlfn.XLOOKUP(Movies[[#This Row],[movie_id]:[movie_id]],Financials[[#All],[movie_id]:[movie_id]],Financials[[#All],[currency]],"Not Available",0)</f>
        <v>#NAME?</v>
      </c>
    </row>
    <row r="34" spans="1:11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t="e">
        <f t="array" aca="1" ref="H34" ca="1">_xlfn.XLOOKUP(Movies[[#This Row],[movie_id]:[movie_id]],Financials[[#All],[movie_id]:[movie_id]],Financials[[#All],[budget]],"Not Available",0)</f>
        <v>#NAME?</v>
      </c>
      <c r="I34" t="e">
        <f t="array" aca="1" ref="I34" ca="1">_xlfn.XLOOKUP(Movies[[#This Row],[movie_id]:[movie_id]],Financials[[#All],[movie_id]:[movie_id]],Financials[[#All],[revenue]],"Not Available",0)</f>
        <v>#NAME?</v>
      </c>
      <c r="J34" t="e">
        <f t="array" aca="1" ref="J34" ca="1">_xlfn.XLOOKUP(Movies[[#This Row],[movie_id]:[movie_id]],Financials[[#All],[movie_id]:[movie_id]],Financials[[#All],[unit]],"Not Available",0)</f>
        <v>#NAME?</v>
      </c>
      <c r="K34" t="e">
        <f t="array" aca="1" ref="K34" ca="1">_xlfn.XLOOKUP(Movies[[#This Row],[movie_id]:[movie_id]],Financials[[#All],[movie_id]:[movie_id]],Financials[[#All],[currency]],"Not Available",0)</f>
        <v>#NAME?</v>
      </c>
    </row>
    <row r="35" spans="1:11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t="e">
        <f t="array" aca="1" ref="H35" ca="1">_xlfn.XLOOKUP(Movies[[#This Row],[movie_id]:[movie_id]],Financials[[#All],[movie_id]:[movie_id]],Financials[[#All],[budget]],"Not Available",0)</f>
        <v>#NAME?</v>
      </c>
      <c r="I35" t="e">
        <f t="array" aca="1" ref="I35" ca="1">_xlfn.XLOOKUP(Movies[[#This Row],[movie_id]:[movie_id]],Financials[[#All],[movie_id]:[movie_id]],Financials[[#All],[revenue]],"Not Available",0)</f>
        <v>#NAME?</v>
      </c>
      <c r="J35" t="e">
        <f t="array" aca="1" ref="J35" ca="1">_xlfn.XLOOKUP(Movies[[#This Row],[movie_id]:[movie_id]],Financials[[#All],[movie_id]:[movie_id]],Financials[[#All],[unit]],"Not Available",0)</f>
        <v>#NAME?</v>
      </c>
      <c r="K35" t="e">
        <f t="array" aca="1" ref="K35" ca="1">_xlfn.XLOOKUP(Movies[[#This Row],[movie_id]:[movie_id]],Financials[[#All],[movie_id]:[movie_id]],Financials[[#All],[currency]],"Not Available",0)</f>
        <v>#NAME?</v>
      </c>
    </row>
    <row r="36" spans="1:11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t="e">
        <f t="array" aca="1" ref="H36" ca="1">_xlfn.XLOOKUP(Movies[[#This Row],[movie_id]:[movie_id]],Financials[[#All],[movie_id]:[movie_id]],Financials[[#All],[budget]],"Not Available",0)</f>
        <v>#NAME?</v>
      </c>
      <c r="I36" t="e">
        <f t="array" aca="1" ref="I36" ca="1">_xlfn.XLOOKUP(Movies[[#This Row],[movie_id]:[movie_id]],Financials[[#All],[movie_id]:[movie_id]],Financials[[#All],[revenue]],"Not Available",0)</f>
        <v>#NAME?</v>
      </c>
      <c r="J36" t="e">
        <f t="array" aca="1" ref="J36" ca="1">_xlfn.XLOOKUP(Movies[[#This Row],[movie_id]:[movie_id]],Financials[[#All],[movie_id]:[movie_id]],Financials[[#All],[unit]],"Not Available",0)</f>
        <v>#NAME?</v>
      </c>
      <c r="K36" t="e">
        <f t="array" aca="1" ref="K36" ca="1">_xlfn.XLOOKUP(Movies[[#This Row],[movie_id]:[movie_id]],Financials[[#All],[movie_id]:[movie_id]],Financials[[#All],[currency]],"Not Available",0)</f>
        <v>#NAME?</v>
      </c>
    </row>
    <row r="37" spans="1:11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t="e">
        <f t="array" aca="1" ref="H37" ca="1">_xlfn.XLOOKUP(Movies[[#This Row],[movie_id]:[movie_id]],Financials[[#All],[movie_id]:[movie_id]],Financials[[#All],[budget]],"Not Available",0)</f>
        <v>#NAME?</v>
      </c>
      <c r="I37" t="e">
        <f t="array" aca="1" ref="I37" ca="1">_xlfn.XLOOKUP(Movies[[#This Row],[movie_id]:[movie_id]],Financials[[#All],[movie_id]:[movie_id]],Financials[[#All],[revenue]],"Not Available",0)</f>
        <v>#NAME?</v>
      </c>
      <c r="J37" t="e">
        <f t="array" aca="1" ref="J37" ca="1">_xlfn.XLOOKUP(Movies[[#This Row],[movie_id]:[movie_id]],Financials[[#All],[movie_id]:[movie_id]],Financials[[#All],[unit]],"Not Available",0)</f>
        <v>#NAME?</v>
      </c>
      <c r="K37" t="e">
        <f t="array" aca="1" ref="K37" ca="1">_xlfn.XLOOKUP(Movies[[#This Row],[movie_id]:[movie_id]],Financials[[#All],[movie_id]:[movie_id]],Financials[[#All],[currency]],"Not Available",0)</f>
        <v>#NAME?</v>
      </c>
    </row>
    <row r="38" spans="1:11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t="e">
        <f t="array" aca="1" ref="H38" ca="1">_xlfn.XLOOKUP(Movies[[#This Row],[movie_id]:[movie_id]],Financials[[#All],[movie_id]:[movie_id]],Financials[[#All],[budget]],"Not Available",0)</f>
        <v>#NAME?</v>
      </c>
      <c r="I38" t="e">
        <f t="array" aca="1" ref="I38" ca="1">_xlfn.XLOOKUP(Movies[[#This Row],[movie_id]:[movie_id]],Financials[[#All],[movie_id]:[movie_id]],Financials[[#All],[revenue]],"Not Available",0)</f>
        <v>#NAME?</v>
      </c>
      <c r="J38" t="e">
        <f t="array" aca="1" ref="J38" ca="1">_xlfn.XLOOKUP(Movies[[#This Row],[movie_id]:[movie_id]],Financials[[#All],[movie_id]:[movie_id]],Financials[[#All],[unit]],"Not Available",0)</f>
        <v>#NAME?</v>
      </c>
      <c r="K38" t="e">
        <f t="array" aca="1" ref="K38" ca="1">_xlfn.XLOOKUP(Movies[[#This Row],[movie_id]:[movie_id]],Financials[[#All],[movie_id]:[movie_id]],Financials[[#All],[currency]],"Not Available",0)</f>
        <v>#NAME?</v>
      </c>
    </row>
    <row r="39" spans="1:11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t="e">
        <f t="array" aca="1" ref="H39" ca="1">_xlfn.XLOOKUP(Movies[[#This Row],[movie_id]:[movie_id]],Financials[[#All],[movie_id]:[movie_id]],Financials[[#All],[budget]],"Not Available",0)</f>
        <v>#NAME?</v>
      </c>
      <c r="I39" t="e">
        <f t="array" aca="1" ref="I39" ca="1">_xlfn.XLOOKUP(Movies[[#This Row],[movie_id]:[movie_id]],Financials[[#All],[movie_id]:[movie_id]],Financials[[#All],[revenue]],"Not Available",0)</f>
        <v>#NAME?</v>
      </c>
      <c r="J39" t="e">
        <f t="array" aca="1" ref="J39" ca="1">_xlfn.XLOOKUP(Movies[[#This Row],[movie_id]:[movie_id]],Financials[[#All],[movie_id]:[movie_id]],Financials[[#All],[unit]],"Not Available",0)</f>
        <v>#NAME?</v>
      </c>
      <c r="K39" t="e">
        <f t="array" aca="1" ref="K39" ca="1">_xlfn.XLOOKUP(Movies[[#This Row],[movie_id]:[movie_id]],Financials[[#All],[movie_id]:[movie_id]],Financials[[#All],[currency]],"Not Available",0)</f>
        <v>#NAME?</v>
      </c>
    </row>
    <row r="40" spans="1:11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t="e">
        <f t="array" aca="1" ref="H40" ca="1">_xlfn.XLOOKUP(Movies[[#This Row],[movie_id]:[movie_id]],Financials[[#All],[movie_id]:[movie_id]],Financials[[#All],[budget]],"Not Available",0)</f>
        <v>#NAME?</v>
      </c>
      <c r="I40" t="e">
        <f t="array" aca="1" ref="I40" ca="1">_xlfn.XLOOKUP(Movies[[#This Row],[movie_id]:[movie_id]],Financials[[#All],[movie_id]:[movie_id]],Financials[[#All],[revenue]],"Not Available",0)</f>
        <v>#NAME?</v>
      </c>
      <c r="J40" t="e">
        <f t="array" aca="1" ref="J40" ca="1">_xlfn.XLOOKUP(Movies[[#This Row],[movie_id]:[movie_id]],Financials[[#All],[movie_id]:[movie_id]],Financials[[#All],[unit]],"Not Available",0)</f>
        <v>#NAME?</v>
      </c>
      <c r="K40" t="e">
        <f t="array" aca="1" ref="K40" ca="1">_xlfn.XLOOKUP(Movies[[#This Row],[movie_id]:[movie_id]],Financials[[#All],[movie_id]:[movie_id]],Financials[[#All],[currency]],"Not Available",0)</f>
        <v>#NAME?</v>
      </c>
    </row>
  </sheetData>
  <conditionalFormatting sqref="A1:B1">
    <cfRule type="duplicateValues" dxfId="4" priority="5"/>
    <cfRule type="duplicateValues" dxfId="3" priority="6"/>
  </conditionalFormatting>
  <conditionalFormatting sqref="A2:B40">
    <cfRule type="duplicateValues" dxfId="2" priority="9"/>
    <cfRule type="duplicateValues" dxfId="1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opLeftCell="A13" zoomScale="78" zoomScaleNormal="78" workbookViewId="0">
      <selection activeCell="N11" sqref="N11"/>
    </sheetView>
  </sheetViews>
  <sheetFormatPr defaultRowHeight="15"/>
  <cols>
    <col min="1" max="1" width="9.42578125" customWidth="1"/>
    <col min="2" max="2" width="12.28515625" bestFit="1" customWidth="1"/>
    <col min="5" max="5" width="31" bestFit="1" customWidth="1"/>
    <col min="6" max="6" width="19.28515625" style="4" customWidth="1"/>
    <col min="7" max="7" width="14.28515625" customWidth="1"/>
    <col min="8" max="8" width="16" customWidth="1"/>
    <col min="9" max="11" width="20.5703125" bestFit="1" customWidth="1"/>
  </cols>
  <sheetData>
    <row r="1" spans="1:11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5" t="s">
        <v>158</v>
      </c>
      <c r="G1" s="3" t="s">
        <v>159</v>
      </c>
      <c r="H1" s="3" t="s">
        <v>160</v>
      </c>
      <c r="I1" s="3" t="s">
        <v>161</v>
      </c>
      <c r="J1" s="1" t="s">
        <v>166</v>
      </c>
      <c r="K1" s="1" t="s">
        <v>167</v>
      </c>
    </row>
    <row r="2" spans="1:11">
      <c r="A2">
        <v>101</v>
      </c>
      <c r="B2">
        <v>1</v>
      </c>
      <c r="C2">
        <v>12.5</v>
      </c>
      <c r="D2" t="s">
        <v>31</v>
      </c>
      <c r="E2" t="s">
        <v>32</v>
      </c>
      <c r="F2" s="4">
        <f>IF(Financials[[#This Row],[unit]]="Billions",Financials[[#This Row],[budget]]*1000,Financials[[#This Row],[budget]])</f>
        <v>1000</v>
      </c>
      <c r="G2">
        <f>IF(Financials[[#This Row],[unit]]="Billions",Financials[[#This Row],[revenue]]*1000,Financials[[#This Row],[revenue]])</f>
        <v>12500</v>
      </c>
      <c r="H2">
        <f>IF(Financials[[#This Row],[currency]]="USD",Financials[[#This Row],[budget (m)]]*83,Financials[[#This Row],[budget (m)]])</f>
        <v>1000</v>
      </c>
      <c r="I2">
        <f>IF(Financials[[#This Row],[currency]]="USD",Financials[[#This Row],[revenue2(m)]]*83,Financials[[#This Row],[revenue2(m)]])</f>
        <v>12500</v>
      </c>
      <c r="J2" s="8">
        <f>IF(Financials[[#This Row],[currency]]="INR",Financials[[#This Row],[budget (m)]]/83,Financials[[#This Row],[budget (m)]])</f>
        <v>12.048192771084338</v>
      </c>
      <c r="K2" s="8">
        <f>IF(Financials[[#This Row],[currency]]="INR",Financials[[#This Row],[revenue2(m)]]/83,Financials[[#This Row],[revenue2(m)]])</f>
        <v>150.60240963855421</v>
      </c>
    </row>
    <row r="3" spans="1:11">
      <c r="A3">
        <v>102</v>
      </c>
      <c r="B3">
        <v>200</v>
      </c>
      <c r="C3">
        <v>954.8</v>
      </c>
      <c r="D3" t="s">
        <v>33</v>
      </c>
      <c r="E3" t="s">
        <v>34</v>
      </c>
      <c r="F3" s="4">
        <f>IF(Financials[[#This Row],[unit]]="Billions",Financials[[#This Row],[budget]]*1000,Financials[[#This Row],[budget]])</f>
        <v>200</v>
      </c>
      <c r="G3">
        <f>IF(Financials[[#This Row],[unit]]="Billions",Financials[[#This Row],[revenue]]*1000,Financials[[#This Row],[revenue]])</f>
        <v>954.8</v>
      </c>
      <c r="H3">
        <f>IF(Financials[[#This Row],[currency]]="USD",Financials[[#This Row],[budget (m)]]*83,Financials[[#This Row],[budget (m)]])</f>
        <v>16600</v>
      </c>
      <c r="I3">
        <f>IF(Financials[[#This Row],[currency]]="USD",Financials[[#This Row],[revenue2(m)]]*83,Financials[[#This Row],[revenue2(m)]])</f>
        <v>79248.399999999994</v>
      </c>
      <c r="J3" s="8">
        <f>IF(Financials[[#This Row],[currency]]="INR",Financials[[#This Row],[budget (m)]]/83,Financials[[#This Row],[budget (m)]])</f>
        <v>200</v>
      </c>
      <c r="K3" s="8">
        <f>IF(Financials[[#This Row],[currency]]="INR",Financials[[#This Row],[revenue2(m)]]/83,Financials[[#This Row],[revenue2(m)]])</f>
        <v>954.8</v>
      </c>
    </row>
    <row r="4" spans="1:11">
      <c r="A4">
        <v>103</v>
      </c>
      <c r="B4">
        <v>165</v>
      </c>
      <c r="C4">
        <v>644.79999999999995</v>
      </c>
      <c r="D4" t="s">
        <v>33</v>
      </c>
      <c r="E4" t="s">
        <v>34</v>
      </c>
      <c r="F4" s="4">
        <f>IF(Financials[[#This Row],[unit]]="Billions",Financials[[#This Row],[budget]]*1000,Financials[[#This Row],[budget]])</f>
        <v>165</v>
      </c>
      <c r="G4">
        <f>IF(Financials[[#This Row],[unit]]="Billions",Financials[[#This Row],[revenue]]*1000,Financials[[#This Row],[revenue]])</f>
        <v>644.79999999999995</v>
      </c>
      <c r="H4">
        <f>IF(Financials[[#This Row],[currency]]="USD",Financials[[#This Row],[budget (m)]]*83,Financials[[#This Row],[budget (m)]])</f>
        <v>13695</v>
      </c>
      <c r="I4">
        <f>IF(Financials[[#This Row],[currency]]="USD",Financials[[#This Row],[revenue2(m)]]*83,Financials[[#This Row],[revenue2(m)]])</f>
        <v>53518.399999999994</v>
      </c>
      <c r="J4" s="8">
        <f>IF(Financials[[#This Row],[currency]]="INR",Financials[[#This Row],[budget (m)]]/83,Financials[[#This Row],[budget (m)]])</f>
        <v>165</v>
      </c>
      <c r="K4" s="8">
        <f>IF(Financials[[#This Row],[currency]]="INR",Financials[[#This Row],[revenue2(m)]]/83,Financials[[#This Row],[revenue2(m)]])</f>
        <v>644.79999999999995</v>
      </c>
    </row>
    <row r="5" spans="1:11">
      <c r="A5">
        <v>104</v>
      </c>
      <c r="B5">
        <v>180</v>
      </c>
      <c r="C5">
        <v>854</v>
      </c>
      <c r="D5" t="s">
        <v>33</v>
      </c>
      <c r="E5" t="s">
        <v>34</v>
      </c>
      <c r="F5" s="4">
        <f>IF(Financials[[#This Row],[unit]]="Billions",Financials[[#This Row],[budget]]*1000,Financials[[#This Row],[budget]])</f>
        <v>180</v>
      </c>
      <c r="G5">
        <f>IF(Financials[[#This Row],[unit]]="Billions",Financials[[#This Row],[revenue]]*1000,Financials[[#This Row],[revenue]])</f>
        <v>854</v>
      </c>
      <c r="H5">
        <f>IF(Financials[[#This Row],[currency]]="USD",Financials[[#This Row],[budget (m)]]*83,Financials[[#This Row],[budget (m)]])</f>
        <v>14940</v>
      </c>
      <c r="I5">
        <f>IF(Financials[[#This Row],[currency]]="USD",Financials[[#This Row],[revenue2(m)]]*83,Financials[[#This Row],[revenue2(m)]])</f>
        <v>70882</v>
      </c>
      <c r="J5" s="8">
        <f>IF(Financials[[#This Row],[currency]]="INR",Financials[[#This Row],[budget (m)]]/83,Financials[[#This Row],[budget (m)]])</f>
        <v>180</v>
      </c>
      <c r="K5" s="8">
        <f>IF(Financials[[#This Row],[currency]]="INR",Financials[[#This Row],[revenue2(m)]]/83,Financials[[#This Row],[revenue2(m)]])</f>
        <v>854</v>
      </c>
    </row>
    <row r="6" spans="1:11">
      <c r="A6">
        <v>105</v>
      </c>
      <c r="B6">
        <v>250</v>
      </c>
      <c r="C6">
        <v>670</v>
      </c>
      <c r="D6" t="s">
        <v>33</v>
      </c>
      <c r="E6" t="s">
        <v>34</v>
      </c>
      <c r="F6" s="4">
        <f>IF(Financials[[#This Row],[unit]]="Billions",Financials[[#This Row],[budget]]*1000,Financials[[#This Row],[budget]])</f>
        <v>250</v>
      </c>
      <c r="G6">
        <f>IF(Financials[[#This Row],[unit]]="Billions",Financials[[#This Row],[revenue]]*1000,Financials[[#This Row],[revenue]])</f>
        <v>670</v>
      </c>
      <c r="H6">
        <f>IF(Financials[[#This Row],[currency]]="USD",Financials[[#This Row],[budget (m)]]*83,Financials[[#This Row],[budget (m)]])</f>
        <v>20750</v>
      </c>
      <c r="I6">
        <f>IF(Financials[[#This Row],[currency]]="USD",Financials[[#This Row],[revenue2(m)]]*83,Financials[[#This Row],[revenue2(m)]])</f>
        <v>55610</v>
      </c>
      <c r="J6" s="8">
        <f>IF(Financials[[#This Row],[currency]]="INR",Financials[[#This Row],[budget (m)]]/83,Financials[[#This Row],[budget (m)]])</f>
        <v>250</v>
      </c>
      <c r="K6" s="8">
        <f>IF(Financials[[#This Row],[currency]]="INR",Financials[[#This Row],[revenue2(m)]]/83,Financials[[#This Row],[revenue2(m)]])</f>
        <v>670</v>
      </c>
    </row>
    <row r="7" spans="1:11">
      <c r="A7">
        <v>107</v>
      </c>
      <c r="B7">
        <v>400</v>
      </c>
      <c r="C7">
        <v>2000</v>
      </c>
      <c r="D7" t="s">
        <v>33</v>
      </c>
      <c r="E7" t="s">
        <v>32</v>
      </c>
      <c r="F7" s="4">
        <f>IF(Financials[[#This Row],[unit]]="Billions",Financials[[#This Row],[budget]]*1000,Financials[[#This Row],[budget]])</f>
        <v>400</v>
      </c>
      <c r="G7">
        <f>IF(Financials[[#This Row],[unit]]="Billions",Financials[[#This Row],[revenue]]*1000,Financials[[#This Row],[revenue]])</f>
        <v>2000</v>
      </c>
      <c r="H7">
        <f>IF(Financials[[#This Row],[currency]]="USD",Financials[[#This Row],[budget (m)]]*83,Financials[[#This Row],[budget (m)]])</f>
        <v>400</v>
      </c>
      <c r="I7">
        <f>IF(Financials[[#This Row],[currency]]="USD",Financials[[#This Row],[revenue2(m)]]*83,Financials[[#This Row],[revenue2(m)]])</f>
        <v>2000</v>
      </c>
      <c r="J7" s="8">
        <f>IF(Financials[[#This Row],[currency]]="INR",Financials[[#This Row],[budget (m)]]/83,Financials[[#This Row],[budget (m)]])</f>
        <v>4.8192771084337354</v>
      </c>
      <c r="K7" s="8">
        <f>IF(Financials[[#This Row],[currency]]="INR",Financials[[#This Row],[revenue2(m)]]/83,Financials[[#This Row],[revenue2(m)]])</f>
        <v>24.096385542168676</v>
      </c>
    </row>
    <row r="8" spans="1:11">
      <c r="A8">
        <v>108</v>
      </c>
      <c r="B8">
        <v>550</v>
      </c>
      <c r="C8">
        <v>4000</v>
      </c>
      <c r="D8" t="s">
        <v>33</v>
      </c>
      <c r="E8" t="s">
        <v>32</v>
      </c>
      <c r="F8" s="4">
        <f>IF(Financials[[#This Row],[unit]]="Billions",Financials[[#This Row],[budget]]*1000,Financials[[#This Row],[budget]])</f>
        <v>550</v>
      </c>
      <c r="G8">
        <f>IF(Financials[[#This Row],[unit]]="Billions",Financials[[#This Row],[revenue]]*1000,Financials[[#This Row],[revenue]])</f>
        <v>4000</v>
      </c>
      <c r="H8">
        <f>IF(Financials[[#This Row],[currency]]="USD",Financials[[#This Row],[budget (m)]]*83,Financials[[#This Row],[budget (m)]])</f>
        <v>550</v>
      </c>
      <c r="I8">
        <f>IF(Financials[[#This Row],[currency]]="USD",Financials[[#This Row],[revenue2(m)]]*83,Financials[[#This Row],[revenue2(m)]])</f>
        <v>4000</v>
      </c>
      <c r="J8" s="8">
        <f>IF(Financials[[#This Row],[currency]]="INR",Financials[[#This Row],[budget (m)]]/83,Financials[[#This Row],[budget (m)]])</f>
        <v>6.6265060240963853</v>
      </c>
      <c r="K8" s="8">
        <f>IF(Financials[[#This Row],[currency]]="INR",Financials[[#This Row],[revenue2(m)]]/83,Financials[[#This Row],[revenue2(m)]])</f>
        <v>48.192771084337352</v>
      </c>
    </row>
    <row r="9" spans="1:11">
      <c r="A9">
        <v>109</v>
      </c>
      <c r="B9">
        <v>390</v>
      </c>
      <c r="C9">
        <v>1360</v>
      </c>
      <c r="D9" t="s">
        <v>33</v>
      </c>
      <c r="E9" t="s">
        <v>32</v>
      </c>
      <c r="F9" s="4">
        <f>IF(Financials[[#This Row],[unit]]="Billions",Financials[[#This Row],[budget]]*1000,Financials[[#This Row],[budget]])</f>
        <v>390</v>
      </c>
      <c r="G9">
        <f>IF(Financials[[#This Row],[unit]]="Billions",Financials[[#This Row],[revenue]]*1000,Financials[[#This Row],[revenue]])</f>
        <v>1360</v>
      </c>
      <c r="H9">
        <f>IF(Financials[[#This Row],[currency]]="USD",Financials[[#This Row],[budget (m)]]*83,Financials[[#This Row],[budget (m)]])</f>
        <v>390</v>
      </c>
      <c r="I9">
        <f>IF(Financials[[#This Row],[currency]]="USD",Financials[[#This Row],[revenue2(m)]]*83,Financials[[#This Row],[revenue2(m)]])</f>
        <v>1360</v>
      </c>
      <c r="J9" s="8">
        <f>IF(Financials[[#This Row],[currency]]="INR",Financials[[#This Row],[budget (m)]]/83,Financials[[#This Row],[budget (m)]])</f>
        <v>4.6987951807228914</v>
      </c>
      <c r="K9" s="8">
        <f>IF(Financials[[#This Row],[currency]]="INR",Financials[[#This Row],[revenue2(m)]]/83,Financials[[#This Row],[revenue2(m)]])</f>
        <v>16.3855421686747</v>
      </c>
    </row>
    <row r="10" spans="1:11">
      <c r="A10">
        <v>110</v>
      </c>
      <c r="B10">
        <v>1.4</v>
      </c>
      <c r="C10">
        <v>3.5</v>
      </c>
      <c r="D10" t="s">
        <v>31</v>
      </c>
      <c r="E10" t="s">
        <v>32</v>
      </c>
      <c r="F10" s="4">
        <f>IF(Financials[[#This Row],[unit]]="Billions",Financials[[#This Row],[budget]]*1000,Financials[[#This Row],[budget]])</f>
        <v>1400</v>
      </c>
      <c r="G10">
        <f>IF(Financials[[#This Row],[unit]]="Billions",Financials[[#This Row],[revenue]]*1000,Financials[[#This Row],[revenue]])</f>
        <v>3500</v>
      </c>
      <c r="H10">
        <f>IF(Financials[[#This Row],[currency]]="USD",Financials[[#This Row],[budget (m)]]*83,Financials[[#This Row],[budget (m)]])</f>
        <v>1400</v>
      </c>
      <c r="I10">
        <f>IF(Financials[[#This Row],[currency]]="USD",Financials[[#This Row],[revenue2(m)]]*83,Financials[[#This Row],[revenue2(m)]])</f>
        <v>3500</v>
      </c>
      <c r="J10" s="8">
        <f>IF(Financials[[#This Row],[currency]]="INR",Financials[[#This Row],[budget (m)]]/83,Financials[[#This Row],[budget (m)]])</f>
        <v>16.867469879518072</v>
      </c>
      <c r="K10" s="8">
        <f>IF(Financials[[#This Row],[currency]]="INR",Financials[[#This Row],[revenue2(m)]]/83,Financials[[#This Row],[revenue2(m)]])</f>
        <v>42.168674698795179</v>
      </c>
    </row>
    <row r="11" spans="1:11">
      <c r="A11">
        <v>111</v>
      </c>
      <c r="B11">
        <v>25</v>
      </c>
      <c r="C11">
        <v>73.3</v>
      </c>
      <c r="D11" t="s">
        <v>33</v>
      </c>
      <c r="E11" t="s">
        <v>34</v>
      </c>
      <c r="F11" s="4">
        <f>IF(Financials[[#This Row],[unit]]="Billions",Financials[[#This Row],[budget]]*1000,Financials[[#This Row],[budget]])</f>
        <v>25</v>
      </c>
      <c r="G11">
        <f>IF(Financials[[#This Row],[unit]]="Billions",Financials[[#This Row],[revenue]]*1000,Financials[[#This Row],[revenue]])</f>
        <v>73.3</v>
      </c>
      <c r="H11">
        <f>IF(Financials[[#This Row],[currency]]="USD",Financials[[#This Row],[budget (m)]]*83,Financials[[#This Row],[budget (m)]])</f>
        <v>2075</v>
      </c>
      <c r="I11">
        <f>IF(Financials[[#This Row],[currency]]="USD",Financials[[#This Row],[revenue2(m)]]*83,Financials[[#This Row],[revenue2(m)]])</f>
        <v>6083.9</v>
      </c>
      <c r="J11" s="8">
        <f>IF(Financials[[#This Row],[currency]]="INR",Financials[[#This Row],[budget (m)]]/83,Financials[[#This Row],[budget (m)]])</f>
        <v>25</v>
      </c>
      <c r="K11" s="8">
        <f>IF(Financials[[#This Row],[currency]]="INR",Financials[[#This Row],[revenue2(m)]]/83,Financials[[#This Row],[revenue2(m)]])</f>
        <v>73.3</v>
      </c>
    </row>
    <row r="12" spans="1:11">
      <c r="A12">
        <v>113</v>
      </c>
      <c r="B12">
        <v>165</v>
      </c>
      <c r="C12">
        <v>701.8</v>
      </c>
      <c r="D12" t="s">
        <v>33</v>
      </c>
      <c r="E12" t="s">
        <v>34</v>
      </c>
      <c r="F12" s="4">
        <f>IF(Financials[[#This Row],[unit]]="Billions",Financials[[#This Row],[budget]]*1000,Financials[[#This Row],[budget]])</f>
        <v>165</v>
      </c>
      <c r="G12">
        <f>IF(Financials[[#This Row],[unit]]="Billions",Financials[[#This Row],[revenue]]*1000,Financials[[#This Row],[revenue]])</f>
        <v>701.8</v>
      </c>
      <c r="H12">
        <f>IF(Financials[[#This Row],[currency]]="USD",Financials[[#This Row],[budget (m)]]*83,Financials[[#This Row],[budget (m)]])</f>
        <v>13695</v>
      </c>
      <c r="I12">
        <f>IF(Financials[[#This Row],[currency]]="USD",Financials[[#This Row],[revenue2(m)]]*83,Financials[[#This Row],[revenue2(m)]])</f>
        <v>58249.399999999994</v>
      </c>
      <c r="J12" s="8">
        <f>IF(Financials[[#This Row],[currency]]="INR",Financials[[#This Row],[budget (m)]]/83,Financials[[#This Row],[budget (m)]])</f>
        <v>165</v>
      </c>
      <c r="K12" s="8">
        <f>IF(Financials[[#This Row],[currency]]="INR",Financials[[#This Row],[revenue2(m)]]/83,Financials[[#This Row],[revenue2(m)]])</f>
        <v>701.8</v>
      </c>
    </row>
    <row r="13" spans="1:11">
      <c r="A13">
        <v>114</v>
      </c>
      <c r="B13">
        <v>205</v>
      </c>
      <c r="C13">
        <v>365.3</v>
      </c>
      <c r="D13" t="s">
        <v>33</v>
      </c>
      <c r="E13" t="s">
        <v>34</v>
      </c>
      <c r="F13" s="4">
        <f>IF(Financials[[#This Row],[unit]]="Billions",Financials[[#This Row],[budget]]*1000,Financials[[#This Row],[budget]])</f>
        <v>205</v>
      </c>
      <c r="G13">
        <f>IF(Financials[[#This Row],[unit]]="Billions",Financials[[#This Row],[revenue]]*1000,Financials[[#This Row],[revenue]])</f>
        <v>365.3</v>
      </c>
      <c r="H13">
        <f>IF(Financials[[#This Row],[currency]]="USD",Financials[[#This Row],[budget (m)]]*83,Financials[[#This Row],[budget (m)]])</f>
        <v>17015</v>
      </c>
      <c r="I13">
        <f>IF(Financials[[#This Row],[currency]]="USD",Financials[[#This Row],[revenue2(m)]]*83,Financials[[#This Row],[revenue2(m)]])</f>
        <v>30319.9</v>
      </c>
      <c r="J13" s="8">
        <f>IF(Financials[[#This Row],[currency]]="INR",Financials[[#This Row],[budget (m)]]/83,Financials[[#This Row],[budget (m)]])</f>
        <v>205</v>
      </c>
      <c r="K13" s="8">
        <f>IF(Financials[[#This Row],[currency]]="INR",Financials[[#This Row],[revenue2(m)]]/83,Financials[[#This Row],[revenue2(m)]])</f>
        <v>365.3</v>
      </c>
    </row>
    <row r="14" spans="1:11">
      <c r="A14">
        <v>115</v>
      </c>
      <c r="B14">
        <v>55</v>
      </c>
      <c r="C14">
        <v>307.10000000000002</v>
      </c>
      <c r="D14" t="s">
        <v>33</v>
      </c>
      <c r="E14" t="s">
        <v>34</v>
      </c>
      <c r="F14" s="4">
        <f>IF(Financials[[#This Row],[unit]]="Billions",Financials[[#This Row],[budget]]*1000,Financials[[#This Row],[budget]])</f>
        <v>55</v>
      </c>
      <c r="G14">
        <f>IF(Financials[[#This Row],[unit]]="Billions",Financials[[#This Row],[revenue]]*1000,Financials[[#This Row],[revenue]])</f>
        <v>307.10000000000002</v>
      </c>
      <c r="H14">
        <f>IF(Financials[[#This Row],[currency]]="USD",Financials[[#This Row],[budget (m)]]*83,Financials[[#This Row],[budget (m)]])</f>
        <v>4565</v>
      </c>
      <c r="I14">
        <f>IF(Financials[[#This Row],[currency]]="USD",Financials[[#This Row],[revenue2(m)]]*83,Financials[[#This Row],[revenue2(m)]])</f>
        <v>25489.300000000003</v>
      </c>
      <c r="J14" s="8">
        <f>IF(Financials[[#This Row],[currency]]="INR",Financials[[#This Row],[budget (m)]]/83,Financials[[#This Row],[budget (m)]])</f>
        <v>55</v>
      </c>
      <c r="K14" s="8">
        <f>IF(Financials[[#This Row],[currency]]="INR",Financials[[#This Row],[revenue2(m)]]/83,Financials[[#This Row],[revenue2(m)]])</f>
        <v>307.10000000000002</v>
      </c>
    </row>
    <row r="15" spans="1:11">
      <c r="A15">
        <v>116</v>
      </c>
      <c r="B15">
        <v>103</v>
      </c>
      <c r="C15">
        <v>460.5</v>
      </c>
      <c r="D15" t="s">
        <v>33</v>
      </c>
      <c r="E15" t="s">
        <v>34</v>
      </c>
      <c r="F15" s="4">
        <f>IF(Financials[[#This Row],[unit]]="Billions",Financials[[#This Row],[budget]]*1000,Financials[[#This Row],[budget]])</f>
        <v>103</v>
      </c>
      <c r="G15">
        <f>IF(Financials[[#This Row],[unit]]="Billions",Financials[[#This Row],[revenue]]*1000,Financials[[#This Row],[revenue]])</f>
        <v>460.5</v>
      </c>
      <c r="H15">
        <f>IF(Financials[[#This Row],[currency]]="USD",Financials[[#This Row],[budget (m)]]*83,Financials[[#This Row],[budget (m)]])</f>
        <v>8549</v>
      </c>
      <c r="I15">
        <f>IF(Financials[[#This Row],[currency]]="USD",Financials[[#This Row],[revenue2(m)]]*83,Financials[[#This Row],[revenue2(m)]])</f>
        <v>38221.5</v>
      </c>
      <c r="J15" s="8">
        <f>IF(Financials[[#This Row],[currency]]="INR",Financials[[#This Row],[budget (m)]]/83,Financials[[#This Row],[budget (m)]])</f>
        <v>103</v>
      </c>
      <c r="K15" s="8">
        <f>IF(Financials[[#This Row],[currency]]="INR",Financials[[#This Row],[revenue2(m)]]/83,Financials[[#This Row],[revenue2(m)]])</f>
        <v>460.5</v>
      </c>
    </row>
    <row r="16" spans="1:11">
      <c r="A16">
        <v>117</v>
      </c>
      <c r="B16">
        <v>200</v>
      </c>
      <c r="C16">
        <v>2202</v>
      </c>
      <c r="D16" t="s">
        <v>33</v>
      </c>
      <c r="E16" t="s">
        <v>34</v>
      </c>
      <c r="F16" s="4">
        <f>IF(Financials[[#This Row],[unit]]="Billions",Financials[[#This Row],[budget]]*1000,Financials[[#This Row],[budget]])</f>
        <v>200</v>
      </c>
      <c r="G16">
        <f>IF(Financials[[#This Row],[unit]]="Billions",Financials[[#This Row],[revenue]]*1000,Financials[[#This Row],[revenue]])</f>
        <v>2202</v>
      </c>
      <c r="H16">
        <f>IF(Financials[[#This Row],[currency]]="USD",Financials[[#This Row],[budget (m)]]*83,Financials[[#This Row],[budget (m)]])</f>
        <v>16600</v>
      </c>
      <c r="I16">
        <f>IF(Financials[[#This Row],[currency]]="USD",Financials[[#This Row],[revenue2(m)]]*83,Financials[[#This Row],[revenue2(m)]])</f>
        <v>182766</v>
      </c>
      <c r="J16" s="8">
        <f>IF(Financials[[#This Row],[currency]]="INR",Financials[[#This Row],[budget (m)]]/83,Financials[[#This Row],[budget (m)]])</f>
        <v>200</v>
      </c>
      <c r="K16" s="8">
        <f>IF(Financials[[#This Row],[currency]]="INR",Financials[[#This Row],[revenue2(m)]]/83,Financials[[#This Row],[revenue2(m)]])</f>
        <v>2202</v>
      </c>
    </row>
    <row r="17" spans="1:11">
      <c r="A17">
        <v>118</v>
      </c>
      <c r="B17">
        <v>3.18</v>
      </c>
      <c r="C17">
        <v>3.3</v>
      </c>
      <c r="D17" t="s">
        <v>33</v>
      </c>
      <c r="E17" t="s">
        <v>34</v>
      </c>
      <c r="F17" s="4">
        <f>IF(Financials[[#This Row],[unit]]="Billions",Financials[[#This Row],[budget]]*1000,Financials[[#This Row],[budget]])</f>
        <v>3.18</v>
      </c>
      <c r="G17">
        <f>IF(Financials[[#This Row],[unit]]="Billions",Financials[[#This Row],[revenue]]*1000,Financials[[#This Row],[revenue]])</f>
        <v>3.3</v>
      </c>
      <c r="H17">
        <f>IF(Financials[[#This Row],[currency]]="USD",Financials[[#This Row],[budget (m)]]*83,Financials[[#This Row],[budget (m)]])</f>
        <v>263.94</v>
      </c>
      <c r="I17">
        <f>IF(Financials[[#This Row],[currency]]="USD",Financials[[#This Row],[revenue2(m)]]*83,Financials[[#This Row],[revenue2(m)]])</f>
        <v>273.89999999999998</v>
      </c>
      <c r="J17" s="8">
        <f>IF(Financials[[#This Row],[currency]]="INR",Financials[[#This Row],[budget (m)]]/83,Financials[[#This Row],[budget (m)]])</f>
        <v>3.18</v>
      </c>
      <c r="K17" s="8">
        <f>IF(Financials[[#This Row],[currency]]="INR",Financials[[#This Row],[revenue2(m)]]/83,Financials[[#This Row],[revenue2(m)]])</f>
        <v>3.3</v>
      </c>
    </row>
    <row r="18" spans="1:11">
      <c r="A18">
        <v>119</v>
      </c>
      <c r="B18">
        <v>237</v>
      </c>
      <c r="C18">
        <v>2847</v>
      </c>
      <c r="D18" t="s">
        <v>33</v>
      </c>
      <c r="E18" t="s">
        <v>34</v>
      </c>
      <c r="F18" s="4">
        <f>IF(Financials[[#This Row],[unit]]="Billions",Financials[[#This Row],[budget]]*1000,Financials[[#This Row],[budget]])</f>
        <v>237</v>
      </c>
      <c r="G18">
        <f>IF(Financials[[#This Row],[unit]]="Billions",Financials[[#This Row],[revenue]]*1000,Financials[[#This Row],[revenue]])</f>
        <v>2847</v>
      </c>
      <c r="H18">
        <f>IF(Financials[[#This Row],[currency]]="USD",Financials[[#This Row],[budget (m)]]*83,Financials[[#This Row],[budget (m)]])</f>
        <v>19671</v>
      </c>
      <c r="I18">
        <f>IF(Financials[[#This Row],[currency]]="USD",Financials[[#This Row],[revenue2(m)]]*83,Financials[[#This Row],[revenue2(m)]])</f>
        <v>236301</v>
      </c>
      <c r="J18" s="8">
        <f>IF(Financials[[#This Row],[currency]]="INR",Financials[[#This Row],[budget (m)]]/83,Financials[[#This Row],[budget (m)]])</f>
        <v>237</v>
      </c>
      <c r="K18" s="8">
        <f>IF(Financials[[#This Row],[currency]]="INR",Financials[[#This Row],[revenue2(m)]]/83,Financials[[#This Row],[revenue2(m)]])</f>
        <v>2847</v>
      </c>
    </row>
    <row r="19" spans="1:11">
      <c r="A19">
        <v>120</v>
      </c>
      <c r="B19">
        <v>7.2</v>
      </c>
      <c r="C19">
        <v>291</v>
      </c>
      <c r="D19" t="s">
        <v>33</v>
      </c>
      <c r="E19" t="s">
        <v>34</v>
      </c>
      <c r="F19" s="4">
        <f>IF(Financials[[#This Row],[unit]]="Billions",Financials[[#This Row],[budget]]*1000,Financials[[#This Row],[budget]])</f>
        <v>7.2</v>
      </c>
      <c r="G19">
        <f>IF(Financials[[#This Row],[unit]]="Billions",Financials[[#This Row],[revenue]]*1000,Financials[[#This Row],[revenue]])</f>
        <v>291</v>
      </c>
      <c r="H19">
        <f>IF(Financials[[#This Row],[currency]]="USD",Financials[[#This Row],[budget (m)]]*83,Financials[[#This Row],[budget (m)]])</f>
        <v>597.6</v>
      </c>
      <c r="I19">
        <f>IF(Financials[[#This Row],[currency]]="USD",Financials[[#This Row],[revenue2(m)]]*83,Financials[[#This Row],[revenue2(m)]])</f>
        <v>24153</v>
      </c>
      <c r="J19" s="8">
        <f>IF(Financials[[#This Row],[currency]]="INR",Financials[[#This Row],[budget (m)]]/83,Financials[[#This Row],[budget (m)]])</f>
        <v>7.2</v>
      </c>
      <c r="K19" s="8">
        <f>IF(Financials[[#This Row],[currency]]="INR",Financials[[#This Row],[revenue2(m)]]/83,Financials[[#This Row],[revenue2(m)]])</f>
        <v>291</v>
      </c>
    </row>
    <row r="20" spans="1:11">
      <c r="A20">
        <v>121</v>
      </c>
      <c r="B20">
        <v>185</v>
      </c>
      <c r="C20">
        <v>1006</v>
      </c>
      <c r="D20" t="s">
        <v>33</v>
      </c>
      <c r="E20" t="s">
        <v>34</v>
      </c>
      <c r="F20" s="4">
        <f>IF(Financials[[#This Row],[unit]]="Billions",Financials[[#This Row],[budget]]*1000,Financials[[#This Row],[budget]])</f>
        <v>185</v>
      </c>
      <c r="G20">
        <f>IF(Financials[[#This Row],[unit]]="Billions",Financials[[#This Row],[revenue]]*1000,Financials[[#This Row],[revenue]])</f>
        <v>1006</v>
      </c>
      <c r="H20">
        <f>IF(Financials[[#This Row],[currency]]="USD",Financials[[#This Row],[budget (m)]]*83,Financials[[#This Row],[budget (m)]])</f>
        <v>15355</v>
      </c>
      <c r="I20">
        <f>IF(Financials[[#This Row],[currency]]="USD",Financials[[#This Row],[revenue2(m)]]*83,Financials[[#This Row],[revenue2(m)]])</f>
        <v>83498</v>
      </c>
      <c r="J20" s="8">
        <f>IF(Financials[[#This Row],[currency]]="INR",Financials[[#This Row],[budget (m)]]/83,Financials[[#This Row],[budget (m)]])</f>
        <v>185</v>
      </c>
      <c r="K20" s="8">
        <f>IF(Financials[[#This Row],[currency]]="INR",Financials[[#This Row],[revenue2(m)]]/83,Financials[[#This Row],[revenue2(m)]])</f>
        <v>1006</v>
      </c>
    </row>
    <row r="21" spans="1:11">
      <c r="A21">
        <v>122</v>
      </c>
      <c r="B21">
        <v>22</v>
      </c>
      <c r="C21">
        <v>322.2</v>
      </c>
      <c r="D21" t="s">
        <v>33</v>
      </c>
      <c r="E21" t="s">
        <v>34</v>
      </c>
      <c r="F21" s="4">
        <f>IF(Financials[[#This Row],[unit]]="Billions",Financials[[#This Row],[budget]]*1000,Financials[[#This Row],[budget]])</f>
        <v>22</v>
      </c>
      <c r="G21">
        <f>IF(Financials[[#This Row],[unit]]="Billions",Financials[[#This Row],[revenue]]*1000,Financials[[#This Row],[revenue]])</f>
        <v>322.2</v>
      </c>
      <c r="H21">
        <f>IF(Financials[[#This Row],[currency]]="USD",Financials[[#This Row],[budget (m)]]*83,Financials[[#This Row],[budget (m)]])</f>
        <v>1826</v>
      </c>
      <c r="I21">
        <f>IF(Financials[[#This Row],[currency]]="USD",Financials[[#This Row],[revenue2(m)]]*83,Financials[[#This Row],[revenue2(m)]])</f>
        <v>26742.6</v>
      </c>
      <c r="J21" s="8">
        <f>IF(Financials[[#This Row],[currency]]="INR",Financials[[#This Row],[budget (m)]]/83,Financials[[#This Row],[budget (m)]])</f>
        <v>22</v>
      </c>
      <c r="K21" s="8">
        <f>IF(Financials[[#This Row],[currency]]="INR",Financials[[#This Row],[revenue2(m)]]/83,Financials[[#This Row],[revenue2(m)]])</f>
        <v>322.2</v>
      </c>
    </row>
    <row r="22" spans="1:11">
      <c r="A22">
        <v>123</v>
      </c>
      <c r="B22">
        <v>63</v>
      </c>
      <c r="C22">
        <v>1046</v>
      </c>
      <c r="D22" t="s">
        <v>33</v>
      </c>
      <c r="E22" t="s">
        <v>34</v>
      </c>
      <c r="F22" s="4">
        <f>IF(Financials[[#This Row],[unit]]="Billions",Financials[[#This Row],[budget]]*1000,Financials[[#This Row],[budget]])</f>
        <v>63</v>
      </c>
      <c r="G22">
        <f>IF(Financials[[#This Row],[unit]]="Billions",Financials[[#This Row],[revenue]]*1000,Financials[[#This Row],[revenue]])</f>
        <v>1046</v>
      </c>
      <c r="H22">
        <f>IF(Financials[[#This Row],[currency]]="USD",Financials[[#This Row],[budget (m)]]*83,Financials[[#This Row],[budget (m)]])</f>
        <v>5229</v>
      </c>
      <c r="I22">
        <f>IF(Financials[[#This Row],[currency]]="USD",Financials[[#This Row],[revenue2(m)]]*83,Financials[[#This Row],[revenue2(m)]])</f>
        <v>86818</v>
      </c>
      <c r="J22" s="8">
        <f>IF(Financials[[#This Row],[currency]]="INR",Financials[[#This Row],[budget (m)]]/83,Financials[[#This Row],[budget (m)]])</f>
        <v>63</v>
      </c>
      <c r="K22" s="8">
        <f>IF(Financials[[#This Row],[currency]]="INR",Financials[[#This Row],[revenue2(m)]]/83,Financials[[#This Row],[revenue2(m)]])</f>
        <v>1046</v>
      </c>
    </row>
    <row r="23" spans="1:11">
      <c r="A23">
        <v>124</v>
      </c>
      <c r="B23">
        <v>15.5</v>
      </c>
      <c r="C23">
        <v>263.10000000000002</v>
      </c>
      <c r="D23" t="s">
        <v>33</v>
      </c>
      <c r="E23" t="s">
        <v>34</v>
      </c>
      <c r="F23" s="4">
        <f>IF(Financials[[#This Row],[unit]]="Billions",Financials[[#This Row],[budget]]*1000,Financials[[#This Row],[budget]])</f>
        <v>15.5</v>
      </c>
      <c r="G23">
        <f>IF(Financials[[#This Row],[unit]]="Billions",Financials[[#This Row],[revenue]]*1000,Financials[[#This Row],[revenue]])</f>
        <v>263.10000000000002</v>
      </c>
      <c r="H23">
        <f>IF(Financials[[#This Row],[currency]]="USD",Financials[[#This Row],[budget (m)]]*83,Financials[[#This Row],[budget (m)]])</f>
        <v>1286.5</v>
      </c>
      <c r="I23">
        <f>IF(Financials[[#This Row],[currency]]="USD",Financials[[#This Row],[revenue2(m)]]*83,Financials[[#This Row],[revenue2(m)]])</f>
        <v>21837.300000000003</v>
      </c>
      <c r="J23" s="8">
        <f>IF(Financials[[#This Row],[currency]]="INR",Financials[[#This Row],[budget (m)]]/83,Financials[[#This Row],[budget (m)]])</f>
        <v>15.5</v>
      </c>
      <c r="K23" s="8">
        <f>IF(Financials[[#This Row],[currency]]="INR",Financials[[#This Row],[revenue2(m)]]/83,Financials[[#This Row],[revenue2(m)]])</f>
        <v>263.10000000000002</v>
      </c>
    </row>
    <row r="24" spans="1:11">
      <c r="A24">
        <v>125</v>
      </c>
      <c r="B24">
        <v>400</v>
      </c>
      <c r="C24">
        <v>2798</v>
      </c>
      <c r="D24" t="s">
        <v>33</v>
      </c>
      <c r="E24" t="s">
        <v>34</v>
      </c>
      <c r="F24" s="4">
        <f>IF(Financials[[#This Row],[unit]]="Billions",Financials[[#This Row],[budget]]*1000,Financials[[#This Row],[budget]])</f>
        <v>400</v>
      </c>
      <c r="G24">
        <f>IF(Financials[[#This Row],[unit]]="Billions",Financials[[#This Row],[revenue]]*1000,Financials[[#This Row],[revenue]])</f>
        <v>2798</v>
      </c>
      <c r="H24">
        <f>IF(Financials[[#This Row],[currency]]="USD",Financials[[#This Row],[budget (m)]]*83,Financials[[#This Row],[budget (m)]])</f>
        <v>33200</v>
      </c>
      <c r="I24">
        <f>IF(Financials[[#This Row],[currency]]="USD",Financials[[#This Row],[revenue2(m)]]*83,Financials[[#This Row],[revenue2(m)]])</f>
        <v>232234</v>
      </c>
      <c r="J24" s="8">
        <f>IF(Financials[[#This Row],[currency]]="INR",Financials[[#This Row],[budget (m)]]/83,Financials[[#This Row],[budget (m)]])</f>
        <v>400</v>
      </c>
      <c r="K24" s="8">
        <f>IF(Financials[[#This Row],[currency]]="INR",Financials[[#This Row],[revenue2(m)]]/83,Financials[[#This Row],[revenue2(m)]])</f>
        <v>2798</v>
      </c>
    </row>
    <row r="25" spans="1:11">
      <c r="A25">
        <v>126</v>
      </c>
      <c r="B25">
        <v>400</v>
      </c>
      <c r="C25">
        <v>2048</v>
      </c>
      <c r="D25" t="s">
        <v>33</v>
      </c>
      <c r="E25" t="s">
        <v>34</v>
      </c>
      <c r="F25" s="4">
        <f>IF(Financials[[#This Row],[unit]]="Billions",Financials[[#This Row],[budget]]*1000,Financials[[#This Row],[budget]])</f>
        <v>400</v>
      </c>
      <c r="G25">
        <f>IF(Financials[[#This Row],[unit]]="Billions",Financials[[#This Row],[revenue]]*1000,Financials[[#This Row],[revenue]])</f>
        <v>2048</v>
      </c>
      <c r="H25">
        <f>IF(Financials[[#This Row],[currency]]="USD",Financials[[#This Row],[budget (m)]]*83,Financials[[#This Row],[budget (m)]])</f>
        <v>33200</v>
      </c>
      <c r="I25">
        <f>IF(Financials[[#This Row],[currency]]="USD",Financials[[#This Row],[revenue2(m)]]*83,Financials[[#This Row],[revenue2(m)]])</f>
        <v>169984</v>
      </c>
      <c r="J25" s="8">
        <f>IF(Financials[[#This Row],[currency]]="INR",Financials[[#This Row],[budget (m)]]/83,Financials[[#This Row],[budget (m)]])</f>
        <v>400</v>
      </c>
      <c r="K25" s="8">
        <f>IF(Financials[[#This Row],[currency]]="INR",Financials[[#This Row],[revenue2(m)]]/83,Financials[[#This Row],[revenue2(m)]])</f>
        <v>2048</v>
      </c>
    </row>
    <row r="26" spans="1:11">
      <c r="A26">
        <v>127</v>
      </c>
      <c r="B26">
        <v>70</v>
      </c>
      <c r="C26">
        <v>100</v>
      </c>
      <c r="D26" t="s">
        <v>33</v>
      </c>
      <c r="E26" t="s">
        <v>32</v>
      </c>
      <c r="F26" s="4">
        <f>IF(Financials[[#This Row],[unit]]="Billions",Financials[[#This Row],[budget]]*1000,Financials[[#This Row],[budget]])</f>
        <v>70</v>
      </c>
      <c r="G26">
        <f>IF(Financials[[#This Row],[unit]]="Billions",Financials[[#This Row],[revenue]]*1000,Financials[[#This Row],[revenue]])</f>
        <v>100</v>
      </c>
      <c r="H26">
        <f>IF(Financials[[#This Row],[currency]]="USD",Financials[[#This Row],[budget (m)]]*83,Financials[[#This Row],[budget (m)]])</f>
        <v>70</v>
      </c>
      <c r="I26">
        <f>IF(Financials[[#This Row],[currency]]="USD",Financials[[#This Row],[revenue2(m)]]*83,Financials[[#This Row],[revenue2(m)]])</f>
        <v>100</v>
      </c>
      <c r="J26" s="8">
        <f>IF(Financials[[#This Row],[currency]]="INR",Financials[[#This Row],[budget (m)]]/83,Financials[[#This Row],[budget (m)]])</f>
        <v>0.84337349397590367</v>
      </c>
      <c r="K26" s="8">
        <f>IF(Financials[[#This Row],[currency]]="INR",Financials[[#This Row],[revenue2(m)]]/83,Financials[[#This Row],[revenue2(m)]])</f>
        <v>1.2048192771084338</v>
      </c>
    </row>
    <row r="27" spans="1:11">
      <c r="A27">
        <v>128</v>
      </c>
      <c r="B27">
        <v>120</v>
      </c>
      <c r="C27">
        <v>1350</v>
      </c>
      <c r="D27" t="s">
        <v>33</v>
      </c>
      <c r="E27" t="s">
        <v>32</v>
      </c>
      <c r="F27" s="4">
        <f>IF(Financials[[#This Row],[unit]]="Billions",Financials[[#This Row],[budget]]*1000,Financials[[#This Row],[budget]])</f>
        <v>120</v>
      </c>
      <c r="G27">
        <f>IF(Financials[[#This Row],[unit]]="Billions",Financials[[#This Row],[revenue]]*1000,Financials[[#This Row],[revenue]])</f>
        <v>1350</v>
      </c>
      <c r="H27">
        <f>IF(Financials[[#This Row],[currency]]="USD",Financials[[#This Row],[budget (m)]]*83,Financials[[#This Row],[budget (m)]])</f>
        <v>120</v>
      </c>
      <c r="I27">
        <f>IF(Financials[[#This Row],[currency]]="USD",Financials[[#This Row],[revenue2(m)]]*83,Financials[[#This Row],[revenue2(m)]])</f>
        <v>1350</v>
      </c>
      <c r="J27" s="8">
        <f>IF(Financials[[#This Row],[currency]]="INR",Financials[[#This Row],[budget (m)]]/83,Financials[[#This Row],[budget (m)]])</f>
        <v>1.4457831325301205</v>
      </c>
      <c r="K27" s="8">
        <f>IF(Financials[[#This Row],[currency]]="INR",Financials[[#This Row],[revenue2(m)]]/83,Financials[[#This Row],[revenue2(m)]])</f>
        <v>16.265060240963855</v>
      </c>
    </row>
    <row r="28" spans="1:11">
      <c r="A28">
        <v>129</v>
      </c>
      <c r="B28">
        <v>100</v>
      </c>
      <c r="C28">
        <v>410</v>
      </c>
      <c r="D28" t="s">
        <v>33</v>
      </c>
      <c r="E28" t="s">
        <v>32</v>
      </c>
      <c r="F28" s="4">
        <f>IF(Financials[[#This Row],[unit]]="Billions",Financials[[#This Row],[budget]]*1000,Financials[[#This Row],[budget]])</f>
        <v>100</v>
      </c>
      <c r="G28">
        <f>IF(Financials[[#This Row],[unit]]="Billions",Financials[[#This Row],[revenue]]*1000,Financials[[#This Row],[revenue]])</f>
        <v>410</v>
      </c>
      <c r="H28">
        <f>IF(Financials[[#This Row],[currency]]="USD",Financials[[#This Row],[budget (m)]]*83,Financials[[#This Row],[budget (m)]])</f>
        <v>100</v>
      </c>
      <c r="I28">
        <f>IF(Financials[[#This Row],[currency]]="USD",Financials[[#This Row],[revenue2(m)]]*83,Financials[[#This Row],[revenue2(m)]])</f>
        <v>410</v>
      </c>
      <c r="J28" s="8">
        <f>IF(Financials[[#This Row],[currency]]="INR",Financials[[#This Row],[budget (m)]]/83,Financials[[#This Row],[budget (m)]])</f>
        <v>1.2048192771084338</v>
      </c>
      <c r="K28" s="8">
        <f>IF(Financials[[#This Row],[currency]]="INR",Financials[[#This Row],[revenue2(m)]]/83,Financials[[#This Row],[revenue2(m)]])</f>
        <v>4.9397590361445785</v>
      </c>
    </row>
    <row r="29" spans="1:11">
      <c r="A29">
        <v>130</v>
      </c>
      <c r="B29">
        <v>850</v>
      </c>
      <c r="C29">
        <v>8540</v>
      </c>
      <c r="D29" t="s">
        <v>33</v>
      </c>
      <c r="E29" t="s">
        <v>32</v>
      </c>
      <c r="F29" s="4">
        <f>IF(Financials[[#This Row],[unit]]="Billions",Financials[[#This Row],[budget]]*1000,Financials[[#This Row],[budget]])</f>
        <v>850</v>
      </c>
      <c r="G29">
        <f>IF(Financials[[#This Row],[unit]]="Billions",Financials[[#This Row],[revenue]]*1000,Financials[[#This Row],[revenue]])</f>
        <v>8540</v>
      </c>
      <c r="H29">
        <f>IF(Financials[[#This Row],[currency]]="USD",Financials[[#This Row],[budget (m)]]*83,Financials[[#This Row],[budget (m)]])</f>
        <v>850</v>
      </c>
      <c r="I29">
        <f>IF(Financials[[#This Row],[currency]]="USD",Financials[[#This Row],[revenue2(m)]]*83,Financials[[#This Row],[revenue2(m)]])</f>
        <v>8540</v>
      </c>
      <c r="J29" s="8">
        <f>IF(Financials[[#This Row],[currency]]="INR",Financials[[#This Row],[budget (m)]]/83,Financials[[#This Row],[budget (m)]])</f>
        <v>10.240963855421686</v>
      </c>
      <c r="K29" s="8">
        <f>IF(Financials[[#This Row],[currency]]="INR",Financials[[#This Row],[revenue2(m)]]/83,Financials[[#This Row],[revenue2(m)]])</f>
        <v>102.89156626506023</v>
      </c>
    </row>
    <row r="30" spans="1:11">
      <c r="A30">
        <v>131</v>
      </c>
      <c r="B30">
        <v>1</v>
      </c>
      <c r="C30">
        <v>5.9</v>
      </c>
      <c r="D30" t="s">
        <v>31</v>
      </c>
      <c r="E30" t="s">
        <v>32</v>
      </c>
      <c r="F30" s="4">
        <f>IF(Financials[[#This Row],[unit]]="Billions",Financials[[#This Row],[budget]]*1000,Financials[[#This Row],[budget]])</f>
        <v>1000</v>
      </c>
      <c r="G30">
        <f>IF(Financials[[#This Row],[unit]]="Billions",Financials[[#This Row],[revenue]]*1000,Financials[[#This Row],[revenue]])</f>
        <v>5900</v>
      </c>
      <c r="H30">
        <f>IF(Financials[[#This Row],[currency]]="USD",Financials[[#This Row],[budget (m)]]*83,Financials[[#This Row],[budget (m)]])</f>
        <v>1000</v>
      </c>
      <c r="I30">
        <f>IF(Financials[[#This Row],[currency]]="USD",Financials[[#This Row],[revenue2(m)]]*83,Financials[[#This Row],[revenue2(m)]])</f>
        <v>5900</v>
      </c>
      <c r="J30" s="8">
        <f>IF(Financials[[#This Row],[currency]]="INR",Financials[[#This Row],[budget (m)]]/83,Financials[[#This Row],[budget (m)]])</f>
        <v>12.048192771084338</v>
      </c>
      <c r="K30" s="8">
        <f>IF(Financials[[#This Row],[currency]]="INR",Financials[[#This Row],[revenue2(m)]]/83,Financials[[#This Row],[revenue2(m)]])</f>
        <v>71.084337349397586</v>
      </c>
    </row>
    <row r="31" spans="1:11">
      <c r="A31">
        <v>132</v>
      </c>
      <c r="B31">
        <v>2</v>
      </c>
      <c r="C31">
        <v>3.6</v>
      </c>
      <c r="D31" t="s">
        <v>31</v>
      </c>
      <c r="E31" t="s">
        <v>32</v>
      </c>
      <c r="F31" s="4">
        <f>IF(Financials[[#This Row],[unit]]="Billions",Financials[[#This Row],[budget]]*1000,Financials[[#This Row],[budget]])</f>
        <v>2000</v>
      </c>
      <c r="G31">
        <f>IF(Financials[[#This Row],[unit]]="Billions",Financials[[#This Row],[revenue]]*1000,Financials[[#This Row],[revenue]])</f>
        <v>3600</v>
      </c>
      <c r="H31">
        <f>IF(Financials[[#This Row],[currency]]="USD",Financials[[#This Row],[budget (m)]]*83,Financials[[#This Row],[budget (m)]])</f>
        <v>2000</v>
      </c>
      <c r="I31">
        <f>IF(Financials[[#This Row],[currency]]="USD",Financials[[#This Row],[revenue2(m)]]*83,Financials[[#This Row],[revenue2(m)]])</f>
        <v>3600</v>
      </c>
      <c r="J31" s="8">
        <f>IF(Financials[[#This Row],[currency]]="INR",Financials[[#This Row],[budget (m)]]/83,Financials[[#This Row],[budget (m)]])</f>
        <v>24.096385542168676</v>
      </c>
      <c r="K31" s="8">
        <f>IF(Financials[[#This Row],[currency]]="INR",Financials[[#This Row],[revenue2(m)]]/83,Financials[[#This Row],[revenue2(m)]])</f>
        <v>43.373493975903614</v>
      </c>
    </row>
    <row r="32" spans="1:11">
      <c r="A32">
        <v>133</v>
      </c>
      <c r="B32">
        <v>5.5</v>
      </c>
      <c r="C32">
        <v>12</v>
      </c>
      <c r="D32" t="s">
        <v>31</v>
      </c>
      <c r="E32" t="s">
        <v>32</v>
      </c>
      <c r="F32" s="4">
        <f>IF(Financials[[#This Row],[unit]]="Billions",Financials[[#This Row],[budget]]*1000,Financials[[#This Row],[budget]])</f>
        <v>5500</v>
      </c>
      <c r="G32">
        <f>IF(Financials[[#This Row],[unit]]="Billions",Financials[[#This Row],[revenue]]*1000,Financials[[#This Row],[revenue]])</f>
        <v>12000</v>
      </c>
      <c r="H32">
        <f>IF(Financials[[#This Row],[currency]]="USD",Financials[[#This Row],[budget (m)]]*83,Financials[[#This Row],[budget (m)]])</f>
        <v>5500</v>
      </c>
      <c r="I32">
        <f>IF(Financials[[#This Row],[currency]]="USD",Financials[[#This Row],[revenue2(m)]]*83,Financials[[#This Row],[revenue2(m)]])</f>
        <v>12000</v>
      </c>
      <c r="J32" s="8">
        <f>IF(Financials[[#This Row],[currency]]="INR",Financials[[#This Row],[budget (m)]]/83,Financials[[#This Row],[budget (m)]])</f>
        <v>66.265060240963862</v>
      </c>
      <c r="K32" s="8">
        <f>IF(Financials[[#This Row],[currency]]="INR",Financials[[#This Row],[revenue2(m)]]/83,Financials[[#This Row],[revenue2(m)]])</f>
        <v>144.57831325301206</v>
      </c>
    </row>
    <row r="33" spans="1:11">
      <c r="A33">
        <v>134</v>
      </c>
      <c r="B33">
        <v>1.8</v>
      </c>
      <c r="C33">
        <v>6.5</v>
      </c>
      <c r="D33" t="s">
        <v>31</v>
      </c>
      <c r="E33" t="s">
        <v>32</v>
      </c>
      <c r="F33" s="4">
        <f>IF(Financials[[#This Row],[unit]]="Billions",Financials[[#This Row],[budget]]*1000,Financials[[#This Row],[budget]])</f>
        <v>1800</v>
      </c>
      <c r="G33">
        <f>IF(Financials[[#This Row],[unit]]="Billions",Financials[[#This Row],[revenue]]*1000,Financials[[#This Row],[revenue]])</f>
        <v>6500</v>
      </c>
      <c r="H33">
        <f>IF(Financials[[#This Row],[currency]]="USD",Financials[[#This Row],[budget (m)]]*83,Financials[[#This Row],[budget (m)]])</f>
        <v>1800</v>
      </c>
      <c r="I33">
        <f>IF(Financials[[#This Row],[currency]]="USD",Financials[[#This Row],[revenue2(m)]]*83,Financials[[#This Row],[revenue2(m)]])</f>
        <v>6500</v>
      </c>
      <c r="J33" s="8">
        <f>IF(Financials[[#This Row],[currency]]="INR",Financials[[#This Row],[budget (m)]]/83,Financials[[#This Row],[budget (m)]])</f>
        <v>21.686746987951807</v>
      </c>
      <c r="K33" s="8">
        <f>IF(Financials[[#This Row],[currency]]="INR",Financials[[#This Row],[revenue2(m)]]/83,Financials[[#This Row],[revenue2(m)]])</f>
        <v>78.313253012048193</v>
      </c>
    </row>
    <row r="34" spans="1:11">
      <c r="A34">
        <v>135</v>
      </c>
      <c r="B34">
        <v>250</v>
      </c>
      <c r="C34">
        <v>3409</v>
      </c>
      <c r="D34" t="s">
        <v>33</v>
      </c>
      <c r="E34" t="s">
        <v>32</v>
      </c>
      <c r="F34" s="4">
        <f>IF(Financials[[#This Row],[unit]]="Billions",Financials[[#This Row],[budget]]*1000,Financials[[#This Row],[budget]])</f>
        <v>250</v>
      </c>
      <c r="G34">
        <f>IF(Financials[[#This Row],[unit]]="Billions",Financials[[#This Row],[revenue]]*1000,Financials[[#This Row],[revenue]])</f>
        <v>3409</v>
      </c>
      <c r="H34">
        <f>IF(Financials[[#This Row],[currency]]="USD",Financials[[#This Row],[budget (m)]]*83,Financials[[#This Row],[budget (m)]])</f>
        <v>250</v>
      </c>
      <c r="I34">
        <f>IF(Financials[[#This Row],[currency]]="USD",Financials[[#This Row],[revenue2(m)]]*83,Financials[[#This Row],[revenue2(m)]])</f>
        <v>3409</v>
      </c>
      <c r="J34" s="8">
        <f>IF(Financials[[#This Row],[currency]]="INR",Financials[[#This Row],[budget (m)]]/83,Financials[[#This Row],[budget (m)]])</f>
        <v>3.0120481927710845</v>
      </c>
      <c r="K34" s="8">
        <f>IF(Financials[[#This Row],[currency]]="INR",Financials[[#This Row],[revenue2(m)]]/83,Financials[[#This Row],[revenue2(m)]])</f>
        <v>41.072289156626503</v>
      </c>
    </row>
    <row r="35" spans="1:11">
      <c r="A35">
        <v>136</v>
      </c>
      <c r="B35">
        <v>900</v>
      </c>
      <c r="C35">
        <v>11690</v>
      </c>
      <c r="D35" t="s">
        <v>33</v>
      </c>
      <c r="E35" t="s">
        <v>32</v>
      </c>
      <c r="F35" s="4">
        <f>IF(Financials[[#This Row],[unit]]="Billions",Financials[[#This Row],[budget]]*1000,Financials[[#This Row],[budget]])</f>
        <v>900</v>
      </c>
      <c r="G35">
        <f>IF(Financials[[#This Row],[unit]]="Billions",Financials[[#This Row],[revenue]]*1000,Financials[[#This Row],[revenue]])</f>
        <v>11690</v>
      </c>
      <c r="H35">
        <f>IF(Financials[[#This Row],[currency]]="USD",Financials[[#This Row],[budget (m)]]*83,Financials[[#This Row],[budget (m)]])</f>
        <v>900</v>
      </c>
      <c r="I35">
        <f>IF(Financials[[#This Row],[currency]]="USD",Financials[[#This Row],[revenue2(m)]]*83,Financials[[#This Row],[revenue2(m)]])</f>
        <v>11690</v>
      </c>
      <c r="J35" s="8">
        <f>IF(Financials[[#This Row],[currency]]="INR",Financials[[#This Row],[budget (m)]]/83,Financials[[#This Row],[budget (m)]])</f>
        <v>10.843373493975903</v>
      </c>
      <c r="K35" s="8">
        <f>IF(Financials[[#This Row],[currency]]="INR",Financials[[#This Row],[revenue2(m)]]/83,Financials[[#This Row],[revenue2(m)]])</f>
        <v>140.84337349397592</v>
      </c>
    </row>
    <row r="36" spans="1:11">
      <c r="A36">
        <v>137</v>
      </c>
      <c r="B36">
        <v>216.7</v>
      </c>
      <c r="C36">
        <v>370.6</v>
      </c>
      <c r="D36" t="s">
        <v>33</v>
      </c>
      <c r="E36" t="s">
        <v>34</v>
      </c>
      <c r="F36" s="4">
        <f>IF(Financials[[#This Row],[unit]]="Billions",Financials[[#This Row],[budget]]*1000,Financials[[#This Row],[budget]])</f>
        <v>216.7</v>
      </c>
      <c r="G36">
        <f>IF(Financials[[#This Row],[unit]]="Billions",Financials[[#This Row],[revenue]]*1000,Financials[[#This Row],[revenue]])</f>
        <v>370.6</v>
      </c>
      <c r="H36">
        <f>IF(Financials[[#This Row],[currency]]="USD",Financials[[#This Row],[budget (m)]]*83,Financials[[#This Row],[budget (m)]])</f>
        <v>17986.099999999999</v>
      </c>
      <c r="I36">
        <f>IF(Financials[[#This Row],[currency]]="USD",Financials[[#This Row],[revenue2(m)]]*83,Financials[[#This Row],[revenue2(m)]])</f>
        <v>30759.800000000003</v>
      </c>
      <c r="J36" s="8">
        <f>IF(Financials[[#This Row],[currency]]="INR",Financials[[#This Row],[budget (m)]]/83,Financials[[#This Row],[budget (m)]])</f>
        <v>216.7</v>
      </c>
      <c r="K36" s="8">
        <f>IF(Financials[[#This Row],[currency]]="INR",Financials[[#This Row],[revenue2(m)]]/83,Financials[[#This Row],[revenue2(m)]])</f>
        <v>370.6</v>
      </c>
    </row>
    <row r="37" spans="1:11">
      <c r="A37">
        <v>138</v>
      </c>
      <c r="B37">
        <v>177</v>
      </c>
      <c r="C37">
        <v>714.4</v>
      </c>
      <c r="D37" t="s">
        <v>33</v>
      </c>
      <c r="E37" t="s">
        <v>34</v>
      </c>
      <c r="F37" s="4">
        <f>IF(Financials[[#This Row],[unit]]="Billions",Financials[[#This Row],[budget]]*1000,Financials[[#This Row],[budget]])</f>
        <v>177</v>
      </c>
      <c r="G37">
        <f>IF(Financials[[#This Row],[unit]]="Billions",Financials[[#This Row],[revenue]]*1000,Financials[[#This Row],[revenue]])</f>
        <v>714.4</v>
      </c>
      <c r="H37">
        <f>IF(Financials[[#This Row],[currency]]="USD",Financials[[#This Row],[budget (m)]]*83,Financials[[#This Row],[budget (m)]])</f>
        <v>14691</v>
      </c>
      <c r="I37">
        <f>IF(Financials[[#This Row],[currency]]="USD",Financials[[#This Row],[revenue2(m)]]*83,Financials[[#This Row],[revenue2(m)]])</f>
        <v>59295.199999999997</v>
      </c>
      <c r="J37" s="8">
        <f>IF(Financials[[#This Row],[currency]]="INR",Financials[[#This Row],[budget (m)]]/83,Financials[[#This Row],[budget (m)]])</f>
        <v>177</v>
      </c>
      <c r="K37" s="8">
        <f>IF(Financials[[#This Row],[currency]]="INR",Financials[[#This Row],[revenue2(m)]]/83,Financials[[#This Row],[revenue2(m)]])</f>
        <v>714.4</v>
      </c>
    </row>
    <row r="38" spans="1:11">
      <c r="A38">
        <v>139</v>
      </c>
      <c r="B38">
        <v>1.8</v>
      </c>
      <c r="C38">
        <v>3.1</v>
      </c>
      <c r="D38" t="s">
        <v>31</v>
      </c>
      <c r="E38" t="s">
        <v>32</v>
      </c>
      <c r="F38" s="4">
        <f>IF(Financials[[#This Row],[unit]]="Billions",Financials[[#This Row],[budget]]*1000,Financials[[#This Row],[budget]])</f>
        <v>1800</v>
      </c>
      <c r="G38">
        <f>IF(Financials[[#This Row],[unit]]="Billions",Financials[[#This Row],[revenue]]*1000,Financials[[#This Row],[revenue]])</f>
        <v>3100</v>
      </c>
      <c r="H38">
        <f>IF(Financials[[#This Row],[currency]]="USD",Financials[[#This Row],[budget (m)]]*83,Financials[[#This Row],[budget (m)]])</f>
        <v>1800</v>
      </c>
      <c r="I38">
        <f>IF(Financials[[#This Row],[currency]]="USD",Financials[[#This Row],[revenue2(m)]]*83,Financials[[#This Row],[revenue2(m)]])</f>
        <v>3100</v>
      </c>
      <c r="J38" s="8">
        <f>IF(Financials[[#This Row],[currency]]="INR",Financials[[#This Row],[budget (m)]]/83,Financials[[#This Row],[budget (m)]])</f>
        <v>21.686746987951807</v>
      </c>
      <c r="K38" s="8">
        <f>IF(Financials[[#This Row],[currency]]="INR",Financials[[#This Row],[revenue2(m)]]/83,Financials[[#This Row],[revenue2(m)]])</f>
        <v>37.349397590361448</v>
      </c>
    </row>
    <row r="39" spans="1:11">
      <c r="A39">
        <v>140</v>
      </c>
      <c r="B39">
        <v>500</v>
      </c>
      <c r="C39">
        <v>950</v>
      </c>
      <c r="D39" t="s">
        <v>33</v>
      </c>
      <c r="E39" t="s">
        <v>32</v>
      </c>
      <c r="F39" s="4">
        <f>IF(Financials[[#This Row],[unit]]="Billions",Financials[[#This Row],[budget]]*1000,Financials[[#This Row],[budget]])</f>
        <v>500</v>
      </c>
      <c r="G39">
        <f>IF(Financials[[#This Row],[unit]]="Billions",Financials[[#This Row],[revenue]]*1000,Financials[[#This Row],[revenue]])</f>
        <v>950</v>
      </c>
      <c r="H39">
        <f>IF(Financials[[#This Row],[currency]]="USD",Financials[[#This Row],[budget (m)]]*83,Financials[[#This Row],[budget (m)]])</f>
        <v>500</v>
      </c>
      <c r="I39">
        <f>IF(Financials[[#This Row],[currency]]="USD",Financials[[#This Row],[revenue2(m)]]*83,Financials[[#This Row],[revenue2(m)]])</f>
        <v>950</v>
      </c>
      <c r="J39" s="8">
        <f>IF(Financials[[#This Row],[currency]]="INR",Financials[[#This Row],[budget (m)]]/83,Financials[[#This Row],[budget (m)]])</f>
        <v>6.024096385542169</v>
      </c>
      <c r="K39" s="8">
        <f>IF(Financials[[#This Row],[currency]]="INR",Financials[[#This Row],[revenue2(m)]]/83,Financials[[#This Row],[revenue2(m)]])</f>
        <v>11.445783132530121</v>
      </c>
    </row>
    <row r="40" spans="1:11">
      <c r="A40">
        <v>406</v>
      </c>
      <c r="B40">
        <v>30</v>
      </c>
      <c r="C40">
        <v>350</v>
      </c>
      <c r="D40" t="s">
        <v>33</v>
      </c>
      <c r="E40" t="s">
        <v>32</v>
      </c>
      <c r="F40" s="4">
        <f>IF(Financials[[#This Row],[unit]]="Billions",Financials[[#This Row],[budget]]*1000,Financials[[#This Row],[budget]])</f>
        <v>30</v>
      </c>
      <c r="G40">
        <f>IF(Financials[[#This Row],[unit]]="Billions",Financials[[#This Row],[revenue]]*1000,Financials[[#This Row],[revenue]])</f>
        <v>350</v>
      </c>
      <c r="H40">
        <f>IF(Financials[[#This Row],[currency]]="USD",Financials[[#This Row],[budget (m)]]*83,Financials[[#This Row],[budget (m)]])</f>
        <v>30</v>
      </c>
      <c r="I40">
        <f>IF(Financials[[#This Row],[currency]]="USD",Financials[[#This Row],[revenue2(m)]]*83,Financials[[#This Row],[revenue2(m)]])</f>
        <v>350</v>
      </c>
      <c r="J40" s="8">
        <f>IF(Financials[[#This Row],[currency]]="INR",Financials[[#This Row],[budget (m)]]/83,Financials[[#This Row],[budget (m)]])</f>
        <v>0.36144578313253012</v>
      </c>
      <c r="K40" s="8">
        <f>IF(Financials[[#This Row],[currency]]="INR",Financials[[#This Row],[revenue2(m)]]/83,Financials[[#This Row],[revenue2(m)]])</f>
        <v>4.2168674698795181</v>
      </c>
    </row>
    <row r="41" spans="1:11">
      <c r="A41">
        <v>412</v>
      </c>
      <c r="B41">
        <v>160</v>
      </c>
      <c r="C41">
        <v>836.8</v>
      </c>
      <c r="D41" t="s">
        <v>33</v>
      </c>
      <c r="E41" t="s">
        <v>34</v>
      </c>
      <c r="F41" s="4">
        <f>IF(Financials[[#This Row],[unit]]="Billions",Financials[[#This Row],[budget]]*1000,Financials[[#This Row],[budget]])</f>
        <v>160</v>
      </c>
      <c r="G41">
        <f>IF(Financials[[#This Row],[unit]]="Billions",Financials[[#This Row],[revenue]]*1000,Financials[[#This Row],[revenue]])</f>
        <v>836.8</v>
      </c>
      <c r="H41">
        <f>IF(Financials[[#This Row],[currency]]="USD",Financials[[#This Row],[budget (m)]]*83,Financials[[#This Row],[budget (m)]])</f>
        <v>13280</v>
      </c>
      <c r="I41">
        <f>IF(Financials[[#This Row],[currency]]="USD",Financials[[#This Row],[revenue2(m)]]*83,Financials[[#This Row],[revenue2(m)]])</f>
        <v>69454.399999999994</v>
      </c>
      <c r="J41" s="8">
        <f>IF(Financials[[#This Row],[currency]]="INR",Financials[[#This Row],[budget (m)]]/83,Financials[[#This Row],[budget (m)]])</f>
        <v>160</v>
      </c>
      <c r="K41" s="8">
        <f>IF(Financials[[#This Row],[currency]]="INR",Financials[[#This Row],[revenue2(m)]]/83,Financials[[#This Row],[revenue2(m)]])</f>
        <v>836.8</v>
      </c>
    </row>
    <row r="43" spans="1:11">
      <c r="H43" s="7" t="s">
        <v>163</v>
      </c>
      <c r="I43" s="6">
        <f>SUM(Financials[budget INR])</f>
        <v>303730.14</v>
      </c>
    </row>
    <row r="44" spans="1:11">
      <c r="B44" s="7" t="s">
        <v>157</v>
      </c>
      <c r="C44" t="s">
        <v>162</v>
      </c>
      <c r="D44" s="6">
        <f>SUM(Financials[Budget USD])</f>
        <v>3659.399277108434</v>
      </c>
      <c r="E44" s="9" t="s">
        <v>168</v>
      </c>
      <c r="F44" s="9">
        <f>COUNT(Financials[movie_id])</f>
        <v>40</v>
      </c>
      <c r="H44" s="7" t="s">
        <v>164</v>
      </c>
      <c r="I44" s="6">
        <f>SUM(Financials[revenue INR2])</f>
        <v>1722999</v>
      </c>
    </row>
    <row r="45" spans="1:11">
      <c r="B45" s="7" t="s">
        <v>165</v>
      </c>
      <c r="D45" s="6">
        <f>SUM(Financials[revenue Usd])</f>
        <v>20759.024096385547</v>
      </c>
      <c r="E45" s="7" t="s">
        <v>169</v>
      </c>
      <c r="F45" s="9">
        <f>COUNTIF(Movies[industry],"Bollywood")</f>
        <v>18</v>
      </c>
    </row>
    <row r="46" spans="1:11">
      <c r="E46" s="7" t="s">
        <v>170</v>
      </c>
      <c r="F46" s="10">
        <f>18/40</f>
        <v>0.45</v>
      </c>
    </row>
    <row r="47" spans="1:11">
      <c r="E47" s="7" t="s">
        <v>171</v>
      </c>
      <c r="F47" s="9">
        <f>SUMIF(Movies[industry],"Bollywood",Financials[revenue INR2])</f>
        <v>114902.7</v>
      </c>
    </row>
    <row r="48" spans="1:11">
      <c r="E48" s="7"/>
      <c r="F48" s="9"/>
    </row>
    <row r="49" spans="5:6">
      <c r="E49" s="7" t="s">
        <v>172</v>
      </c>
      <c r="F49" s="9">
        <f>COUNTIF(Movies[industry],"Hollywood")</f>
        <v>21</v>
      </c>
    </row>
    <row r="50" spans="5:6">
      <c r="E50" s="7" t="s">
        <v>173</v>
      </c>
      <c r="F50" s="10">
        <f>F49/F44</f>
        <v>0.52500000000000002</v>
      </c>
    </row>
    <row r="51" spans="5:6">
      <c r="E51" s="7" t="s">
        <v>174</v>
      </c>
      <c r="F51" s="11">
        <f>SUMIF(Movies[industry],"Hollywood",Financials[revenue INR2])</f>
        <v>1538641.9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zoomScale="160" zoomScaleNormal="160" workbookViewId="0">
      <selection activeCell="A2" sqref="A2:B3"/>
    </sheetView>
  </sheetViews>
  <sheetFormatPr defaultRowHeight="15"/>
  <cols>
    <col min="2" max="2" width="26.42578125" customWidth="1"/>
    <col min="3" max="3" width="10.85546875" customWidth="1"/>
    <col min="5" max="5" width="22.140625" customWidth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>
        <v>50</v>
      </c>
      <c r="B2" t="s">
        <v>38</v>
      </c>
      <c r="C2">
        <v>1986</v>
      </c>
    </row>
    <row r="3" spans="1:3">
      <c r="A3">
        <v>51</v>
      </c>
      <c r="B3" t="s">
        <v>39</v>
      </c>
      <c r="C3">
        <v>1959</v>
      </c>
    </row>
    <row r="4" spans="1:3">
      <c r="A4">
        <v>52</v>
      </c>
      <c r="B4" t="s">
        <v>40</v>
      </c>
      <c r="C4">
        <v>1976</v>
      </c>
    </row>
    <row r="5" spans="1:3">
      <c r="A5">
        <v>53</v>
      </c>
      <c r="B5" t="s">
        <v>41</v>
      </c>
      <c r="C5">
        <v>1989</v>
      </c>
    </row>
    <row r="6" spans="1:3">
      <c r="A6">
        <v>54</v>
      </c>
      <c r="B6" t="s">
        <v>42</v>
      </c>
      <c r="C6">
        <v>1983</v>
      </c>
    </row>
    <row r="7" spans="1:3">
      <c r="A7">
        <v>55</v>
      </c>
      <c r="B7" t="s">
        <v>43</v>
      </c>
      <c r="C7">
        <v>1981</v>
      </c>
    </row>
    <row r="8" spans="1:3">
      <c r="A8">
        <v>56</v>
      </c>
      <c r="B8" t="s">
        <v>44</v>
      </c>
      <c r="C8">
        <v>1981</v>
      </c>
    </row>
    <row r="9" spans="1:3">
      <c r="A9">
        <v>57</v>
      </c>
      <c r="B9" t="s">
        <v>45</v>
      </c>
      <c r="C9">
        <v>1942</v>
      </c>
    </row>
    <row r="10" spans="1:3">
      <c r="A10">
        <v>58</v>
      </c>
      <c r="B10" t="s">
        <v>46</v>
      </c>
      <c r="C10">
        <v>1948</v>
      </c>
    </row>
    <row r="11" spans="1:3">
      <c r="A11">
        <v>59</v>
      </c>
      <c r="B11" t="s">
        <v>47</v>
      </c>
      <c r="C11">
        <v>1965</v>
      </c>
    </row>
    <row r="12" spans="1:3">
      <c r="A12">
        <v>60</v>
      </c>
      <c r="B12" t="s">
        <v>48</v>
      </c>
      <c r="C12">
        <v>1974</v>
      </c>
    </row>
    <row r="13" spans="1:3">
      <c r="A13">
        <v>61</v>
      </c>
      <c r="B13" t="s">
        <v>49</v>
      </c>
      <c r="C13">
        <v>1965</v>
      </c>
    </row>
    <row r="14" spans="1:3">
      <c r="A14">
        <v>62</v>
      </c>
      <c r="B14" t="s">
        <v>50</v>
      </c>
      <c r="C14">
        <v>1970</v>
      </c>
    </row>
    <row r="15" spans="1:3">
      <c r="A15">
        <v>63</v>
      </c>
      <c r="B15" t="s">
        <v>51</v>
      </c>
      <c r="C15">
        <v>1979</v>
      </c>
    </row>
    <row r="16" spans="1:3">
      <c r="A16">
        <v>64</v>
      </c>
      <c r="B16" t="s">
        <v>52</v>
      </c>
      <c r="C16">
        <v>1974</v>
      </c>
    </row>
    <row r="17" spans="1:3">
      <c r="A17">
        <v>65</v>
      </c>
      <c r="B17" t="s">
        <v>53</v>
      </c>
      <c r="C17">
        <v>1985</v>
      </c>
    </row>
    <row r="18" spans="1:3">
      <c r="A18">
        <v>66</v>
      </c>
      <c r="B18" t="s">
        <v>54</v>
      </c>
      <c r="C18">
        <v>1986</v>
      </c>
    </row>
    <row r="19" spans="1:3">
      <c r="A19">
        <v>67</v>
      </c>
      <c r="B19" t="s">
        <v>55</v>
      </c>
      <c r="C19">
        <v>1958</v>
      </c>
    </row>
    <row r="20" spans="1:3">
      <c r="A20">
        <v>68</v>
      </c>
      <c r="B20" t="s">
        <v>56</v>
      </c>
      <c r="C20">
        <v>1937</v>
      </c>
    </row>
    <row r="21" spans="1:3">
      <c r="A21">
        <v>69</v>
      </c>
      <c r="B21" t="s">
        <v>57</v>
      </c>
      <c r="C21">
        <v>1974</v>
      </c>
    </row>
    <row r="22" spans="1:3">
      <c r="A22">
        <v>70</v>
      </c>
      <c r="B22" t="s">
        <v>58</v>
      </c>
      <c r="C22">
        <v>1959</v>
      </c>
    </row>
    <row r="23" spans="1:3">
      <c r="A23">
        <v>71</v>
      </c>
      <c r="B23" t="s">
        <v>59</v>
      </c>
      <c r="C23">
        <v>1969</v>
      </c>
    </row>
    <row r="24" spans="1:3">
      <c r="A24">
        <v>72</v>
      </c>
      <c r="B24" t="s">
        <v>60</v>
      </c>
      <c r="C24">
        <v>1982</v>
      </c>
    </row>
    <row r="25" spans="1:3">
      <c r="A25">
        <v>73</v>
      </c>
      <c r="B25" t="s">
        <v>61</v>
      </c>
      <c r="C25">
        <v>1984</v>
      </c>
    </row>
    <row r="26" spans="1:3">
      <c r="A26">
        <v>74</v>
      </c>
      <c r="B26" t="s">
        <v>62</v>
      </c>
      <c r="C26">
        <v>1986</v>
      </c>
    </row>
    <row r="27" spans="1:3">
      <c r="A27">
        <v>75</v>
      </c>
      <c r="B27" t="s">
        <v>63</v>
      </c>
      <c r="C27">
        <v>1968</v>
      </c>
    </row>
    <row r="28" spans="1:3">
      <c r="A28">
        <v>76</v>
      </c>
      <c r="B28" t="s">
        <v>64</v>
      </c>
      <c r="C28">
        <v>1972</v>
      </c>
    </row>
    <row r="29" spans="1:3">
      <c r="A29">
        <v>77</v>
      </c>
      <c r="B29" t="s">
        <v>65</v>
      </c>
      <c r="C29">
        <v>1964</v>
      </c>
    </row>
    <row r="30" spans="1:3">
      <c r="A30">
        <v>78</v>
      </c>
      <c r="B30" t="s">
        <v>66</v>
      </c>
      <c r="C30">
        <v>1974</v>
      </c>
    </row>
    <row r="31" spans="1:3">
      <c r="A31">
        <v>79</v>
      </c>
      <c r="B31" t="s">
        <v>67</v>
      </c>
      <c r="C31">
        <v>1975</v>
      </c>
    </row>
    <row r="32" spans="1:3">
      <c r="A32">
        <v>80</v>
      </c>
      <c r="B32" t="s">
        <v>68</v>
      </c>
      <c r="C32">
        <v>1908</v>
      </c>
    </row>
    <row r="33" spans="1:3">
      <c r="A33">
        <v>81</v>
      </c>
      <c r="B33" t="s">
        <v>69</v>
      </c>
      <c r="C33">
        <v>1921</v>
      </c>
    </row>
    <row r="34" spans="1:3">
      <c r="A34">
        <v>82</v>
      </c>
      <c r="B34" t="s">
        <v>70</v>
      </c>
      <c r="C34">
        <v>1976</v>
      </c>
    </row>
    <row r="35" spans="1:3">
      <c r="A35">
        <v>83</v>
      </c>
      <c r="B35" t="s">
        <v>71</v>
      </c>
      <c r="C35">
        <v>1978</v>
      </c>
    </row>
    <row r="36" spans="1:3">
      <c r="A36">
        <v>84</v>
      </c>
      <c r="B36" t="s">
        <v>72</v>
      </c>
      <c r="C36">
        <v>1924</v>
      </c>
    </row>
    <row r="37" spans="1:3">
      <c r="A37">
        <v>85</v>
      </c>
      <c r="B37" t="s">
        <v>73</v>
      </c>
      <c r="C37">
        <v>1940</v>
      </c>
    </row>
    <row r="38" spans="1:3">
      <c r="A38">
        <v>86</v>
      </c>
      <c r="B38" t="s">
        <v>74</v>
      </c>
      <c r="C38">
        <v>1974</v>
      </c>
    </row>
    <row r="39" spans="1:3">
      <c r="A39">
        <v>87</v>
      </c>
      <c r="B39" t="s">
        <v>75</v>
      </c>
      <c r="C39">
        <v>1979</v>
      </c>
    </row>
    <row r="40" spans="1:3">
      <c r="A40">
        <v>88</v>
      </c>
      <c r="B40" t="s">
        <v>76</v>
      </c>
      <c r="C40">
        <v>1952</v>
      </c>
    </row>
    <row r="41" spans="1:3">
      <c r="A41">
        <v>89</v>
      </c>
      <c r="B41" t="s">
        <v>77</v>
      </c>
      <c r="C41">
        <v>1943</v>
      </c>
    </row>
    <row r="42" spans="1:3">
      <c r="A42">
        <v>90</v>
      </c>
      <c r="B42" t="s">
        <v>78</v>
      </c>
      <c r="C42">
        <v>1947</v>
      </c>
    </row>
    <row r="43" spans="1:3">
      <c r="A43">
        <v>91</v>
      </c>
      <c r="B43" t="s">
        <v>79</v>
      </c>
      <c r="C43">
        <v>1967</v>
      </c>
    </row>
    <row r="44" spans="1:3">
      <c r="A44">
        <v>92</v>
      </c>
      <c r="B44" t="s">
        <v>80</v>
      </c>
      <c r="C44">
        <v>1967</v>
      </c>
    </row>
    <row r="45" spans="1:3">
      <c r="A45">
        <v>93</v>
      </c>
      <c r="B45" t="s">
        <v>81</v>
      </c>
      <c r="C45">
        <v>1975</v>
      </c>
    </row>
    <row r="46" spans="1:3">
      <c r="A46">
        <v>94</v>
      </c>
      <c r="B46" t="s">
        <v>82</v>
      </c>
      <c r="C46">
        <v>1965</v>
      </c>
    </row>
    <row r="47" spans="1:3">
      <c r="A47">
        <v>95</v>
      </c>
      <c r="B47" t="s">
        <v>83</v>
      </c>
      <c r="C47">
        <v>1981</v>
      </c>
    </row>
    <row r="48" spans="1:3">
      <c r="A48">
        <v>150</v>
      </c>
      <c r="B48" t="s">
        <v>84</v>
      </c>
      <c r="C48">
        <v>1905</v>
      </c>
    </row>
    <row r="49" spans="1:3">
      <c r="A49">
        <v>151</v>
      </c>
      <c r="B49" t="s">
        <v>85</v>
      </c>
      <c r="C49">
        <v>1919</v>
      </c>
    </row>
    <row r="50" spans="1:3">
      <c r="A50">
        <v>152</v>
      </c>
      <c r="B50" t="s">
        <v>86</v>
      </c>
      <c r="C50">
        <v>1997</v>
      </c>
    </row>
    <row r="51" spans="1:3">
      <c r="A51">
        <v>153</v>
      </c>
      <c r="B51" t="s">
        <v>87</v>
      </c>
      <c r="C51">
        <v>1929</v>
      </c>
    </row>
    <row r="52" spans="1:3">
      <c r="A52">
        <v>154</v>
      </c>
      <c r="B52" t="s">
        <v>88</v>
      </c>
      <c r="C52">
        <v>1988</v>
      </c>
    </row>
    <row r="53" spans="1:3">
      <c r="A53">
        <v>155</v>
      </c>
      <c r="B53" t="s">
        <v>89</v>
      </c>
      <c r="C53">
        <v>1982</v>
      </c>
    </row>
    <row r="54" spans="1:3">
      <c r="A54">
        <v>156</v>
      </c>
      <c r="B54" t="s">
        <v>90</v>
      </c>
      <c r="C54">
        <v>1982</v>
      </c>
    </row>
    <row r="55" spans="1:3">
      <c r="A55">
        <v>157</v>
      </c>
      <c r="B55" t="s">
        <v>91</v>
      </c>
      <c r="C55">
        <v>1982</v>
      </c>
    </row>
    <row r="56" spans="1:3">
      <c r="A56">
        <v>158</v>
      </c>
      <c r="B56" t="s">
        <v>92</v>
      </c>
      <c r="C56">
        <v>1983</v>
      </c>
    </row>
    <row r="57" spans="1:3">
      <c r="A57">
        <v>159</v>
      </c>
      <c r="B57" t="s">
        <v>93</v>
      </c>
      <c r="C57">
        <v>1985</v>
      </c>
    </row>
    <row r="58" spans="1:3">
      <c r="A58">
        <v>160</v>
      </c>
      <c r="B58" t="s">
        <v>94</v>
      </c>
      <c r="C58">
        <v>1979</v>
      </c>
    </row>
    <row r="59" spans="1:3">
      <c r="A59">
        <v>161</v>
      </c>
      <c r="B59" t="s">
        <v>95</v>
      </c>
      <c r="C59">
        <v>1984</v>
      </c>
    </row>
    <row r="60" spans="1:3">
      <c r="A60">
        <v>162</v>
      </c>
      <c r="B60" t="s">
        <v>96</v>
      </c>
      <c r="C60">
        <v>1950</v>
      </c>
    </row>
    <row r="61" spans="1:3">
      <c r="A61">
        <v>163</v>
      </c>
      <c r="B61" t="s">
        <v>97</v>
      </c>
      <c r="C61">
        <v>1955</v>
      </c>
    </row>
    <row r="62" spans="1:3">
      <c r="A62">
        <v>164</v>
      </c>
      <c r="B62" t="s">
        <v>98</v>
      </c>
      <c r="C62">
        <v>1965</v>
      </c>
    </row>
    <row r="63" spans="1:3">
      <c r="A63">
        <v>165</v>
      </c>
      <c r="B63" t="s">
        <v>99</v>
      </c>
      <c r="C63">
        <v>1967</v>
      </c>
    </row>
    <row r="64" spans="1:3">
      <c r="A64">
        <v>166</v>
      </c>
      <c r="B64" t="s">
        <v>100</v>
      </c>
      <c r="C64">
        <v>1946</v>
      </c>
    </row>
    <row r="65" spans="1:3">
      <c r="A65">
        <v>167</v>
      </c>
      <c r="B65" t="s">
        <v>101</v>
      </c>
      <c r="C65">
        <v>1982</v>
      </c>
    </row>
    <row r="66" spans="1:3">
      <c r="A66">
        <v>168</v>
      </c>
      <c r="B66" t="s">
        <v>102</v>
      </c>
      <c r="C66">
        <v>1956</v>
      </c>
    </row>
    <row r="67" spans="1:3">
      <c r="A67">
        <v>169</v>
      </c>
      <c r="B67" t="s">
        <v>103</v>
      </c>
      <c r="C67">
        <v>1985</v>
      </c>
    </row>
    <row r="68" spans="1:3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zoomScale="160" zoomScaleNormal="160" workbookViewId="0">
      <selection activeCell="B2" sqref="B2:B3"/>
    </sheetView>
  </sheetViews>
  <sheetFormatPr defaultRowHeight="15"/>
  <cols>
    <col min="1" max="1" width="9.85546875" customWidth="1"/>
  </cols>
  <sheetData>
    <row r="1" spans="1:2">
      <c r="A1" s="2" t="s">
        <v>0</v>
      </c>
      <c r="B1" s="2" t="s">
        <v>35</v>
      </c>
    </row>
    <row r="2" spans="1:2">
      <c r="A2">
        <v>101</v>
      </c>
      <c r="B2">
        <v>50</v>
      </c>
    </row>
    <row r="3" spans="1:2">
      <c r="A3">
        <v>101</v>
      </c>
      <c r="B3">
        <v>51</v>
      </c>
    </row>
    <row r="4" spans="1:2">
      <c r="A4">
        <v>102</v>
      </c>
      <c r="B4">
        <v>52</v>
      </c>
    </row>
    <row r="5" spans="1:2">
      <c r="A5">
        <v>102</v>
      </c>
      <c r="B5">
        <v>53</v>
      </c>
    </row>
    <row r="6" spans="1:2">
      <c r="A6">
        <v>103</v>
      </c>
      <c r="B6">
        <v>54</v>
      </c>
    </row>
    <row r="7" spans="1:2">
      <c r="A7">
        <v>103</v>
      </c>
      <c r="B7">
        <v>55</v>
      </c>
    </row>
    <row r="8" spans="1:2">
      <c r="A8">
        <v>103</v>
      </c>
      <c r="B8">
        <v>56</v>
      </c>
    </row>
    <row r="9" spans="1:2">
      <c r="A9">
        <v>104</v>
      </c>
      <c r="B9">
        <v>54</v>
      </c>
    </row>
    <row r="10" spans="1:2">
      <c r="A10">
        <v>104</v>
      </c>
      <c r="B10">
        <v>56</v>
      </c>
    </row>
    <row r="11" spans="1:2">
      <c r="A11">
        <v>105</v>
      </c>
      <c r="B11">
        <v>54</v>
      </c>
    </row>
    <row r="12" spans="1:2">
      <c r="A12">
        <v>105</v>
      </c>
      <c r="B12">
        <v>55</v>
      </c>
    </row>
    <row r="13" spans="1:2">
      <c r="A13">
        <v>106</v>
      </c>
      <c r="B13">
        <v>57</v>
      </c>
    </row>
    <row r="14" spans="1:2">
      <c r="A14">
        <v>106</v>
      </c>
      <c r="B14">
        <v>58</v>
      </c>
    </row>
    <row r="15" spans="1:2">
      <c r="A15">
        <v>107</v>
      </c>
      <c r="B15">
        <v>59</v>
      </c>
    </row>
    <row r="16" spans="1:2">
      <c r="A16">
        <v>107</v>
      </c>
      <c r="B16">
        <v>60</v>
      </c>
    </row>
    <row r="17" spans="1:2">
      <c r="A17">
        <v>108</v>
      </c>
      <c r="B17">
        <v>61</v>
      </c>
    </row>
    <row r="18" spans="1:2">
      <c r="A18">
        <v>108</v>
      </c>
      <c r="B18">
        <v>62</v>
      </c>
    </row>
    <row r="19" spans="1:2">
      <c r="A19">
        <v>108</v>
      </c>
      <c r="B19">
        <v>63</v>
      </c>
    </row>
    <row r="20" spans="1:2">
      <c r="A20">
        <v>109</v>
      </c>
      <c r="B20">
        <v>59</v>
      </c>
    </row>
    <row r="21" spans="1:2">
      <c r="A21">
        <v>109</v>
      </c>
      <c r="B21">
        <v>57</v>
      </c>
    </row>
    <row r="22" spans="1:2">
      <c r="A22">
        <v>109</v>
      </c>
      <c r="B22">
        <v>64</v>
      </c>
    </row>
    <row r="23" spans="1:2">
      <c r="A23">
        <v>110</v>
      </c>
      <c r="B23">
        <v>65</v>
      </c>
    </row>
    <row r="24" spans="1:2">
      <c r="A24">
        <v>110</v>
      </c>
      <c r="B24">
        <v>66</v>
      </c>
    </row>
    <row r="25" spans="1:2">
      <c r="A25">
        <v>111</v>
      </c>
      <c r="B25">
        <v>67</v>
      </c>
    </row>
    <row r="26" spans="1:2">
      <c r="A26">
        <v>111</v>
      </c>
      <c r="B26">
        <v>68</v>
      </c>
    </row>
    <row r="27" spans="1:2">
      <c r="A27">
        <v>112</v>
      </c>
      <c r="B27">
        <v>69</v>
      </c>
    </row>
    <row r="28" spans="1:2">
      <c r="A28">
        <v>112</v>
      </c>
      <c r="B28">
        <v>70</v>
      </c>
    </row>
    <row r="29" spans="1:2">
      <c r="A29">
        <v>113</v>
      </c>
      <c r="B29">
        <v>71</v>
      </c>
    </row>
    <row r="30" spans="1:2">
      <c r="A30">
        <v>113</v>
      </c>
      <c r="B30">
        <v>72</v>
      </c>
    </row>
    <row r="31" spans="1:2">
      <c r="A31">
        <v>114</v>
      </c>
      <c r="B31">
        <v>73</v>
      </c>
    </row>
    <row r="32" spans="1:2">
      <c r="A32">
        <v>114</v>
      </c>
      <c r="B32">
        <v>74</v>
      </c>
    </row>
    <row r="33" spans="1:2">
      <c r="A33">
        <v>115</v>
      </c>
      <c r="B33">
        <v>75</v>
      </c>
    </row>
    <row r="34" spans="1:2">
      <c r="A34">
        <v>115</v>
      </c>
      <c r="B34">
        <v>76</v>
      </c>
    </row>
    <row r="35" spans="1:2">
      <c r="A35">
        <v>116</v>
      </c>
      <c r="B35">
        <v>77</v>
      </c>
    </row>
    <row r="36" spans="1:2">
      <c r="A36">
        <v>116</v>
      </c>
      <c r="B36">
        <v>78</v>
      </c>
    </row>
    <row r="37" spans="1:2">
      <c r="A37">
        <v>117</v>
      </c>
      <c r="B37">
        <v>69</v>
      </c>
    </row>
    <row r="38" spans="1:2">
      <c r="A38">
        <v>117</v>
      </c>
      <c r="B38">
        <v>79</v>
      </c>
    </row>
    <row r="39" spans="1:2">
      <c r="A39">
        <v>118</v>
      </c>
      <c r="B39">
        <v>80</v>
      </c>
    </row>
    <row r="40" spans="1:2">
      <c r="A40">
        <v>118</v>
      </c>
      <c r="B40">
        <v>81</v>
      </c>
    </row>
    <row r="41" spans="1:2">
      <c r="A41">
        <v>119</v>
      </c>
      <c r="B41">
        <v>82</v>
      </c>
    </row>
    <row r="42" spans="1:2">
      <c r="A42">
        <v>119</v>
      </c>
      <c r="B42">
        <v>83</v>
      </c>
    </row>
    <row r="43" spans="1:2">
      <c r="A43">
        <v>120</v>
      </c>
      <c r="B43">
        <v>84</v>
      </c>
    </row>
    <row r="44" spans="1:2">
      <c r="A44">
        <v>120</v>
      </c>
      <c r="B44">
        <v>85</v>
      </c>
    </row>
    <row r="45" spans="1:2">
      <c r="A45">
        <v>121</v>
      </c>
      <c r="B45">
        <v>86</v>
      </c>
    </row>
    <row r="46" spans="1:2">
      <c r="A46">
        <v>121</v>
      </c>
      <c r="B46">
        <v>87</v>
      </c>
    </row>
    <row r="47" spans="1:2">
      <c r="A47">
        <v>122</v>
      </c>
      <c r="B47">
        <v>88</v>
      </c>
    </row>
    <row r="48" spans="1:2">
      <c r="A48">
        <v>122</v>
      </c>
      <c r="B48">
        <v>89</v>
      </c>
    </row>
    <row r="49" spans="1:2">
      <c r="A49">
        <v>123</v>
      </c>
      <c r="B49">
        <v>90</v>
      </c>
    </row>
    <row r="50" spans="1:2">
      <c r="A50">
        <v>123</v>
      </c>
      <c r="B50">
        <v>91</v>
      </c>
    </row>
    <row r="51" spans="1:2">
      <c r="A51">
        <v>124</v>
      </c>
      <c r="B51">
        <v>92</v>
      </c>
    </row>
    <row r="52" spans="1:2">
      <c r="A52">
        <v>124</v>
      </c>
      <c r="B52">
        <v>93</v>
      </c>
    </row>
    <row r="53" spans="1:2">
      <c r="A53">
        <v>125</v>
      </c>
      <c r="B53">
        <v>94</v>
      </c>
    </row>
    <row r="54" spans="1:2">
      <c r="A54">
        <v>125</v>
      </c>
      <c r="B54">
        <v>95</v>
      </c>
    </row>
    <row r="55" spans="1:2">
      <c r="A55">
        <v>125</v>
      </c>
      <c r="B55">
        <v>54</v>
      </c>
    </row>
    <row r="56" spans="1:2">
      <c r="A56">
        <v>126</v>
      </c>
      <c r="B56">
        <v>94</v>
      </c>
    </row>
    <row r="57" spans="1:2">
      <c r="A57">
        <v>126</v>
      </c>
      <c r="B57">
        <v>95</v>
      </c>
    </row>
    <row r="58" spans="1:2">
      <c r="A58">
        <v>126</v>
      </c>
      <c r="B58">
        <v>54</v>
      </c>
    </row>
    <row r="59" spans="1:2">
      <c r="A59">
        <v>127</v>
      </c>
      <c r="B59">
        <v>150</v>
      </c>
    </row>
    <row r="60" spans="1:2">
      <c r="A60">
        <v>127</v>
      </c>
      <c r="B60">
        <v>151</v>
      </c>
    </row>
    <row r="61" spans="1:2">
      <c r="A61">
        <v>128</v>
      </c>
      <c r="B61">
        <v>61</v>
      </c>
    </row>
    <row r="62" spans="1:2">
      <c r="A62">
        <v>128</v>
      </c>
      <c r="B62">
        <v>152</v>
      </c>
    </row>
    <row r="63" spans="1:2">
      <c r="A63">
        <v>129</v>
      </c>
      <c r="B63">
        <v>51</v>
      </c>
    </row>
    <row r="64" spans="1:2">
      <c r="A64">
        <v>129</v>
      </c>
      <c r="B64">
        <v>153</v>
      </c>
    </row>
    <row r="65" spans="1:2">
      <c r="A65">
        <v>130</v>
      </c>
      <c r="B65">
        <v>61</v>
      </c>
    </row>
    <row r="66" spans="1:2">
      <c r="A66">
        <v>130</v>
      </c>
      <c r="B66">
        <v>154</v>
      </c>
    </row>
    <row r="67" spans="1:2">
      <c r="A67">
        <v>131</v>
      </c>
      <c r="B67">
        <v>155</v>
      </c>
    </row>
    <row r="68" spans="1:2">
      <c r="A68">
        <v>131</v>
      </c>
      <c r="B68">
        <v>154</v>
      </c>
    </row>
    <row r="69" spans="1:2">
      <c r="A69">
        <v>132</v>
      </c>
      <c r="B69">
        <v>156</v>
      </c>
    </row>
    <row r="70" spans="1:2">
      <c r="A70">
        <v>132</v>
      </c>
      <c r="B70">
        <v>157</v>
      </c>
    </row>
    <row r="71" spans="1:2">
      <c r="A71">
        <v>133</v>
      </c>
      <c r="B71">
        <v>158</v>
      </c>
    </row>
    <row r="72" spans="1:2">
      <c r="A72">
        <v>133</v>
      </c>
      <c r="B72">
        <v>159</v>
      </c>
    </row>
    <row r="73" spans="1:2">
      <c r="A73">
        <v>134</v>
      </c>
      <c r="B73">
        <v>160</v>
      </c>
    </row>
    <row r="74" spans="1:2">
      <c r="A74">
        <v>134</v>
      </c>
      <c r="B74">
        <v>161</v>
      </c>
    </row>
    <row r="75" spans="1:2">
      <c r="A75">
        <v>135</v>
      </c>
      <c r="B75">
        <v>162</v>
      </c>
    </row>
    <row r="76" spans="1:2">
      <c r="A76">
        <v>135</v>
      </c>
      <c r="B76">
        <v>163</v>
      </c>
    </row>
    <row r="77" spans="1:2">
      <c r="A77">
        <v>136</v>
      </c>
      <c r="B77">
        <v>164</v>
      </c>
    </row>
    <row r="78" spans="1:2">
      <c r="A78">
        <v>136</v>
      </c>
      <c r="B78">
        <v>165</v>
      </c>
    </row>
    <row r="79" spans="1:2">
      <c r="A79">
        <v>137</v>
      </c>
      <c r="B79">
        <v>95</v>
      </c>
    </row>
    <row r="80" spans="1:2">
      <c r="A80">
        <v>137</v>
      </c>
      <c r="B80">
        <v>166</v>
      </c>
    </row>
    <row r="81" spans="1:2">
      <c r="A81">
        <v>138</v>
      </c>
      <c r="B81">
        <v>95</v>
      </c>
    </row>
    <row r="82" spans="1:2">
      <c r="A82">
        <v>138</v>
      </c>
      <c r="B82">
        <v>167</v>
      </c>
    </row>
    <row r="83" spans="1:2">
      <c r="A83">
        <v>139</v>
      </c>
      <c r="B83">
        <v>164</v>
      </c>
    </row>
    <row r="84" spans="1:2">
      <c r="A84">
        <v>139</v>
      </c>
      <c r="B84">
        <v>168</v>
      </c>
    </row>
    <row r="85" spans="1:2">
      <c r="A85">
        <v>140</v>
      </c>
      <c r="B85">
        <v>169</v>
      </c>
    </row>
    <row r="86" spans="1:2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60" zoomScaleNormal="160" workbookViewId="0">
      <selection activeCell="B4" sqref="B4"/>
    </sheetView>
  </sheetViews>
  <sheetFormatPr defaultRowHeight="15"/>
  <cols>
    <col min="1" max="1" width="12.42578125" customWidth="1"/>
  </cols>
  <sheetData>
    <row r="1" spans="1:2">
      <c r="A1" s="2" t="s">
        <v>5</v>
      </c>
      <c r="B1" s="2" t="s">
        <v>36</v>
      </c>
    </row>
    <row r="2" spans="1:2">
      <c r="A2">
        <v>1</v>
      </c>
      <c r="B2" t="s">
        <v>105</v>
      </c>
    </row>
    <row r="3" spans="1:2">
      <c r="A3">
        <v>2</v>
      </c>
      <c r="B3" t="s">
        <v>106</v>
      </c>
    </row>
    <row r="4" spans="1:2">
      <c r="A4">
        <v>3</v>
      </c>
      <c r="B4" t="s">
        <v>107</v>
      </c>
    </row>
    <row r="5" spans="1:2">
      <c r="A5">
        <v>4</v>
      </c>
      <c r="B5" t="s">
        <v>108</v>
      </c>
    </row>
    <row r="6" spans="1:2">
      <c r="A6">
        <v>5</v>
      </c>
      <c r="B6" t="s">
        <v>109</v>
      </c>
    </row>
    <row r="7" spans="1:2">
      <c r="A7">
        <v>6</v>
      </c>
      <c r="B7" t="s">
        <v>110</v>
      </c>
    </row>
    <row r="8" spans="1:2">
      <c r="A8">
        <v>7</v>
      </c>
      <c r="B8" t="s">
        <v>111</v>
      </c>
    </row>
    <row r="9" spans="1:2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topLeftCell="E1" workbookViewId="0">
      <selection activeCell="F12" sqref="F12"/>
    </sheetView>
  </sheetViews>
  <sheetFormatPr defaultRowHeight="15"/>
  <cols>
    <col min="1" max="1" width="26.85546875" bestFit="1" customWidth="1"/>
    <col min="2" max="2" width="14.42578125" bestFit="1" customWidth="1"/>
    <col min="5" max="5" width="11" bestFit="1" customWidth="1"/>
    <col min="6" max="6" width="12" bestFit="1" customWidth="1"/>
    <col min="12" max="13" width="11" customWidth="1"/>
    <col min="14" max="14" width="14.5703125" bestFit="1" customWidth="1"/>
    <col min="15" max="16" width="14.5703125" customWidth="1"/>
    <col min="17" max="18" width="11" customWidth="1"/>
    <col min="19" max="19" width="14.5703125" bestFit="1" customWidth="1"/>
    <col min="20" max="20" width="14.5703125" customWidth="1"/>
  </cols>
  <sheetData>
    <row r="1" spans="1:20">
      <c r="A1" s="7" t="s">
        <v>175</v>
      </c>
      <c r="B1" s="7" t="s">
        <v>180</v>
      </c>
      <c r="F1" s="7" t="s">
        <v>185</v>
      </c>
      <c r="G1" s="7" t="s">
        <v>183</v>
      </c>
      <c r="H1" s="7" t="s">
        <v>184</v>
      </c>
      <c r="L1" s="18" t="s">
        <v>195</v>
      </c>
      <c r="M1" s="4" t="s">
        <v>196</v>
      </c>
      <c r="N1" s="4" t="s">
        <v>197</v>
      </c>
      <c r="O1" s="4" t="s">
        <v>202</v>
      </c>
      <c r="P1" s="4" t="s">
        <v>203</v>
      </c>
      <c r="Q1" s="18" t="s">
        <v>198</v>
      </c>
      <c r="R1" s="4" t="s">
        <v>199</v>
      </c>
      <c r="S1" s="4" t="s">
        <v>200</v>
      </c>
      <c r="T1" s="4" t="s">
        <v>204</v>
      </c>
    </row>
    <row r="2" spans="1:20">
      <c r="A2" s="12" t="s">
        <v>176</v>
      </c>
      <c r="B2" s="14">
        <f>SUMIF(Movies[studio],"Marvel studios",Financials[revenue Usd])</f>
        <v>5924.5542168674692</v>
      </c>
      <c r="F2">
        <f>AVERAGE(List_Movies!E28:E40)</f>
        <v>7.4583333333333348</v>
      </c>
      <c r="G2">
        <f>MEDIAN(List_Movies!E29:E40)</f>
        <v>8</v>
      </c>
      <c r="H2">
        <f>_xlfn.MODE.SNGL(List_Movies!E29:E40)</f>
        <v>8.1</v>
      </c>
      <c r="L2" s="18" t="s">
        <v>188</v>
      </c>
      <c r="M2" s="4"/>
      <c r="N2" s="4"/>
      <c r="O2" s="4">
        <f>Table7[[#This Row],[Column3]]*Table7[[#This Row],[Column3]]</f>
        <v>0</v>
      </c>
      <c r="P2" s="4"/>
      <c r="Q2" s="18" t="s">
        <v>189</v>
      </c>
      <c r="R2" s="4"/>
      <c r="S2" s="4"/>
      <c r="T2" s="4">
        <f>Table7[[#This Row],[Column6]]*Table7[[#This Row],[Column6]]</f>
        <v>0</v>
      </c>
    </row>
    <row r="3" spans="1:20">
      <c r="A3" s="12" t="s">
        <v>177</v>
      </c>
      <c r="B3" s="14">
        <f>SUMIF(Movies[studio],"Marvel studios",Financials[Budget USD])</f>
        <v>1394.5301204819277</v>
      </c>
      <c r="L3" s="16" t="s">
        <v>186</v>
      </c>
      <c r="M3" s="16" t="s">
        <v>187</v>
      </c>
      <c r="N3" t="s">
        <v>201</v>
      </c>
      <c r="O3" t="e">
        <f>Table7[[#This Row],[Column3]]*Table7[[#This Row],[Column3]]</f>
        <v>#VALUE!</v>
      </c>
      <c r="Q3" s="16" t="s">
        <v>186</v>
      </c>
      <c r="R3" s="16" t="s">
        <v>187</v>
      </c>
      <c r="S3" t="s">
        <v>201</v>
      </c>
      <c r="T3" t="e">
        <f>Table7[[#This Row],[Column6]]*Table7[[#This Row],[Column6]]</f>
        <v>#VALUE!</v>
      </c>
    </row>
    <row r="4" spans="1:20">
      <c r="A4" s="12" t="s">
        <v>179</v>
      </c>
      <c r="B4" s="14">
        <f>B2-B3</f>
        <v>4530.0240963855413</v>
      </c>
      <c r="E4" t="s">
        <v>208</v>
      </c>
      <c r="F4" s="7">
        <f>_xlfn.VAR.P(Movies[imdb_rating])</f>
        <v>1.3577562326869845</v>
      </c>
      <c r="L4" t="s">
        <v>190</v>
      </c>
      <c r="M4">
        <v>2000</v>
      </c>
      <c r="N4">
        <f>Table7[[#This Row],[Column2]]-M8</f>
        <v>-3000</v>
      </c>
      <c r="O4">
        <f>Table7[[#This Row],[Column3]]*Table7[[#This Row],[Column3]]</f>
        <v>9000000</v>
      </c>
      <c r="Q4" t="s">
        <v>190</v>
      </c>
      <c r="R4">
        <v>1000</v>
      </c>
      <c r="S4">
        <f>Table7[[#This Row],[Column5]]-R8</f>
        <v>-6000</v>
      </c>
      <c r="T4">
        <f>Table7[[#This Row],[Column6]]*Table7[[#This Row],[Column6]]</f>
        <v>36000000</v>
      </c>
    </row>
    <row r="5" spans="1:20">
      <c r="A5" s="12" t="s">
        <v>178</v>
      </c>
      <c r="B5" s="13">
        <f>B4/B3</f>
        <v>3.2484232716465358</v>
      </c>
      <c r="E5" t="s">
        <v>211</v>
      </c>
      <c r="F5" s="7">
        <f>_xlfn.STDEV.P(Movies[imdb_rating])</f>
        <v>1.1652279745556164</v>
      </c>
      <c r="L5" t="s">
        <v>191</v>
      </c>
      <c r="M5">
        <v>4000</v>
      </c>
      <c r="N5">
        <f>Table7[[#This Row],[Column2]]-M8</f>
        <v>-1000</v>
      </c>
      <c r="O5">
        <f>Table7[[#This Row],[Column3]]*Table7[[#This Row],[Column3]]</f>
        <v>1000000</v>
      </c>
      <c r="Q5" t="s">
        <v>191</v>
      </c>
      <c r="R5">
        <v>5000</v>
      </c>
      <c r="S5">
        <f>Table7[[#This Row],[Column5]]-R8</f>
        <v>-2000</v>
      </c>
      <c r="T5">
        <f>Table7[[#This Row],[Column6]]*Table7[[#This Row],[Column6]]</f>
        <v>4000000</v>
      </c>
    </row>
    <row r="6" spans="1:20">
      <c r="A6" s="12" t="s">
        <v>182</v>
      </c>
      <c r="B6" s="13">
        <f>B2/B7</f>
        <v>0.3195922326046105</v>
      </c>
      <c r="L6" t="s">
        <v>192</v>
      </c>
      <c r="M6">
        <v>6000</v>
      </c>
      <c r="N6">
        <f>Table7[[#This Row],[Column2]]-M8</f>
        <v>1000</v>
      </c>
      <c r="O6">
        <f>Table7[[#This Row],[Column3]]*Table7[[#This Row],[Column3]]</f>
        <v>1000000</v>
      </c>
      <c r="Q6" t="s">
        <v>192</v>
      </c>
      <c r="R6">
        <v>9000</v>
      </c>
      <c r="S6">
        <f>Table7[[#This Row],[Column5]]-R8</f>
        <v>2000</v>
      </c>
      <c r="T6">
        <f>Table7[[#This Row],[Column6]]*Table7[[#This Row],[Column6]]</f>
        <v>4000000</v>
      </c>
    </row>
    <row r="7" spans="1:20">
      <c r="A7" s="12" t="s">
        <v>181</v>
      </c>
      <c r="B7" s="14">
        <f>SUMIF(Movies[industry],"Hollywood",Financials[revenue Usd])</f>
        <v>18537.854216867472</v>
      </c>
      <c r="E7" t="s">
        <v>212</v>
      </c>
      <c r="L7" t="s">
        <v>193</v>
      </c>
      <c r="M7">
        <v>8000</v>
      </c>
      <c r="N7">
        <f>Table7[[#This Row],[Column2]]-M8</f>
        <v>3000</v>
      </c>
      <c r="O7">
        <f>Table7[[#This Row],[Column3]]*Table7[[#This Row],[Column3]]</f>
        <v>9000000</v>
      </c>
      <c r="Q7" t="s">
        <v>193</v>
      </c>
      <c r="R7">
        <v>13000</v>
      </c>
      <c r="S7">
        <f>Table7[[#This Row],[Column5]]-R8</f>
        <v>6000</v>
      </c>
      <c r="T7">
        <f>Table7[[#This Row],[Column6]]*Table7[[#This Row],[Column6]]</f>
        <v>36000000</v>
      </c>
    </row>
    <row r="8" spans="1:20">
      <c r="L8" s="17" t="s">
        <v>194</v>
      </c>
      <c r="M8">
        <f>AVERAGE(M4:M7)</f>
        <v>5000</v>
      </c>
      <c r="Q8" s="17" t="s">
        <v>194</v>
      </c>
      <c r="R8">
        <f>AVERAGE(R4:R7)</f>
        <v>7000</v>
      </c>
    </row>
    <row r="9" spans="1:20">
      <c r="N9" t="s">
        <v>205</v>
      </c>
      <c r="O9" s="8">
        <f>SUM(O4:O7)</f>
        <v>20000000</v>
      </c>
      <c r="S9" t="s">
        <v>205</v>
      </c>
      <c r="T9" s="8">
        <f>SUM(T4:T7)</f>
        <v>80000000</v>
      </c>
    </row>
    <row r="10" spans="1:20">
      <c r="N10" t="s">
        <v>206</v>
      </c>
      <c r="O10" s="8">
        <f>COUNT(O4:O7)</f>
        <v>4</v>
      </c>
      <c r="S10" t="s">
        <v>206</v>
      </c>
      <c r="T10" s="8">
        <f>COUNT(T4:T7)</f>
        <v>4</v>
      </c>
    </row>
    <row r="11" spans="1:20">
      <c r="N11" t="s">
        <v>207</v>
      </c>
      <c r="O11" s="8">
        <f>O9/O10</f>
        <v>5000000</v>
      </c>
      <c r="S11" t="s">
        <v>208</v>
      </c>
      <c r="T11" s="8">
        <f>T9/T10</f>
        <v>20000000</v>
      </c>
    </row>
    <row r="12" spans="1:20">
      <c r="N12" t="s">
        <v>210</v>
      </c>
      <c r="O12" s="8">
        <f>SQRT(O11)</f>
        <v>2236.0679774997898</v>
      </c>
      <c r="S12" t="s">
        <v>210</v>
      </c>
      <c r="T12" s="8">
        <f>SQRT(T11)</f>
        <v>4472.1359549995796</v>
      </c>
    </row>
    <row r="14" spans="1:20">
      <c r="N14" s="15" t="s">
        <v>209</v>
      </c>
      <c r="O14" s="15"/>
    </row>
    <row r="15" spans="1:20">
      <c r="N15" s="15"/>
      <c r="O15" s="15"/>
    </row>
  </sheetData>
  <mergeCells count="1">
    <mergeCell ref="N14:O15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FF9027-FBEF-4910-8EE6-13D64012C7E9}">
  <ds:schemaRefs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46297aa2-77d1-4586-9726-07d56a535ee7"/>
    <ds:schemaRef ds:uri="http://purl.org/dc/dcmitype/"/>
    <ds:schemaRef ds:uri="http://schemas.openxmlformats.org/package/2006/metadata/core-properties"/>
    <ds:schemaRef ds:uri="631564f6-0349-4cc5-b00d-7cf3ba42f824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List_Movies</vt:lpstr>
      <vt:lpstr> Financial overview</vt:lpstr>
      <vt:lpstr>actors</vt:lpstr>
      <vt:lpstr>movie_actor</vt:lpstr>
      <vt:lpstr>languages</vt:lpstr>
      <vt:lpstr>P&amp;L Marvel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Ali Mir</cp:lastModifiedBy>
  <dcterms:created xsi:type="dcterms:W3CDTF">2015-06-05T18:17:20Z</dcterms:created>
  <dcterms:modified xsi:type="dcterms:W3CDTF">2023-08-10T22:35:21Z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