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cursos\cc5213\material\semana13-kmeanstree-lsh-pca\anexos\"/>
    </mc:Choice>
  </mc:AlternateContent>
  <xr:revisionPtr revIDLastSave="0" documentId="13_ncr:1_{D9E24625-F382-4C8F-BCD3-2631CDEDE988}" xr6:coauthVersionLast="47" xr6:coauthVersionMax="47" xr10:uidLastSave="{00000000-0000-0000-0000-000000000000}"/>
  <bookViews>
    <workbookView xWindow="-120" yWindow="-120" windowWidth="24240" windowHeight="1128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P44" i="1" l="1"/>
  <c r="O44" i="1"/>
  <c r="N44" i="1"/>
  <c r="M44" i="1"/>
  <c r="L44" i="1"/>
  <c r="P39" i="1"/>
  <c r="O39" i="1"/>
  <c r="N39" i="1"/>
  <c r="M39" i="1"/>
  <c r="L39" i="1"/>
  <c r="U13" i="1"/>
  <c r="V13" i="1"/>
  <c r="W13" i="1"/>
  <c r="X13" i="1"/>
  <c r="U14" i="1"/>
  <c r="V14" i="1"/>
  <c r="W14" i="1"/>
  <c r="X14" i="1"/>
  <c r="U15" i="1"/>
  <c r="V15" i="1"/>
  <c r="W15" i="1"/>
  <c r="X15" i="1"/>
  <c r="U16" i="1"/>
  <c r="V16" i="1"/>
  <c r="W16" i="1"/>
  <c r="X16" i="1"/>
  <c r="U17" i="1"/>
  <c r="V17" i="1"/>
  <c r="W17" i="1"/>
  <c r="X17" i="1"/>
  <c r="U18" i="1"/>
  <c r="V18" i="1"/>
  <c r="W18" i="1"/>
  <c r="X18" i="1"/>
  <c r="U19" i="1"/>
  <c r="V19" i="1"/>
  <c r="W19" i="1"/>
  <c r="X19" i="1"/>
  <c r="U20" i="1"/>
  <c r="V20" i="1"/>
  <c r="W20" i="1"/>
  <c r="X20" i="1"/>
  <c r="U21" i="1"/>
  <c r="V21" i="1"/>
  <c r="W21" i="1"/>
  <c r="X21" i="1"/>
  <c r="U22" i="1"/>
  <c r="V22" i="1"/>
  <c r="W22" i="1"/>
  <c r="X22" i="1"/>
  <c r="U23" i="1"/>
  <c r="V23" i="1"/>
  <c r="W23" i="1"/>
  <c r="X23" i="1"/>
  <c r="U24" i="1"/>
  <c r="V24" i="1"/>
  <c r="W24" i="1"/>
  <c r="X24" i="1"/>
  <c r="U25" i="1"/>
  <c r="V25" i="1"/>
  <c r="W25" i="1"/>
  <c r="X25" i="1"/>
  <c r="U26" i="1"/>
  <c r="V26" i="1"/>
  <c r="W26" i="1"/>
  <c r="X26" i="1"/>
  <c r="U27" i="1"/>
  <c r="V27" i="1"/>
  <c r="W27" i="1"/>
  <c r="X27" i="1"/>
  <c r="U28" i="1"/>
  <c r="V28" i="1"/>
  <c r="W28" i="1"/>
  <c r="X28" i="1"/>
  <c r="U29" i="1"/>
  <c r="V29" i="1"/>
  <c r="W29" i="1"/>
  <c r="X29" i="1"/>
  <c r="U30" i="1"/>
  <c r="V30" i="1"/>
  <c r="W30" i="1"/>
  <c r="X30" i="1"/>
  <c r="U31" i="1"/>
  <c r="V31" i="1"/>
  <c r="W31" i="1"/>
  <c r="X31" i="1"/>
  <c r="U32" i="1"/>
  <c r="V32" i="1"/>
  <c r="W32" i="1"/>
  <c r="X32" i="1"/>
  <c r="U33" i="1"/>
  <c r="V33" i="1"/>
  <c r="W33" i="1"/>
  <c r="X33" i="1"/>
  <c r="X12" i="1"/>
  <c r="X34" i="1" s="1"/>
  <c r="X35" i="1" s="1"/>
  <c r="W12" i="1"/>
  <c r="W34" i="1" s="1"/>
  <c r="W35" i="1" s="1"/>
  <c r="V12" i="1"/>
  <c r="V34" i="1" s="1"/>
  <c r="V35" i="1" s="1"/>
  <c r="U12" i="1"/>
  <c r="U34" i="1" s="1"/>
  <c r="U35" i="1" s="1"/>
  <c r="T12" i="1"/>
  <c r="T34" i="1" s="1"/>
  <c r="T35" i="1" s="1"/>
  <c r="T13" i="1"/>
  <c r="T14" i="1"/>
  <c r="T15" i="1"/>
  <c r="T16" i="1"/>
  <c r="T17" i="1"/>
  <c r="T18" i="1"/>
  <c r="T19" i="1"/>
  <c r="T20" i="1"/>
  <c r="T21" i="1"/>
  <c r="T22" i="1"/>
  <c r="T23" i="1"/>
  <c r="T24" i="1"/>
  <c r="T25" i="1"/>
  <c r="T26" i="1"/>
  <c r="T27" i="1"/>
  <c r="T28" i="1"/>
  <c r="T29" i="1"/>
  <c r="T30" i="1"/>
  <c r="T31" i="1"/>
  <c r="T32" i="1"/>
  <c r="T33" i="1"/>
  <c r="D38" i="1"/>
  <c r="I38" i="1" s="1"/>
  <c r="D39" i="1"/>
  <c r="F39" i="1" s="1"/>
  <c r="D40" i="1"/>
  <c r="H40" i="1" s="1"/>
  <c r="D41" i="1"/>
  <c r="I41" i="1" s="1"/>
  <c r="D37" i="1"/>
  <c r="I37" i="1" s="1"/>
  <c r="D13" i="1"/>
  <c r="D14" i="1"/>
  <c r="D15" i="1"/>
  <c r="G15" i="1" s="1"/>
  <c r="D16" i="1"/>
  <c r="I16" i="1" s="1"/>
  <c r="D17" i="1"/>
  <c r="D18" i="1"/>
  <c r="D19" i="1"/>
  <c r="D20" i="1"/>
  <c r="I20" i="1" s="1"/>
  <c r="D21" i="1"/>
  <c r="D22" i="1"/>
  <c r="H22" i="1" s="1"/>
  <c r="D23" i="1"/>
  <c r="G23" i="1" s="1"/>
  <c r="D24" i="1"/>
  <c r="D25" i="1"/>
  <c r="D26" i="1"/>
  <c r="D27" i="1"/>
  <c r="G27" i="1" s="1"/>
  <c r="D28" i="1"/>
  <c r="I28" i="1" s="1"/>
  <c r="D29" i="1"/>
  <c r="D30" i="1"/>
  <c r="D31" i="1"/>
  <c r="D32" i="1"/>
  <c r="I32" i="1" s="1"/>
  <c r="D33" i="1"/>
  <c r="D12" i="1"/>
  <c r="F12" i="1" s="1"/>
  <c r="H33" i="1"/>
  <c r="H31" i="1"/>
  <c r="F30" i="1"/>
  <c r="I29" i="1"/>
  <c r="H29" i="1"/>
  <c r="G29" i="1"/>
  <c r="I26" i="1"/>
  <c r="H25" i="1"/>
  <c r="F24" i="1"/>
  <c r="H21" i="1"/>
  <c r="H19" i="1"/>
  <c r="I18" i="1"/>
  <c r="F18" i="1"/>
  <c r="I17" i="1"/>
  <c r="H17" i="1"/>
  <c r="G17" i="1"/>
  <c r="F17" i="1"/>
  <c r="I14" i="1"/>
  <c r="I13" i="1"/>
  <c r="H13" i="1"/>
  <c r="L8" i="1"/>
  <c r="L7" i="1"/>
  <c r="L6" i="1"/>
  <c r="G37" i="1" l="1"/>
  <c r="H37" i="1"/>
  <c r="I22" i="1"/>
  <c r="H23" i="1"/>
  <c r="I23" i="1"/>
  <c r="F28" i="1"/>
  <c r="F22" i="1"/>
  <c r="G28" i="1"/>
  <c r="G22" i="1"/>
  <c r="H28" i="1"/>
  <c r="I12" i="1"/>
  <c r="G12" i="1"/>
  <c r="M7" i="1"/>
  <c r="G16" i="1"/>
  <c r="G24" i="1"/>
  <c r="G39" i="1"/>
  <c r="I40" i="1"/>
  <c r="G18" i="1"/>
  <c r="I19" i="1"/>
  <c r="I25" i="1"/>
  <c r="G30" i="1"/>
  <c r="I31" i="1"/>
  <c r="H12" i="1"/>
  <c r="H18" i="1"/>
  <c r="F23" i="1"/>
  <c r="H24" i="1"/>
  <c r="F29" i="1"/>
  <c r="H30" i="1"/>
  <c r="F37" i="1"/>
  <c r="H39" i="1"/>
  <c r="I24" i="1"/>
  <c r="I30" i="1"/>
  <c r="I39" i="1"/>
  <c r="F16" i="1"/>
  <c r="M6" i="1"/>
  <c r="F15" i="1"/>
  <c r="H16" i="1"/>
  <c r="F21" i="1"/>
  <c r="F33" i="1"/>
  <c r="F27" i="1"/>
  <c r="F41" i="1"/>
  <c r="G33" i="1"/>
  <c r="F38" i="1"/>
  <c r="F14" i="1"/>
  <c r="H27" i="1"/>
  <c r="F32" i="1"/>
  <c r="G38" i="1"/>
  <c r="G20" i="1"/>
  <c r="I21" i="1"/>
  <c r="G26" i="1"/>
  <c r="G41" i="1"/>
  <c r="G14" i="1"/>
  <c r="I15" i="1"/>
  <c r="I27" i="1"/>
  <c r="G32" i="1"/>
  <c r="I33" i="1"/>
  <c r="H38" i="1"/>
  <c r="M8" i="1"/>
  <c r="F13" i="1"/>
  <c r="L13" i="1" s="1"/>
  <c r="H14" i="1"/>
  <c r="F19" i="1"/>
  <c r="H20" i="1"/>
  <c r="F25" i="1"/>
  <c r="H26" i="1"/>
  <c r="F31" i="1"/>
  <c r="H32" i="1"/>
  <c r="F40" i="1"/>
  <c r="H41" i="1"/>
  <c r="H15" i="1"/>
  <c r="F20" i="1"/>
  <c r="G19" i="1"/>
  <c r="G25" i="1"/>
  <c r="G40" i="1"/>
  <c r="G21" i="1"/>
  <c r="F26" i="1"/>
  <c r="G13" i="1"/>
  <c r="G31" i="1"/>
  <c r="L17" i="1" l="1"/>
  <c r="L14" i="1"/>
  <c r="N28" i="1"/>
  <c r="O17" i="1"/>
  <c r="O40" i="1" s="1"/>
  <c r="M28" i="1"/>
  <c r="N24" i="1"/>
  <c r="N17" i="1"/>
  <c r="P12" i="1"/>
  <c r="L15" i="1"/>
  <c r="L12" i="1"/>
  <c r="N30" i="1"/>
  <c r="O30" i="1"/>
  <c r="M30" i="1"/>
  <c r="N18" i="1"/>
  <c r="P30" i="1"/>
  <c r="O28" i="1"/>
  <c r="P16" i="1"/>
  <c r="O16" i="1"/>
  <c r="L16" i="1"/>
  <c r="N16" i="1"/>
  <c r="M16" i="1"/>
  <c r="M17" i="1"/>
  <c r="M24" i="1"/>
  <c r="L18" i="1"/>
  <c r="P17" i="1"/>
  <c r="M18" i="1"/>
  <c r="O24" i="1"/>
  <c r="P24" i="1"/>
  <c r="L28" i="1"/>
  <c r="N27" i="1"/>
  <c r="N40" i="1" s="1"/>
  <c r="M27" i="1"/>
  <c r="L27" i="1"/>
  <c r="P27" i="1"/>
  <c r="O27" i="1"/>
  <c r="O18" i="1"/>
  <c r="P28" i="1"/>
  <c r="N22" i="1"/>
  <c r="P19" i="1"/>
  <c r="O19" i="1"/>
  <c r="N19" i="1"/>
  <c r="M19" i="1"/>
  <c r="L19" i="1"/>
  <c r="L20" i="1"/>
  <c r="P20" i="1"/>
  <c r="O20" i="1"/>
  <c r="N20" i="1"/>
  <c r="M20" i="1"/>
  <c r="M40" i="1" s="1"/>
  <c r="M22" i="1"/>
  <c r="N33" i="1"/>
  <c r="M33" i="1"/>
  <c r="L33" i="1"/>
  <c r="P33" i="1"/>
  <c r="P40" i="1" s="1"/>
  <c r="O33" i="1"/>
  <c r="N29" i="1"/>
  <c r="M29" i="1"/>
  <c r="P29" i="1"/>
  <c r="O29" i="1"/>
  <c r="L29" i="1"/>
  <c r="P18" i="1"/>
  <c r="M12" i="1"/>
  <c r="P31" i="1"/>
  <c r="O31" i="1"/>
  <c r="N31" i="1"/>
  <c r="M31" i="1"/>
  <c r="L31" i="1"/>
  <c r="L26" i="1"/>
  <c r="P26" i="1"/>
  <c r="O26" i="1"/>
  <c r="N26" i="1"/>
  <c r="M26" i="1"/>
  <c r="P14" i="1"/>
  <c r="O14" i="1"/>
  <c r="N14" i="1"/>
  <c r="M14" i="1"/>
  <c r="P13" i="1"/>
  <c r="N13" i="1"/>
  <c r="M13" i="1"/>
  <c r="O13" i="1"/>
  <c r="N21" i="1"/>
  <c r="M21" i="1"/>
  <c r="L21" i="1"/>
  <c r="P21" i="1"/>
  <c r="O21" i="1"/>
  <c r="L30" i="1"/>
  <c r="L40" i="1" s="1"/>
  <c r="L22" i="1"/>
  <c r="L24" i="1"/>
  <c r="O22" i="1"/>
  <c r="N23" i="1"/>
  <c r="P23" i="1"/>
  <c r="O23" i="1"/>
  <c r="M23" i="1"/>
  <c r="L23" i="1"/>
  <c r="P22" i="1"/>
  <c r="N12" i="1"/>
  <c r="P25" i="1"/>
  <c r="O25" i="1"/>
  <c r="N25" i="1"/>
  <c r="M25" i="1"/>
  <c r="L25" i="1"/>
  <c r="N15" i="1"/>
  <c r="M15" i="1"/>
  <c r="P15" i="1"/>
  <c r="O15" i="1"/>
  <c r="O12" i="1"/>
  <c r="L32" i="1"/>
  <c r="P32" i="1"/>
  <c r="O32" i="1"/>
  <c r="N32" i="1"/>
  <c r="M32" i="1"/>
  <c r="P34" i="1" l="1"/>
  <c r="P35" i="1" s="1"/>
  <c r="N34" i="1"/>
  <c r="N35" i="1" s="1"/>
  <c r="M34" i="1"/>
  <c r="M35" i="1" s="1"/>
  <c r="O34" i="1"/>
  <c r="O41" i="1" s="1"/>
  <c r="L34" i="1"/>
  <c r="L35" i="1" s="1"/>
  <c r="L36" i="1" l="1"/>
  <c r="L45" i="1"/>
  <c r="M36" i="1"/>
  <c r="M45" i="1"/>
  <c r="N36" i="1"/>
  <c r="N45" i="1"/>
  <c r="P36" i="1"/>
  <c r="P45" i="1"/>
  <c r="N41" i="1"/>
  <c r="M41" i="1"/>
  <c r="L41" i="1"/>
  <c r="L42" i="1" s="1"/>
  <c r="P41" i="1"/>
  <c r="O35" i="1"/>
  <c r="O36" i="1" l="1"/>
  <c r="O45" i="1"/>
  <c r="L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user</author>
  </authors>
  <commentList>
    <comment ref="L5" authorId="0" shapeId="0" xr:uid="{00000000-0006-0000-0000-000004000000}">
      <text>
        <r>
          <rPr>
            <sz val="10"/>
            <rFont val="Arial"/>
            <family val="2"/>
          </rPr>
          <t>Para escoger valores al azar</t>
        </r>
      </text>
    </comment>
    <comment ref="M5" authorId="0" shapeId="0" xr:uid="{00000000-0006-0000-0000-000005000000}">
      <text>
        <r>
          <rPr>
            <sz val="10"/>
            <rFont val="Arial"/>
            <family val="2"/>
          </rPr>
          <t>Bits al azar, ordenados de menor a mayor. Copiar estos valores en una tabla.</t>
        </r>
      </text>
    </comment>
    <comment ref="K35" authorId="0" shapeId="0" xr:uid="{00000000-0006-0000-0000-000001000000}">
      <text>
        <r>
          <rPr>
            <sz val="10"/>
            <color indexed="81"/>
            <rFont val="Arial"/>
            <family val="2"/>
          </rPr>
          <t>Retorna el primero dato que tiene el máximo número de colisiones.
Alternativamente, se podría hacer linear scan entre todos los candidatos que tienen el máximo número de colisiones (aunque sería mucho más lento porque habría que calcular distancias).</t>
        </r>
      </text>
    </comment>
    <comment ref="K41" authorId="1" shapeId="0" xr:uid="{A4BCF188-629F-4000-8713-735A998DB781}">
      <text>
        <r>
          <rPr>
            <sz val="9"/>
            <color indexed="81"/>
            <rFont val="Tahoma"/>
            <family val="2"/>
          </rPr>
          <t>Si el GT tiene la máxima cantidad de colisiones, entonces podría ser encontrado por LSH si se compararan todos los candidatos con máximas colisiones (con el costo adicional de tener que calcular distancias)</t>
        </r>
      </text>
    </comment>
  </commentList>
</comments>
</file>

<file path=xl/sharedStrings.xml><?xml version="1.0" encoding="utf-8"?>
<sst xmlns="http://schemas.openxmlformats.org/spreadsheetml/2006/main" count="133" uniqueCount="67">
  <si>
    <t>EJEMPLO LSH para búsquedas del vecino más cercano</t>
  </si>
  <si>
    <t>CC5213-Recuperación de Información Multimedia</t>
  </si>
  <si>
    <t>máximos</t>
  </si>
  <si>
    <t>bit1</t>
  </si>
  <si>
    <t>bit2</t>
  </si>
  <si>
    <t>bit3</t>
  </si>
  <si>
    <t>Seleccionar los bits de cada vector (la función MID usa índices que parten en 1)</t>
  </si>
  <si>
    <t>Datos</t>
  </si>
  <si>
    <t>x</t>
  </si>
  <si>
    <t>y</t>
  </si>
  <si>
    <t>notacion unaria de cada vector</t>
  </si>
  <si>
    <t>Q1</t>
  </si>
  <si>
    <t>Q2</t>
  </si>
  <si>
    <t>Q3</t>
  </si>
  <si>
    <t>Q4</t>
  </si>
  <si>
    <t>Q5</t>
  </si>
  <si>
    <t>A</t>
  </si>
  <si>
    <t>B</t>
  </si>
  <si>
    <t>C</t>
  </si>
  <si>
    <t>D</t>
  </si>
  <si>
    <t>E</t>
  </si>
  <si>
    <t>F</t>
  </si>
  <si>
    <t>G</t>
  </si>
  <si>
    <t>H</t>
  </si>
  <si>
    <t>I</t>
  </si>
  <si>
    <t>J</t>
  </si>
  <si>
    <t>K</t>
  </si>
  <si>
    <t>L</t>
  </si>
  <si>
    <t>M</t>
  </si>
  <si>
    <t>N</t>
  </si>
  <si>
    <t>O</t>
  </si>
  <si>
    <t>P</t>
  </si>
  <si>
    <t>R</t>
  </si>
  <si>
    <t>S</t>
  </si>
  <si>
    <t>T</t>
  </si>
  <si>
    <t>U</t>
  </si>
  <si>
    <t>V</t>
  </si>
  <si>
    <t>W</t>
  </si>
  <si>
    <t>Máx. Colisiones</t>
  </si>
  <si>
    <t>NN encontrado por LSH</t>
  </si>
  <si>
    <t>Consultas</t>
  </si>
  <si>
    <t>Ground-Truth</t>
  </si>
  <si>
    <t>Valores máximos (se usan para la notación unaria)</t>
  </si>
  <si>
    <t>CONJUNTO R</t>
  </si>
  <si>
    <t>notacion unaria de consultas</t>
  </si>
  <si>
    <t>Tabla2</t>
  </si>
  <si>
    <t>Tabla1</t>
  </si>
  <si>
    <t>Tabla3</t>
  </si>
  <si>
    <t>Tabla4</t>
  </si>
  <si>
    <t>Tablas de proyección (4 tablas de 3 bits)</t>
  </si>
  <si>
    <t>Cada bit al azar entre 1 y largo de la notación unaria</t>
  </si>
  <si>
    <t>(azar)</t>
  </si>
  <si>
    <t>(ordenados)</t>
  </si>
  <si>
    <t>Para seleccionar bits al azar (copiar los valores ordenados a los bits de cada Tabla)</t>
  </si>
  <si>
    <t>Total de colisiones de cada consulta con cada vector</t>
  </si>
  <si>
    <t>Distancias euclidianas (para calcular la respuesta correcta)</t>
  </si>
  <si>
    <t>Distancia mín.</t>
  </si>
  <si>
    <t>NN correcto</t>
  </si>
  <si>
    <t>¿NN correcto?</t>
  </si>
  <si>
    <t>Cantidad correctas</t>
  </si>
  <si>
    <t>¿podría ser encontrado?</t>
  </si>
  <si>
    <t>Notar que aunque LSH falle (no retorna el NN correcto), al menos retorna algo que está cerca de la consulta.</t>
  </si>
  <si>
    <t>Cantidad casi-correctas</t>
  </si>
  <si>
    <t>Distancia NN real</t>
  </si>
  <si>
    <t>Distancia NN encontrado</t>
  </si>
  <si>
    <t>Colisiones de Q con GT</t>
  </si>
  <si>
    <t>21 de junio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</si>
</sst>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amily val="2"/>
    </font>
    <font>
      <sz val="10"/>
      <name val="Arial"/>
    </font>
    <font>
      <b/>
      <sz val="16"/>
      <name val="Arial"/>
      <family val="2"/>
    </font>
    <font>
      <b/>
      <sz val="10"/>
      <name val="Arial"/>
      <family val="2"/>
    </font>
    <font>
      <sz val="9"/>
      <color indexed="81"/>
      <name val="Tahoma"/>
      <family val="2"/>
    </font>
    <font>
      <b/>
      <sz val="10"/>
      <color rgb="FFFF0000"/>
      <name val="Arial"/>
      <family val="2"/>
    </font>
    <font>
      <sz val="10"/>
      <color indexed="8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Border="0" applyAlignment="0" applyProtection="0"/>
  </cellStyleXfs>
  <cellXfs count="71">
    <xf numFmtId="0" fontId="0" fillId="0" borderId="0" xfId="0"/>
    <xf numFmtId="0" fontId="2" fillId="0" borderId="0" xfId="0" applyFont="1" applyAlignment="1">
      <alignment horizontal="left"/>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3" fillId="0" borderId="0" xfId="0" applyFont="1"/>
    <xf numFmtId="0" fontId="0" fillId="2" borderId="1" xfId="0" applyFill="1" applyBorder="1" applyAlignment="1">
      <alignment horizontal="center"/>
    </xf>
    <xf numFmtId="0" fontId="3" fillId="2" borderId="1" xfId="0" applyFont="1" applyFill="1" applyBorder="1" applyAlignment="1">
      <alignment horizontal="center"/>
    </xf>
    <xf numFmtId="0" fontId="0" fillId="3" borderId="0" xfId="0" applyFill="1" applyAlignment="1">
      <alignment horizontal="center"/>
    </xf>
    <xf numFmtId="0" fontId="0" fillId="2" borderId="0" xfId="0" applyFill="1" applyAlignment="1">
      <alignment horizontal="center"/>
    </xf>
    <xf numFmtId="0" fontId="3" fillId="2" borderId="3" xfId="0" applyFont="1" applyFill="1" applyBorder="1" applyAlignment="1">
      <alignment horizontal="center"/>
    </xf>
    <xf numFmtId="0" fontId="0" fillId="2" borderId="8"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3" fillId="3" borderId="1" xfId="0" applyFont="1" applyFill="1" applyBorder="1" applyAlignment="1">
      <alignment horizontal="center"/>
    </xf>
    <xf numFmtId="0" fontId="5" fillId="2" borderId="2" xfId="0" applyFont="1" applyFill="1" applyBorder="1" applyAlignment="1">
      <alignment horizontal="center"/>
    </xf>
    <xf numFmtId="0" fontId="3" fillId="4" borderId="1" xfId="0" applyFont="1"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3" fillId="2" borderId="5" xfId="0" applyFont="1" applyFill="1" applyBorder="1" applyAlignment="1">
      <alignment horizontal="center"/>
    </xf>
    <xf numFmtId="0" fontId="3" fillId="2" borderId="7" xfId="0" applyFont="1" applyFill="1" applyBorder="1" applyAlignment="1">
      <alignment horizontal="center"/>
    </xf>
    <xf numFmtId="0" fontId="3" fillId="5" borderId="1" xfId="0" applyFont="1"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3" fillId="6" borderId="1" xfId="0" applyFont="1"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3" fillId="6" borderId="2" xfId="0" applyFont="1" applyFill="1" applyBorder="1" applyAlignment="1">
      <alignment horizontal="center"/>
    </xf>
    <xf numFmtId="0" fontId="0" fillId="6" borderId="5" xfId="0" applyFill="1" applyBorder="1" applyAlignment="1">
      <alignment horizontal="center"/>
    </xf>
    <xf numFmtId="0" fontId="0" fillId="6" borderId="7" xfId="0" applyFill="1" applyBorder="1" applyAlignment="1">
      <alignment horizontal="center"/>
    </xf>
    <xf numFmtId="0" fontId="3" fillId="7" borderId="3" xfId="0" applyFont="1" applyFill="1" applyBorder="1" applyAlignment="1">
      <alignment horizontal="center"/>
    </xf>
    <xf numFmtId="0" fontId="0" fillId="7" borderId="0" xfId="0" applyFill="1" applyAlignment="1">
      <alignment horizontal="center"/>
    </xf>
    <xf numFmtId="0" fontId="0" fillId="7" borderId="8" xfId="0" applyFill="1" applyBorder="1" applyAlignment="1">
      <alignment horizontal="center"/>
    </xf>
    <xf numFmtId="0" fontId="3" fillId="7" borderId="1" xfId="0" applyFont="1"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8" borderId="4" xfId="0" applyFont="1" applyFill="1" applyBorder="1" applyAlignment="1">
      <alignment horizontal="center"/>
    </xf>
    <xf numFmtId="0" fontId="0" fillId="8" borderId="6" xfId="0" applyFill="1" applyBorder="1" applyAlignment="1">
      <alignment horizontal="center"/>
    </xf>
    <xf numFmtId="0" fontId="0" fillId="8" borderId="9" xfId="0" applyFill="1" applyBorder="1" applyAlignment="1">
      <alignment horizontal="center"/>
    </xf>
    <xf numFmtId="0" fontId="5" fillId="9" borderId="2" xfId="0" applyFont="1" applyFill="1" applyBorder="1" applyAlignment="1">
      <alignment horizontal="center"/>
    </xf>
    <xf numFmtId="0" fontId="3" fillId="9" borderId="1" xfId="0" applyFont="1" applyFill="1" applyBorder="1" applyAlignment="1">
      <alignment horizontal="center"/>
    </xf>
    <xf numFmtId="0" fontId="3" fillId="9" borderId="5" xfId="0" applyFont="1" applyFill="1" applyBorder="1" applyAlignment="1">
      <alignment horizontal="center"/>
    </xf>
    <xf numFmtId="0" fontId="0" fillId="9" borderId="10" xfId="0" applyFill="1" applyBorder="1" applyAlignment="1">
      <alignment horizontal="center"/>
    </xf>
    <xf numFmtId="0" fontId="3" fillId="9" borderId="7" xfId="0" applyFont="1" applyFill="1" applyBorder="1" applyAlignment="1">
      <alignment horizontal="center"/>
    </xf>
    <xf numFmtId="0" fontId="0" fillId="9" borderId="11" xfId="0" applyFill="1" applyBorder="1" applyAlignment="1">
      <alignment horizontal="center"/>
    </xf>
    <xf numFmtId="0" fontId="3" fillId="9" borderId="2" xfId="0" applyFont="1" applyFill="1" applyBorder="1" applyAlignment="1">
      <alignment horizontal="center"/>
    </xf>
    <xf numFmtId="0" fontId="5" fillId="2" borderId="1"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164" fontId="0" fillId="0" borderId="0" xfId="0" applyNumberFormat="1" applyAlignment="1">
      <alignment horizontal="center"/>
    </xf>
    <xf numFmtId="0" fontId="3" fillId="9" borderId="3" xfId="0" applyFont="1" applyFill="1"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8" xfId="0" applyNumberFormat="1" applyBorder="1" applyAlignment="1">
      <alignment horizontal="center"/>
    </xf>
    <xf numFmtId="164" fontId="3" fillId="3" borderId="1" xfId="0" applyNumberFormat="1" applyFont="1" applyFill="1" applyBorder="1" applyAlignment="1">
      <alignment horizont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0" fillId="10" borderId="1" xfId="0" applyFill="1" applyBorder="1" applyAlignment="1">
      <alignment horizontal="center"/>
    </xf>
    <xf numFmtId="9" fontId="1" fillId="10" borderId="1" xfId="1" applyFill="1" applyBorder="1" applyAlignment="1">
      <alignment horizontal="center"/>
    </xf>
    <xf numFmtId="0" fontId="3" fillId="6" borderId="11" xfId="0" applyFont="1" applyFill="1" applyBorder="1" applyAlignment="1">
      <alignment horizontal="center"/>
    </xf>
    <xf numFmtId="9" fontId="1" fillId="6" borderId="11" xfId="1" applyFill="1" applyBorder="1" applyAlignment="1">
      <alignment horizontal="center"/>
    </xf>
    <xf numFmtId="0" fontId="0" fillId="6" borderId="1" xfId="0" applyFill="1" applyBorder="1" applyAlignment="1">
      <alignment horizontal="center"/>
    </xf>
    <xf numFmtId="0" fontId="3" fillId="12" borderId="1" xfId="0" applyFont="1" applyFill="1" applyBorder="1" applyAlignment="1">
      <alignment horizontal="center"/>
    </xf>
    <xf numFmtId="164" fontId="0" fillId="12" borderId="1" xfId="0" applyNumberFormat="1"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EEEEEE"/>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CCFFFF"/>
      <rgbColor rgb="FFDEE7E5"/>
      <rgbColor rgb="FFE8F2A1"/>
      <rgbColor rgb="FFB3B3B3"/>
      <rgbColor rgb="FFFFAA95"/>
      <rgbColor rgb="FFCC99FF"/>
      <rgbColor rgb="FFFFDBB6"/>
      <rgbColor rgb="FF3366FF"/>
      <rgbColor rgb="FF33CCCC"/>
      <rgbColor rgb="FF81D41A"/>
      <rgbColor rgb="FFFFCC00"/>
      <rgbColor rgb="FFFF9900"/>
      <rgbColor rgb="FFFF420E"/>
      <rgbColor rgb="FF666699"/>
      <rgbColor rgb="FFBF819E"/>
      <rgbColor rgb="FF00458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1353878329335096E-2"/>
          <c:y val="4.1623386259088901E-2"/>
          <c:w val="0.77781878575382901"/>
          <c:h val="0.82630954147499602"/>
        </c:manualLayout>
      </c:layout>
      <c:scatterChart>
        <c:scatterStyle val="lineMarker"/>
        <c:varyColors val="0"/>
        <c:ser>
          <c:idx val="0"/>
          <c:order val="0"/>
          <c:tx>
            <c:strRef>
              <c:f>Sheet1!$A$11</c:f>
              <c:strCache>
                <c:ptCount val="1"/>
                <c:pt idx="0">
                  <c:v>Datos</c:v>
                </c:pt>
              </c:strCache>
            </c:strRef>
          </c:tx>
          <c:spPr>
            <a:ln w="28800">
              <a:noFill/>
            </a:ln>
          </c:spPr>
          <c:marker>
            <c:symbol val="square"/>
            <c:size val="8"/>
            <c:spPr>
              <a:solidFill>
                <a:srgbClr val="004586"/>
              </a:solidFill>
            </c:spPr>
          </c:marker>
          <c:dLbls>
            <c:spPr>
              <a:noFill/>
              <a:ln>
                <a:noFill/>
              </a:ln>
              <a:effectLst/>
            </c:spPr>
            <c:txPr>
              <a:bodyPr wrap="none"/>
              <a:lstStyle/>
              <a:p>
                <a:pPr>
                  <a:defRPr sz="1000" b="0" strike="noStrike" spc="-1">
                    <a:latin typeface="Arial"/>
                  </a:defRPr>
                </a:pPr>
                <a:endParaRPr lang="es-CL"/>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Sheet1!$B$12:$B$33</c:f>
              <c:numCache>
                <c:formatCode>General</c:formatCode>
                <c:ptCount val="22"/>
                <c:pt idx="0">
                  <c:v>12</c:v>
                </c:pt>
                <c:pt idx="1">
                  <c:v>2</c:v>
                </c:pt>
                <c:pt idx="2">
                  <c:v>0</c:v>
                </c:pt>
                <c:pt idx="3">
                  <c:v>6</c:v>
                </c:pt>
                <c:pt idx="4">
                  <c:v>15</c:v>
                </c:pt>
                <c:pt idx="5">
                  <c:v>5</c:v>
                </c:pt>
                <c:pt idx="6">
                  <c:v>4</c:v>
                </c:pt>
                <c:pt idx="7">
                  <c:v>2</c:v>
                </c:pt>
                <c:pt idx="8">
                  <c:v>9</c:v>
                </c:pt>
                <c:pt idx="9">
                  <c:v>12</c:v>
                </c:pt>
                <c:pt idx="10">
                  <c:v>11</c:v>
                </c:pt>
                <c:pt idx="11">
                  <c:v>13</c:v>
                </c:pt>
                <c:pt idx="12">
                  <c:v>11</c:v>
                </c:pt>
                <c:pt idx="13">
                  <c:v>6</c:v>
                </c:pt>
                <c:pt idx="14">
                  <c:v>10</c:v>
                </c:pt>
                <c:pt idx="15">
                  <c:v>11</c:v>
                </c:pt>
                <c:pt idx="16">
                  <c:v>1</c:v>
                </c:pt>
                <c:pt idx="17">
                  <c:v>13</c:v>
                </c:pt>
                <c:pt idx="18">
                  <c:v>3</c:v>
                </c:pt>
                <c:pt idx="19">
                  <c:v>8</c:v>
                </c:pt>
                <c:pt idx="20">
                  <c:v>16</c:v>
                </c:pt>
                <c:pt idx="21">
                  <c:v>15</c:v>
                </c:pt>
              </c:numCache>
            </c:numRef>
          </c:xVal>
          <c:yVal>
            <c:numRef>
              <c:f>Sheet1!$C$12:$C$33</c:f>
              <c:numCache>
                <c:formatCode>General</c:formatCode>
                <c:ptCount val="22"/>
                <c:pt idx="0">
                  <c:v>7</c:v>
                </c:pt>
                <c:pt idx="1">
                  <c:v>12</c:v>
                </c:pt>
                <c:pt idx="2">
                  <c:v>7</c:v>
                </c:pt>
                <c:pt idx="3">
                  <c:v>0</c:v>
                </c:pt>
                <c:pt idx="4">
                  <c:v>14</c:v>
                </c:pt>
                <c:pt idx="5">
                  <c:v>11</c:v>
                </c:pt>
                <c:pt idx="6">
                  <c:v>2</c:v>
                </c:pt>
                <c:pt idx="7">
                  <c:v>1</c:v>
                </c:pt>
                <c:pt idx="8">
                  <c:v>11</c:v>
                </c:pt>
                <c:pt idx="9">
                  <c:v>2</c:v>
                </c:pt>
                <c:pt idx="10">
                  <c:v>10</c:v>
                </c:pt>
                <c:pt idx="11">
                  <c:v>6</c:v>
                </c:pt>
                <c:pt idx="12">
                  <c:v>16</c:v>
                </c:pt>
                <c:pt idx="13">
                  <c:v>5</c:v>
                </c:pt>
                <c:pt idx="14">
                  <c:v>13</c:v>
                </c:pt>
                <c:pt idx="15">
                  <c:v>6</c:v>
                </c:pt>
                <c:pt idx="16">
                  <c:v>3</c:v>
                </c:pt>
                <c:pt idx="17">
                  <c:v>1</c:v>
                </c:pt>
                <c:pt idx="18">
                  <c:v>7</c:v>
                </c:pt>
                <c:pt idx="19">
                  <c:v>14</c:v>
                </c:pt>
                <c:pt idx="20">
                  <c:v>5</c:v>
                </c:pt>
                <c:pt idx="21">
                  <c:v>4</c:v>
                </c:pt>
              </c:numCache>
            </c:numRef>
          </c:yVal>
          <c:smooth val="0"/>
          <c:extLst>
            <c:ext xmlns:c16="http://schemas.microsoft.com/office/drawing/2014/chart" uri="{C3380CC4-5D6E-409C-BE32-E72D297353CC}">
              <c16:uniqueId val="{00000000-F788-4719-B67E-8D3F8970D195}"/>
            </c:ext>
          </c:extLst>
        </c:ser>
        <c:ser>
          <c:idx val="1"/>
          <c:order val="1"/>
          <c:tx>
            <c:strRef>
              <c:f>Sheet1!$A$36</c:f>
              <c:strCache>
                <c:ptCount val="1"/>
                <c:pt idx="0">
                  <c:v>Consultas</c:v>
                </c:pt>
              </c:strCache>
            </c:strRef>
          </c:tx>
          <c:spPr>
            <a:ln w="28800">
              <a:noFill/>
            </a:ln>
          </c:spPr>
          <c:marker>
            <c:symbol val="diamond"/>
            <c:size val="10"/>
            <c:spPr>
              <a:solidFill>
                <a:srgbClr val="FF420E"/>
              </a:solidFill>
            </c:spPr>
          </c:marker>
          <c:dLbls>
            <c:spPr>
              <a:noFill/>
              <a:ln>
                <a:noFill/>
              </a:ln>
              <a:effectLst/>
            </c:spPr>
            <c:txPr>
              <a:bodyPr wrap="none"/>
              <a:lstStyle/>
              <a:p>
                <a:pPr>
                  <a:defRPr sz="1000" b="0" strike="noStrike" spc="-1">
                    <a:latin typeface="Arial"/>
                  </a:defRPr>
                </a:pPr>
                <a:endParaRPr lang="es-CL"/>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Sheet1!$B$37:$B$41</c:f>
              <c:numCache>
                <c:formatCode>General</c:formatCode>
                <c:ptCount val="5"/>
                <c:pt idx="0">
                  <c:v>2</c:v>
                </c:pt>
                <c:pt idx="1">
                  <c:v>9</c:v>
                </c:pt>
                <c:pt idx="2">
                  <c:v>9</c:v>
                </c:pt>
                <c:pt idx="3">
                  <c:v>5</c:v>
                </c:pt>
                <c:pt idx="4">
                  <c:v>14</c:v>
                </c:pt>
              </c:numCache>
            </c:numRef>
          </c:xVal>
          <c:yVal>
            <c:numRef>
              <c:f>Sheet1!$C$37:$C$41</c:f>
              <c:numCache>
                <c:formatCode>General</c:formatCode>
                <c:ptCount val="5"/>
                <c:pt idx="0">
                  <c:v>6</c:v>
                </c:pt>
                <c:pt idx="1">
                  <c:v>12</c:v>
                </c:pt>
                <c:pt idx="2">
                  <c:v>7</c:v>
                </c:pt>
                <c:pt idx="3">
                  <c:v>10</c:v>
                </c:pt>
                <c:pt idx="4">
                  <c:v>4</c:v>
                </c:pt>
              </c:numCache>
            </c:numRef>
          </c:yVal>
          <c:smooth val="0"/>
          <c:extLst>
            <c:ext xmlns:c16="http://schemas.microsoft.com/office/drawing/2014/chart" uri="{C3380CC4-5D6E-409C-BE32-E72D297353CC}">
              <c16:uniqueId val="{00000001-F788-4719-B67E-8D3F8970D195}"/>
            </c:ext>
          </c:extLst>
        </c:ser>
        <c:dLbls>
          <c:showLegendKey val="0"/>
          <c:showVal val="0"/>
          <c:showCatName val="0"/>
          <c:showSerName val="0"/>
          <c:showPercent val="0"/>
          <c:showBubbleSize val="0"/>
        </c:dLbls>
        <c:axId val="51579035"/>
        <c:axId val="24480317"/>
      </c:scatterChart>
      <c:valAx>
        <c:axId val="51579035"/>
        <c:scaling>
          <c:orientation val="minMax"/>
          <c:max val="16"/>
          <c:min val="0"/>
        </c:scaling>
        <c:delete val="0"/>
        <c:axPos val="b"/>
        <c:majorGridlines>
          <c:spPr>
            <a:ln w="0">
              <a:solidFill>
                <a:srgbClr val="B3B3B3"/>
              </a:solidFill>
            </a:ln>
          </c:spPr>
        </c:majorGridlines>
        <c:title>
          <c:tx>
            <c:rich>
              <a:bodyPr rot="0"/>
              <a:lstStyle/>
              <a:p>
                <a:pPr>
                  <a:defRPr sz="900" b="0" strike="noStrike" spc="-1">
                    <a:latin typeface="Arial"/>
                  </a:defRPr>
                </a:pPr>
                <a:r>
                  <a:rPr lang="es-CL" sz="900" b="0" strike="noStrike" spc="-1">
                    <a:latin typeface="Arial"/>
                  </a:rPr>
                  <a:t>x</a:t>
                </a:r>
              </a:p>
            </c:rich>
          </c:tx>
          <c:overlay val="0"/>
          <c:spPr>
            <a:noFill/>
            <a:ln w="0">
              <a:noFill/>
            </a:ln>
          </c:spPr>
        </c:title>
        <c:numFmt formatCode="General" sourceLinked="1"/>
        <c:majorTickMark val="cross"/>
        <c:minorTickMark val="in"/>
        <c:tickLblPos val="nextTo"/>
        <c:spPr>
          <a:ln w="0">
            <a:solidFill>
              <a:srgbClr val="B3B3B3"/>
            </a:solidFill>
          </a:ln>
        </c:spPr>
        <c:txPr>
          <a:bodyPr/>
          <a:lstStyle/>
          <a:p>
            <a:pPr>
              <a:defRPr sz="1000" b="0" strike="noStrike" spc="-1">
                <a:latin typeface="Arial"/>
              </a:defRPr>
            </a:pPr>
            <a:endParaRPr lang="es-CL"/>
          </a:p>
        </c:txPr>
        <c:crossAx val="24480317"/>
        <c:crosses val="autoZero"/>
        <c:crossBetween val="between"/>
        <c:majorUnit val="1"/>
      </c:valAx>
      <c:valAx>
        <c:axId val="24480317"/>
        <c:scaling>
          <c:orientation val="minMax"/>
          <c:max val="16"/>
          <c:min val="0"/>
        </c:scaling>
        <c:delete val="0"/>
        <c:axPos val="l"/>
        <c:majorGridlines>
          <c:spPr>
            <a:ln w="0">
              <a:solidFill>
                <a:srgbClr val="B3B3B3"/>
              </a:solidFill>
            </a:ln>
          </c:spPr>
        </c:majorGridlines>
        <c:title>
          <c:tx>
            <c:rich>
              <a:bodyPr rot="-5400000"/>
              <a:lstStyle/>
              <a:p>
                <a:pPr>
                  <a:defRPr sz="900" b="0" strike="noStrike" spc="-1">
                    <a:latin typeface="Arial"/>
                  </a:defRPr>
                </a:pPr>
                <a:r>
                  <a:rPr lang="es-CL" sz="900" b="0" strike="noStrike" spc="-1">
                    <a:latin typeface="Arial"/>
                  </a:rPr>
                  <a:t>y</a:t>
                </a:r>
              </a:p>
            </c:rich>
          </c:tx>
          <c:overlay val="0"/>
          <c:spPr>
            <a:noFill/>
            <a:ln w="0">
              <a:noFill/>
            </a:ln>
          </c:spPr>
        </c:title>
        <c:numFmt formatCode="General" sourceLinked="1"/>
        <c:majorTickMark val="cross"/>
        <c:minorTickMark val="in"/>
        <c:tickLblPos val="nextTo"/>
        <c:spPr>
          <a:ln w="0">
            <a:solidFill>
              <a:srgbClr val="B3B3B3"/>
            </a:solidFill>
          </a:ln>
        </c:spPr>
        <c:txPr>
          <a:bodyPr/>
          <a:lstStyle/>
          <a:p>
            <a:pPr>
              <a:defRPr sz="1000" b="0" strike="noStrike" spc="-1">
                <a:latin typeface="Arial"/>
              </a:defRPr>
            </a:pPr>
            <a:endParaRPr lang="es-CL"/>
          </a:p>
        </c:txPr>
        <c:crossAx val="51579035"/>
        <c:crosses val="autoZero"/>
        <c:crossBetween val="between"/>
        <c:majorUnit val="1"/>
      </c:valAx>
      <c:spPr>
        <a:noFill/>
        <a:ln w="0">
          <a:solidFill>
            <a:srgbClr val="B3B3B3"/>
          </a:solidFill>
        </a:ln>
      </c:spPr>
    </c:plotArea>
    <c:legend>
      <c:legendPos val="r"/>
      <c:layout>
        <c:manualLayout>
          <c:xMode val="edge"/>
          <c:yMode val="edge"/>
          <c:x val="0.86105979266688104"/>
          <c:y val="0.40354652025523102"/>
          <c:w val="0.13113572114947311"/>
          <c:h val="0.12517622616309301"/>
        </c:manualLayout>
      </c:layout>
      <c:overlay val="0"/>
      <c:spPr>
        <a:noFill/>
        <a:ln w="0">
          <a:solidFill>
            <a:srgbClr val="B3B3B3"/>
          </a:solidFill>
        </a:ln>
      </c:spPr>
      <c:txPr>
        <a:bodyPr/>
        <a:lstStyle/>
        <a:p>
          <a:pPr>
            <a:defRPr sz="1000" b="0" strike="noStrike" spc="-1">
              <a:latin typeface="Arial"/>
            </a:defRPr>
          </a:pPr>
          <a:endParaRPr lang="es-CL"/>
        </a:p>
      </c:txPr>
    </c:legend>
    <c:plotVisOnly val="1"/>
    <c:dispBlanksAs val="span"/>
    <c:showDLblsOverMax val="1"/>
  </c:chart>
  <c:spPr>
    <a:solidFill>
      <a:srgbClr val="FFFFFF"/>
    </a:solidFill>
    <a:ln w="0">
      <a:solidFill>
        <a:srgbClr val="000000"/>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523440</xdr:colOff>
      <xdr:row>42</xdr:row>
      <xdr:rowOff>29160</xdr:rowOff>
    </xdr:from>
    <xdr:to>
      <xdr:col>7</xdr:col>
      <xdr:colOff>712800</xdr:colOff>
      <xdr:row>68</xdr:row>
      <xdr:rowOff>156360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1"/>
  <sheetViews>
    <sheetView tabSelected="1" zoomScaleNormal="100" workbookViewId="0"/>
  </sheetViews>
  <sheetFormatPr defaultColWidth="11.5703125" defaultRowHeight="14.25" customHeight="1" x14ac:dyDescent="0.2"/>
  <cols>
    <col min="1" max="3" width="11.5703125" style="2"/>
    <col min="4" max="4" width="34.140625" style="2" customWidth="1"/>
    <col min="5" max="9" width="11.5703125" style="2"/>
    <col min="10" max="10" width="6.7109375" style="2" customWidth="1"/>
    <col min="11" max="11" width="24.140625" style="2" customWidth="1"/>
    <col min="12" max="17" width="10.28515625" style="2" customWidth="1"/>
    <col min="18" max="18" width="8.140625" customWidth="1"/>
    <col min="19" max="19" width="14.28515625" customWidth="1"/>
    <col min="20" max="25" width="10.28515625" customWidth="1"/>
  </cols>
  <sheetData>
    <row r="1" spans="1:25" ht="21.75" customHeight="1" x14ac:dyDescent="0.3">
      <c r="A1" s="1" t="s">
        <v>0</v>
      </c>
    </row>
    <row r="2" spans="1:25" ht="14.25" customHeight="1" x14ac:dyDescent="0.2">
      <c r="A2" s="3" t="s">
        <v>1</v>
      </c>
    </row>
    <row r="3" spans="1:25" ht="14.25" customHeight="1" x14ac:dyDescent="0.2">
      <c r="A3" s="3" t="s">
        <v>66</v>
      </c>
      <c r="F3" s="3" t="s">
        <v>49</v>
      </c>
    </row>
    <row r="4" spans="1:25" ht="14.25" customHeight="1" x14ac:dyDescent="0.2">
      <c r="A4" s="4"/>
      <c r="D4" s="4"/>
      <c r="F4" s="3" t="s">
        <v>50</v>
      </c>
      <c r="L4" s="3" t="s">
        <v>53</v>
      </c>
    </row>
    <row r="5" spans="1:25" ht="14.25" customHeight="1" x14ac:dyDescent="0.2">
      <c r="A5" s="3" t="s">
        <v>42</v>
      </c>
      <c r="E5" s="26"/>
      <c r="F5" s="28" t="s">
        <v>46</v>
      </c>
      <c r="G5" s="34" t="s">
        <v>45</v>
      </c>
      <c r="H5" s="16" t="s">
        <v>47</v>
      </c>
      <c r="I5" s="40" t="s">
        <v>48</v>
      </c>
      <c r="L5" s="8" t="s">
        <v>51</v>
      </c>
      <c r="M5" s="8" t="s">
        <v>52</v>
      </c>
    </row>
    <row r="6" spans="1:25" ht="14.25" customHeight="1" x14ac:dyDescent="0.2">
      <c r="A6" s="6" t="s">
        <v>2</v>
      </c>
      <c r="B6" s="6">
        <v>16</v>
      </c>
      <c r="C6" s="6">
        <v>16</v>
      </c>
      <c r="E6" s="24" t="s">
        <v>3</v>
      </c>
      <c r="F6" s="29">
        <v>9</v>
      </c>
      <c r="G6" s="35">
        <v>1</v>
      </c>
      <c r="H6" s="17">
        <v>3</v>
      </c>
      <c r="I6" s="68">
        <v>5</v>
      </c>
      <c r="L6" s="8">
        <f ca="1">RANDBETWEEN(1,SUM($B$6:$C$6))</f>
        <v>28</v>
      </c>
      <c r="M6" s="8">
        <f ca="1">SMALL($L$6:$L$8,1)</f>
        <v>14</v>
      </c>
    </row>
    <row r="7" spans="1:25" ht="14.25" customHeight="1" x14ac:dyDescent="0.2">
      <c r="E7" s="24" t="s">
        <v>4</v>
      </c>
      <c r="F7" s="29">
        <v>20</v>
      </c>
      <c r="G7" s="35">
        <v>14</v>
      </c>
      <c r="H7" s="17">
        <v>10</v>
      </c>
      <c r="I7" s="69">
        <v>11</v>
      </c>
      <c r="L7" s="8">
        <f ca="1">RANDBETWEEN(1,SUM($B$6:$C$6))</f>
        <v>14</v>
      </c>
      <c r="M7" s="8">
        <f ca="1">SMALL($L$6:$L$8,2)</f>
        <v>28</v>
      </c>
    </row>
    <row r="8" spans="1:25" ht="14.25" customHeight="1" x14ac:dyDescent="0.2">
      <c r="E8" s="25" t="s">
        <v>5</v>
      </c>
      <c r="F8" s="30">
        <v>26</v>
      </c>
      <c r="G8" s="36">
        <v>18</v>
      </c>
      <c r="H8" s="18">
        <v>32</v>
      </c>
      <c r="I8" s="70">
        <v>25</v>
      </c>
      <c r="L8" s="8">
        <f ca="1">RANDBETWEEN(1,SUM($B$6:$C$6))</f>
        <v>32</v>
      </c>
      <c r="M8" s="8">
        <f ca="1">SMALL($L$6:$L$8,3)</f>
        <v>32</v>
      </c>
    </row>
    <row r="10" spans="1:25" ht="14.25" customHeight="1" x14ac:dyDescent="0.2">
      <c r="A10" s="3" t="s">
        <v>43</v>
      </c>
      <c r="D10"/>
      <c r="F10" s="3" t="s">
        <v>6</v>
      </c>
      <c r="L10" s="3" t="s">
        <v>54</v>
      </c>
      <c r="T10" s="5" t="s">
        <v>55</v>
      </c>
    </row>
    <row r="11" spans="1:25" ht="14.25" customHeight="1" x14ac:dyDescent="0.2">
      <c r="A11" s="15" t="s">
        <v>7</v>
      </c>
      <c r="B11" s="7" t="s">
        <v>8</v>
      </c>
      <c r="C11" s="10" t="s">
        <v>9</v>
      </c>
      <c r="D11" s="21" t="s">
        <v>10</v>
      </c>
      <c r="F11" s="31" t="s">
        <v>46</v>
      </c>
      <c r="G11" s="37" t="s">
        <v>45</v>
      </c>
      <c r="H11" s="16" t="s">
        <v>47</v>
      </c>
      <c r="I11" s="40" t="s">
        <v>48</v>
      </c>
      <c r="L11" s="49" t="s">
        <v>11</v>
      </c>
      <c r="M11" s="49" t="s">
        <v>12</v>
      </c>
      <c r="N11" s="49" t="s">
        <v>13</v>
      </c>
      <c r="O11" s="49" t="s">
        <v>14</v>
      </c>
      <c r="P11" s="49" t="s">
        <v>15</v>
      </c>
      <c r="Q11" s="50" t="s">
        <v>7</v>
      </c>
      <c r="S11" s="2"/>
      <c r="T11" s="44" t="s">
        <v>11</v>
      </c>
      <c r="U11" s="54" t="s">
        <v>12</v>
      </c>
      <c r="V11" s="44" t="s">
        <v>13</v>
      </c>
      <c r="W11" s="54" t="s">
        <v>14</v>
      </c>
      <c r="X11" s="44" t="s">
        <v>15</v>
      </c>
      <c r="Y11" s="50" t="s">
        <v>7</v>
      </c>
    </row>
    <row r="12" spans="1:25" ht="14.25" customHeight="1" x14ac:dyDescent="0.2">
      <c r="A12" s="19" t="s">
        <v>16</v>
      </c>
      <c r="B12" s="12">
        <v>12</v>
      </c>
      <c r="C12" s="9">
        <v>7</v>
      </c>
      <c r="D12" s="22" t="str">
        <f>REPT("1",B12) &amp; REPT("0",$B$6-B12) &amp; REPT("1",C12) &amp; REPT("0",$C$6-C12)</f>
        <v>11111111111100001111111000000000</v>
      </c>
      <c r="F12" s="32" t="str">
        <f t="shared" ref="F12:I33" si="0">MID($D12,F$6,1) &amp; MID($D12,F$7,1) &amp; MID($D12,F$8,1)</f>
        <v>110</v>
      </c>
      <c r="G12" s="38" t="str">
        <f t="shared" si="0"/>
        <v>101</v>
      </c>
      <c r="H12" s="17" t="str">
        <f t="shared" si="0"/>
        <v>110</v>
      </c>
      <c r="I12" s="41" t="str">
        <f t="shared" si="0"/>
        <v>110</v>
      </c>
      <c r="L12" s="27">
        <f t="shared" ref="L12:L33" si="1">IF(F12=F$37,1,0)+IF(G12=G$37,1,0)+IF(H12=H$37,1,0)+IF(I12=I$37,1,0)</f>
        <v>1</v>
      </c>
      <c r="M12" s="2">
        <f t="shared" ref="M12:M33" si="2">IF(F12=F$38,1,0)+IF(G12=G$38,1,0)+IF(H12=H$38,1,0)+IF(I12=I$38,1,0)</f>
        <v>1</v>
      </c>
      <c r="N12" s="2">
        <f t="shared" ref="N12:N33" si="3">IF(F12=F$39,1,0)+IF(G12=G$39,1,0)+IF(H12=H$39,1,0)+IF(I12=I$39,1,0)</f>
        <v>2</v>
      </c>
      <c r="O12" s="2">
        <f t="shared" ref="O12:O33" si="4">IF(F12=F$40,1,0)+IF(G12=G$40,1,0)+IF(H12=H$40,1,0)+IF(I12=I$40,1,0)</f>
        <v>1</v>
      </c>
      <c r="P12" s="2">
        <f t="shared" ref="P12:P33" si="5">IF(F12=F$41,1,0)+IF(G12=G$41,1,0)+IF(H12=H$41,1,0)+IF(I12=I$41,1,0)</f>
        <v>3</v>
      </c>
      <c r="Q12" s="51" t="s">
        <v>16</v>
      </c>
      <c r="S12" s="2"/>
      <c r="T12" s="55">
        <f>SQRT(($B$37-B12)*($B$37-B12)+($C$37-C12)*($C$37-C12))</f>
        <v>10.04987562112089</v>
      </c>
      <c r="U12" s="53">
        <f>SQRT(($B$38-B12)*($B$38-B12)+($C$38-C12)*($C$38-C12))</f>
        <v>5.8309518948453007</v>
      </c>
      <c r="V12" s="55">
        <f>SQRT(($B$39-B12)*($B$39-B12)+($C$39-C12)*($C$39-C12))</f>
        <v>3</v>
      </c>
      <c r="W12" s="53">
        <f>SQRT(($B$40-B12)*($B$40-B12)+($C$40-C12)*($C$40-C12))</f>
        <v>7.6157731058639087</v>
      </c>
      <c r="X12" s="55">
        <f>SQRT(($B$41-B12)*($B$41-B12)+($C$41-C12)*($C$41-C12))</f>
        <v>3.6055512754639891</v>
      </c>
      <c r="Y12" s="51" t="s">
        <v>16</v>
      </c>
    </row>
    <row r="13" spans="1:25" ht="14.25" customHeight="1" x14ac:dyDescent="0.2">
      <c r="A13" s="19" t="s">
        <v>17</v>
      </c>
      <c r="B13" s="12">
        <v>2</v>
      </c>
      <c r="C13" s="9">
        <v>12</v>
      </c>
      <c r="D13" s="22" t="str">
        <f t="shared" ref="D13:D33" si="6">REPT("1",B13) &amp; REPT("0",$B$6-B13) &amp; REPT("1",C13) &amp; REPT("0",$C$6-C13)</f>
        <v>11000000000000001111111111110000</v>
      </c>
      <c r="F13" s="32" t="str">
        <f t="shared" si="0"/>
        <v>011</v>
      </c>
      <c r="G13" s="38" t="str">
        <f t="shared" si="0"/>
        <v>101</v>
      </c>
      <c r="H13" s="17" t="str">
        <f t="shared" si="0"/>
        <v>000</v>
      </c>
      <c r="I13" s="41" t="str">
        <f t="shared" si="0"/>
        <v>001</v>
      </c>
      <c r="L13" s="27">
        <f t="shared" si="1"/>
        <v>2</v>
      </c>
      <c r="M13" s="2">
        <f t="shared" si="2"/>
        <v>1</v>
      </c>
      <c r="N13" s="2">
        <f t="shared" si="3"/>
        <v>1</v>
      </c>
      <c r="O13" s="2">
        <f t="shared" si="4"/>
        <v>2</v>
      </c>
      <c r="P13" s="2">
        <f t="shared" si="5"/>
        <v>0</v>
      </c>
      <c r="Q13" s="51" t="s">
        <v>17</v>
      </c>
      <c r="S13" s="2"/>
      <c r="T13" s="55">
        <f t="shared" ref="T13:T33" si="7">SQRT(($B$37-B13)*($B$37-B13)+($C$37-C13)*($C$37-C13))</f>
        <v>6</v>
      </c>
      <c r="U13" s="53">
        <f t="shared" ref="U13:U33" si="8">SQRT(($B$38-B13)*($B$38-B13)+($C$38-C13)*($C$38-C13))</f>
        <v>7</v>
      </c>
      <c r="V13" s="55">
        <f t="shared" ref="V13:V33" si="9">SQRT(($B$39-B13)*($B$39-B13)+($C$39-C13)*($C$39-C13))</f>
        <v>8.6023252670426267</v>
      </c>
      <c r="W13" s="53">
        <f t="shared" ref="W13:W33" si="10">SQRT(($B$40-B13)*($B$40-B13)+($C$40-C13)*($C$40-C13))</f>
        <v>3.6055512754639891</v>
      </c>
      <c r="X13" s="55">
        <f t="shared" ref="X13:X33" si="11">SQRT(($B$41-B13)*($B$41-B13)+($C$41-C13)*($C$41-C13))</f>
        <v>14.422205101855956</v>
      </c>
      <c r="Y13" s="51" t="s">
        <v>17</v>
      </c>
    </row>
    <row r="14" spans="1:25" ht="14.25" customHeight="1" x14ac:dyDescent="0.2">
      <c r="A14" s="19" t="s">
        <v>18</v>
      </c>
      <c r="B14" s="12">
        <v>0</v>
      </c>
      <c r="C14" s="9">
        <v>7</v>
      </c>
      <c r="D14" s="22" t="str">
        <f t="shared" si="6"/>
        <v>00000000000000001111111000000000</v>
      </c>
      <c r="F14" s="32" t="str">
        <f t="shared" si="0"/>
        <v>010</v>
      </c>
      <c r="G14" s="38" t="str">
        <f t="shared" si="0"/>
        <v>001</v>
      </c>
      <c r="H14" s="17" t="str">
        <f t="shared" si="0"/>
        <v>000</v>
      </c>
      <c r="I14" s="41" t="str">
        <f t="shared" si="0"/>
        <v>000</v>
      </c>
      <c r="L14" s="27">
        <f t="shared" si="1"/>
        <v>3</v>
      </c>
      <c r="M14" s="2">
        <f t="shared" si="2"/>
        <v>0</v>
      </c>
      <c r="N14" s="2">
        <f t="shared" si="3"/>
        <v>0</v>
      </c>
      <c r="O14" s="2">
        <f t="shared" si="4"/>
        <v>0</v>
      </c>
      <c r="P14" s="2">
        <f t="shared" si="5"/>
        <v>0</v>
      </c>
      <c r="Q14" s="51" t="s">
        <v>18</v>
      </c>
      <c r="S14" s="2"/>
      <c r="T14" s="55">
        <f t="shared" si="7"/>
        <v>2.2360679774997898</v>
      </c>
      <c r="U14" s="53">
        <f t="shared" si="8"/>
        <v>10.295630140987001</v>
      </c>
      <c r="V14" s="55">
        <f t="shared" si="9"/>
        <v>9</v>
      </c>
      <c r="W14" s="53">
        <f t="shared" si="10"/>
        <v>5.8309518948453007</v>
      </c>
      <c r="X14" s="55">
        <f t="shared" si="11"/>
        <v>14.317821063276353</v>
      </c>
      <c r="Y14" s="51" t="s">
        <v>18</v>
      </c>
    </row>
    <row r="15" spans="1:25" ht="14.25" customHeight="1" x14ac:dyDescent="0.2">
      <c r="A15" s="19" t="s">
        <v>19</v>
      </c>
      <c r="B15" s="12">
        <v>6</v>
      </c>
      <c r="C15" s="9">
        <v>0</v>
      </c>
      <c r="D15" s="22" t="str">
        <f t="shared" si="6"/>
        <v>11111100000000000000000000000000</v>
      </c>
      <c r="F15" s="32" t="str">
        <f t="shared" si="0"/>
        <v>000</v>
      </c>
      <c r="G15" s="38" t="str">
        <f t="shared" si="0"/>
        <v>100</v>
      </c>
      <c r="H15" s="17" t="str">
        <f t="shared" si="0"/>
        <v>100</v>
      </c>
      <c r="I15" s="41" t="str">
        <f t="shared" si="0"/>
        <v>100</v>
      </c>
      <c r="L15" s="27">
        <f t="shared" si="1"/>
        <v>0</v>
      </c>
      <c r="M15" s="2">
        <f t="shared" si="2"/>
        <v>1</v>
      </c>
      <c r="N15" s="2">
        <f t="shared" si="3"/>
        <v>2</v>
      </c>
      <c r="O15" s="2">
        <f t="shared" si="4"/>
        <v>1</v>
      </c>
      <c r="P15" s="2">
        <f t="shared" si="5"/>
        <v>0</v>
      </c>
      <c r="Q15" s="51" t="s">
        <v>19</v>
      </c>
      <c r="S15" s="2"/>
      <c r="T15" s="55">
        <f t="shared" si="7"/>
        <v>7.2111025509279782</v>
      </c>
      <c r="U15" s="53">
        <f t="shared" si="8"/>
        <v>12.369316876852981</v>
      </c>
      <c r="V15" s="55">
        <f t="shared" si="9"/>
        <v>7.6157731058639087</v>
      </c>
      <c r="W15" s="53">
        <f t="shared" si="10"/>
        <v>10.04987562112089</v>
      </c>
      <c r="X15" s="55">
        <f t="shared" si="11"/>
        <v>8.9442719099991592</v>
      </c>
      <c r="Y15" s="51" t="s">
        <v>19</v>
      </c>
    </row>
    <row r="16" spans="1:25" ht="14.25" customHeight="1" x14ac:dyDescent="0.2">
      <c r="A16" s="19" t="s">
        <v>20</v>
      </c>
      <c r="B16" s="12">
        <v>15</v>
      </c>
      <c r="C16" s="9">
        <v>14</v>
      </c>
      <c r="D16" s="22" t="str">
        <f t="shared" si="6"/>
        <v>11111111111111101111111111111100</v>
      </c>
      <c r="F16" s="32" t="str">
        <f t="shared" si="0"/>
        <v>111</v>
      </c>
      <c r="G16" s="38" t="str">
        <f t="shared" si="0"/>
        <v>111</v>
      </c>
      <c r="H16" s="17" t="str">
        <f t="shared" si="0"/>
        <v>110</v>
      </c>
      <c r="I16" s="41" t="str">
        <f t="shared" si="0"/>
        <v>111</v>
      </c>
      <c r="L16" s="27">
        <f t="shared" si="1"/>
        <v>0</v>
      </c>
      <c r="M16" s="2">
        <f t="shared" si="2"/>
        <v>1</v>
      </c>
      <c r="N16" s="2">
        <f t="shared" si="3"/>
        <v>0</v>
      </c>
      <c r="O16" s="2">
        <f t="shared" si="4"/>
        <v>0</v>
      </c>
      <c r="P16" s="2">
        <f t="shared" si="5"/>
        <v>2</v>
      </c>
      <c r="Q16" s="51" t="s">
        <v>20</v>
      </c>
      <c r="S16" s="2"/>
      <c r="T16" s="55">
        <f t="shared" si="7"/>
        <v>15.264337522473747</v>
      </c>
      <c r="U16" s="53">
        <f t="shared" si="8"/>
        <v>6.324555320336759</v>
      </c>
      <c r="V16" s="55">
        <f t="shared" si="9"/>
        <v>9.2195444572928871</v>
      </c>
      <c r="W16" s="53">
        <f t="shared" si="10"/>
        <v>10.770329614269007</v>
      </c>
      <c r="X16" s="55">
        <f t="shared" si="11"/>
        <v>10.04987562112089</v>
      </c>
      <c r="Y16" s="51" t="s">
        <v>20</v>
      </c>
    </row>
    <row r="17" spans="1:25" ht="14.25" customHeight="1" x14ac:dyDescent="0.2">
      <c r="A17" s="19" t="s">
        <v>21</v>
      </c>
      <c r="B17" s="12">
        <v>5</v>
      </c>
      <c r="C17" s="9">
        <v>11</v>
      </c>
      <c r="D17" s="22" t="str">
        <f t="shared" si="6"/>
        <v>11111000000000001111111111100000</v>
      </c>
      <c r="F17" s="32" t="str">
        <f t="shared" si="0"/>
        <v>011</v>
      </c>
      <c r="G17" s="38" t="str">
        <f t="shared" si="0"/>
        <v>101</v>
      </c>
      <c r="H17" s="17" t="str">
        <f t="shared" si="0"/>
        <v>100</v>
      </c>
      <c r="I17" s="41" t="str">
        <f t="shared" si="0"/>
        <v>101</v>
      </c>
      <c r="L17" s="27">
        <f t="shared" si="1"/>
        <v>1</v>
      </c>
      <c r="M17" s="2">
        <f t="shared" si="2"/>
        <v>3</v>
      </c>
      <c r="N17" s="2">
        <f t="shared" si="3"/>
        <v>2</v>
      </c>
      <c r="O17" s="2">
        <f t="shared" si="4"/>
        <v>4</v>
      </c>
      <c r="P17" s="2">
        <f t="shared" si="5"/>
        <v>0</v>
      </c>
      <c r="Q17" s="51" t="s">
        <v>21</v>
      </c>
      <c r="S17" s="2"/>
      <c r="T17" s="55">
        <f t="shared" si="7"/>
        <v>5.8309518948453007</v>
      </c>
      <c r="U17" s="53">
        <f t="shared" si="8"/>
        <v>4.1231056256176606</v>
      </c>
      <c r="V17" s="55">
        <f t="shared" si="9"/>
        <v>5.6568542494923806</v>
      </c>
      <c r="W17" s="53">
        <f t="shared" si="10"/>
        <v>1</v>
      </c>
      <c r="X17" s="55">
        <f t="shared" si="11"/>
        <v>11.401754250991379</v>
      </c>
      <c r="Y17" s="51" t="s">
        <v>21</v>
      </c>
    </row>
    <row r="18" spans="1:25" ht="14.25" customHeight="1" x14ac:dyDescent="0.2">
      <c r="A18" s="19" t="s">
        <v>22</v>
      </c>
      <c r="B18" s="12">
        <v>4</v>
      </c>
      <c r="C18" s="9">
        <v>2</v>
      </c>
      <c r="D18" s="22" t="str">
        <f t="shared" si="6"/>
        <v>11110000000000001100000000000000</v>
      </c>
      <c r="F18" s="32" t="str">
        <f t="shared" si="0"/>
        <v>000</v>
      </c>
      <c r="G18" s="38" t="str">
        <f t="shared" si="0"/>
        <v>101</v>
      </c>
      <c r="H18" s="17" t="str">
        <f t="shared" si="0"/>
        <v>100</v>
      </c>
      <c r="I18" s="41" t="str">
        <f t="shared" si="0"/>
        <v>000</v>
      </c>
      <c r="L18" s="27">
        <f t="shared" si="1"/>
        <v>2</v>
      </c>
      <c r="M18" s="2">
        <f t="shared" si="2"/>
        <v>2</v>
      </c>
      <c r="N18" s="2">
        <f t="shared" si="3"/>
        <v>2</v>
      </c>
      <c r="O18" s="2">
        <f t="shared" si="4"/>
        <v>2</v>
      </c>
      <c r="P18" s="2">
        <f t="shared" si="5"/>
        <v>0</v>
      </c>
      <c r="Q18" s="51" t="s">
        <v>22</v>
      </c>
      <c r="S18" s="2"/>
      <c r="T18" s="55">
        <f t="shared" si="7"/>
        <v>4.4721359549995796</v>
      </c>
      <c r="U18" s="53">
        <f t="shared" si="8"/>
        <v>11.180339887498949</v>
      </c>
      <c r="V18" s="55">
        <f t="shared" si="9"/>
        <v>7.0710678118654755</v>
      </c>
      <c r="W18" s="53">
        <f t="shared" si="10"/>
        <v>8.0622577482985491</v>
      </c>
      <c r="X18" s="55">
        <f t="shared" si="11"/>
        <v>10.198039027185569</v>
      </c>
      <c r="Y18" s="51" t="s">
        <v>22</v>
      </c>
    </row>
    <row r="19" spans="1:25" ht="14.25" customHeight="1" x14ac:dyDescent="0.2">
      <c r="A19" s="19" t="s">
        <v>23</v>
      </c>
      <c r="B19" s="12">
        <v>2</v>
      </c>
      <c r="C19" s="9">
        <v>1</v>
      </c>
      <c r="D19" s="22" t="str">
        <f t="shared" si="6"/>
        <v>11000000000000001000000000000000</v>
      </c>
      <c r="F19" s="32" t="str">
        <f t="shared" si="0"/>
        <v>000</v>
      </c>
      <c r="G19" s="38" t="str">
        <f t="shared" si="0"/>
        <v>100</v>
      </c>
      <c r="H19" s="17" t="str">
        <f t="shared" si="0"/>
        <v>000</v>
      </c>
      <c r="I19" s="41" t="str">
        <f t="shared" si="0"/>
        <v>000</v>
      </c>
      <c r="L19" s="27">
        <f t="shared" si="1"/>
        <v>2</v>
      </c>
      <c r="M19" s="2">
        <f t="shared" si="2"/>
        <v>0</v>
      </c>
      <c r="N19" s="2">
        <f t="shared" si="3"/>
        <v>0</v>
      </c>
      <c r="O19" s="2">
        <f t="shared" si="4"/>
        <v>0</v>
      </c>
      <c r="P19" s="2">
        <f t="shared" si="5"/>
        <v>0</v>
      </c>
      <c r="Q19" s="51" t="s">
        <v>23</v>
      </c>
      <c r="S19" s="2"/>
      <c r="T19" s="55">
        <f t="shared" si="7"/>
        <v>5</v>
      </c>
      <c r="U19" s="53">
        <f t="shared" si="8"/>
        <v>13.038404810405298</v>
      </c>
      <c r="V19" s="55">
        <f t="shared" si="9"/>
        <v>9.2195444572928871</v>
      </c>
      <c r="W19" s="53">
        <f t="shared" si="10"/>
        <v>9.4868329805051381</v>
      </c>
      <c r="X19" s="55">
        <f t="shared" si="11"/>
        <v>12.369316876852981</v>
      </c>
      <c r="Y19" s="51" t="s">
        <v>23</v>
      </c>
    </row>
    <row r="20" spans="1:25" ht="14.25" customHeight="1" x14ac:dyDescent="0.2">
      <c r="A20" s="19" t="s">
        <v>24</v>
      </c>
      <c r="B20" s="12">
        <v>9</v>
      </c>
      <c r="C20" s="9">
        <v>11</v>
      </c>
      <c r="D20" s="22" t="str">
        <f t="shared" si="6"/>
        <v>11111111100000001111111111100000</v>
      </c>
      <c r="F20" s="32" t="str">
        <f t="shared" si="0"/>
        <v>111</v>
      </c>
      <c r="G20" s="38" t="str">
        <f t="shared" si="0"/>
        <v>101</v>
      </c>
      <c r="H20" s="17" t="str">
        <f t="shared" si="0"/>
        <v>100</v>
      </c>
      <c r="I20" s="41" t="str">
        <f t="shared" si="0"/>
        <v>101</v>
      </c>
      <c r="L20" s="27">
        <f t="shared" si="1"/>
        <v>1</v>
      </c>
      <c r="M20" s="2">
        <f t="shared" si="2"/>
        <v>4</v>
      </c>
      <c r="N20" s="2">
        <f t="shared" si="3"/>
        <v>2</v>
      </c>
      <c r="O20" s="2">
        <f t="shared" si="4"/>
        <v>3</v>
      </c>
      <c r="P20" s="2">
        <f t="shared" si="5"/>
        <v>0</v>
      </c>
      <c r="Q20" s="51" t="s">
        <v>24</v>
      </c>
      <c r="S20" s="2"/>
      <c r="T20" s="55">
        <f t="shared" si="7"/>
        <v>8.6023252670426267</v>
      </c>
      <c r="U20" s="53">
        <f t="shared" si="8"/>
        <v>1</v>
      </c>
      <c r="V20" s="55">
        <f t="shared" si="9"/>
        <v>4</v>
      </c>
      <c r="W20" s="53">
        <f t="shared" si="10"/>
        <v>4.1231056256176606</v>
      </c>
      <c r="X20" s="55">
        <f t="shared" si="11"/>
        <v>8.6023252670426267</v>
      </c>
      <c r="Y20" s="51" t="s">
        <v>24</v>
      </c>
    </row>
    <row r="21" spans="1:25" ht="14.25" customHeight="1" x14ac:dyDescent="0.2">
      <c r="A21" s="19" t="s">
        <v>25</v>
      </c>
      <c r="B21" s="12">
        <v>12</v>
      </c>
      <c r="C21" s="9">
        <v>2</v>
      </c>
      <c r="D21" s="22" t="str">
        <f t="shared" si="6"/>
        <v>11111111111100001100000000000000</v>
      </c>
      <c r="F21" s="32" t="str">
        <f t="shared" si="0"/>
        <v>100</v>
      </c>
      <c r="G21" s="38" t="str">
        <f t="shared" si="0"/>
        <v>101</v>
      </c>
      <c r="H21" s="17" t="str">
        <f t="shared" si="0"/>
        <v>110</v>
      </c>
      <c r="I21" s="41" t="str">
        <f t="shared" si="0"/>
        <v>110</v>
      </c>
      <c r="L21" s="27">
        <f t="shared" si="1"/>
        <v>1</v>
      </c>
      <c r="M21" s="2">
        <f t="shared" si="2"/>
        <v>1</v>
      </c>
      <c r="N21" s="2">
        <f t="shared" si="3"/>
        <v>1</v>
      </c>
      <c r="O21" s="2">
        <f t="shared" si="4"/>
        <v>1</v>
      </c>
      <c r="P21" s="2">
        <f t="shared" si="5"/>
        <v>2</v>
      </c>
      <c r="Q21" s="51" t="s">
        <v>25</v>
      </c>
      <c r="S21" s="2"/>
      <c r="T21" s="55">
        <f t="shared" si="7"/>
        <v>10.770329614269007</v>
      </c>
      <c r="U21" s="53">
        <f t="shared" si="8"/>
        <v>10.440306508910551</v>
      </c>
      <c r="V21" s="55">
        <f t="shared" si="9"/>
        <v>5.8309518948453007</v>
      </c>
      <c r="W21" s="53">
        <f t="shared" si="10"/>
        <v>10.63014581273465</v>
      </c>
      <c r="X21" s="55">
        <f t="shared" si="11"/>
        <v>2.8284271247461903</v>
      </c>
      <c r="Y21" s="51" t="s">
        <v>25</v>
      </c>
    </row>
    <row r="22" spans="1:25" ht="14.25" customHeight="1" x14ac:dyDescent="0.2">
      <c r="A22" s="19" t="s">
        <v>26</v>
      </c>
      <c r="B22" s="12">
        <v>11</v>
      </c>
      <c r="C22" s="9">
        <v>10</v>
      </c>
      <c r="D22" s="22" t="str">
        <f t="shared" si="6"/>
        <v>11111111111000001111111111000000</v>
      </c>
      <c r="F22" s="32" t="str">
        <f t="shared" si="0"/>
        <v>111</v>
      </c>
      <c r="G22" s="38" t="str">
        <f t="shared" si="0"/>
        <v>101</v>
      </c>
      <c r="H22" s="17" t="str">
        <f t="shared" si="0"/>
        <v>110</v>
      </c>
      <c r="I22" s="41" t="str">
        <f t="shared" si="0"/>
        <v>111</v>
      </c>
      <c r="L22" s="27">
        <f t="shared" si="1"/>
        <v>1</v>
      </c>
      <c r="M22" s="2">
        <f t="shared" si="2"/>
        <v>2</v>
      </c>
      <c r="N22" s="2">
        <f t="shared" si="3"/>
        <v>1</v>
      </c>
      <c r="O22" s="2">
        <f t="shared" si="4"/>
        <v>1</v>
      </c>
      <c r="P22" s="2">
        <f t="shared" si="5"/>
        <v>1</v>
      </c>
      <c r="Q22" s="51" t="s">
        <v>26</v>
      </c>
      <c r="S22" s="2"/>
      <c r="T22" s="55">
        <f t="shared" si="7"/>
        <v>9.8488578017961039</v>
      </c>
      <c r="U22" s="53">
        <f t="shared" si="8"/>
        <v>2.8284271247461903</v>
      </c>
      <c r="V22" s="55">
        <f t="shared" si="9"/>
        <v>3.6055512754639891</v>
      </c>
      <c r="W22" s="53">
        <f t="shared" si="10"/>
        <v>6</v>
      </c>
      <c r="X22" s="55">
        <f t="shared" si="11"/>
        <v>6.7082039324993694</v>
      </c>
      <c r="Y22" s="51" t="s">
        <v>26</v>
      </c>
    </row>
    <row r="23" spans="1:25" ht="14.25" customHeight="1" x14ac:dyDescent="0.2">
      <c r="A23" s="19" t="s">
        <v>27</v>
      </c>
      <c r="B23" s="12">
        <v>13</v>
      </c>
      <c r="C23" s="9">
        <v>6</v>
      </c>
      <c r="D23" s="22" t="str">
        <f t="shared" si="6"/>
        <v>11111111111110001111110000000000</v>
      </c>
      <c r="F23" s="32" t="str">
        <f t="shared" si="0"/>
        <v>110</v>
      </c>
      <c r="G23" s="38" t="str">
        <f t="shared" si="0"/>
        <v>101</v>
      </c>
      <c r="H23" s="17" t="str">
        <f t="shared" si="0"/>
        <v>110</v>
      </c>
      <c r="I23" s="41" t="str">
        <f t="shared" si="0"/>
        <v>110</v>
      </c>
      <c r="L23" s="27">
        <f t="shared" si="1"/>
        <v>1</v>
      </c>
      <c r="M23" s="2">
        <f t="shared" si="2"/>
        <v>1</v>
      </c>
      <c r="N23" s="2">
        <f t="shared" si="3"/>
        <v>2</v>
      </c>
      <c r="O23" s="2">
        <f t="shared" si="4"/>
        <v>1</v>
      </c>
      <c r="P23" s="2">
        <f t="shared" si="5"/>
        <v>3</v>
      </c>
      <c r="Q23" s="51" t="s">
        <v>27</v>
      </c>
      <c r="S23" s="2"/>
      <c r="T23" s="55">
        <f t="shared" si="7"/>
        <v>11</v>
      </c>
      <c r="U23" s="53">
        <f t="shared" si="8"/>
        <v>7.2111025509279782</v>
      </c>
      <c r="V23" s="55">
        <f t="shared" si="9"/>
        <v>4.1231056256176606</v>
      </c>
      <c r="W23" s="53">
        <f t="shared" si="10"/>
        <v>8.9442719099991592</v>
      </c>
      <c r="X23" s="55">
        <f t="shared" si="11"/>
        <v>2.2360679774997898</v>
      </c>
      <c r="Y23" s="51" t="s">
        <v>27</v>
      </c>
    </row>
    <row r="24" spans="1:25" ht="14.25" customHeight="1" x14ac:dyDescent="0.2">
      <c r="A24" s="19" t="s">
        <v>28</v>
      </c>
      <c r="B24" s="12">
        <v>11</v>
      </c>
      <c r="C24" s="9">
        <v>16</v>
      </c>
      <c r="D24" s="22" t="str">
        <f t="shared" si="6"/>
        <v>11111111111000001111111111111111</v>
      </c>
      <c r="F24" s="32" t="str">
        <f t="shared" si="0"/>
        <v>111</v>
      </c>
      <c r="G24" s="38" t="str">
        <f t="shared" si="0"/>
        <v>101</v>
      </c>
      <c r="H24" s="17" t="str">
        <f t="shared" si="0"/>
        <v>111</v>
      </c>
      <c r="I24" s="41" t="str">
        <f t="shared" si="0"/>
        <v>111</v>
      </c>
      <c r="L24" s="27">
        <f t="shared" si="1"/>
        <v>1</v>
      </c>
      <c r="M24" s="2">
        <f t="shared" si="2"/>
        <v>2</v>
      </c>
      <c r="N24" s="2">
        <f t="shared" si="3"/>
        <v>1</v>
      </c>
      <c r="O24" s="2">
        <f t="shared" si="4"/>
        <v>1</v>
      </c>
      <c r="P24" s="2">
        <f t="shared" si="5"/>
        <v>0</v>
      </c>
      <c r="Q24" s="51" t="s">
        <v>28</v>
      </c>
      <c r="S24" s="2"/>
      <c r="T24" s="55">
        <f t="shared" si="7"/>
        <v>13.45362404707371</v>
      </c>
      <c r="U24" s="53">
        <f t="shared" si="8"/>
        <v>4.4721359549995796</v>
      </c>
      <c r="V24" s="55">
        <f t="shared" si="9"/>
        <v>9.2195444572928871</v>
      </c>
      <c r="W24" s="53">
        <f t="shared" si="10"/>
        <v>8.4852813742385695</v>
      </c>
      <c r="X24" s="55">
        <f t="shared" si="11"/>
        <v>12.369316876852981</v>
      </c>
      <c r="Y24" s="51" t="s">
        <v>28</v>
      </c>
    </row>
    <row r="25" spans="1:25" ht="14.25" customHeight="1" x14ac:dyDescent="0.2">
      <c r="A25" s="19" t="s">
        <v>29</v>
      </c>
      <c r="B25" s="12">
        <v>6</v>
      </c>
      <c r="C25" s="9">
        <v>5</v>
      </c>
      <c r="D25" s="22" t="str">
        <f t="shared" si="6"/>
        <v>11111100000000001111100000000000</v>
      </c>
      <c r="F25" s="32" t="str">
        <f t="shared" si="0"/>
        <v>010</v>
      </c>
      <c r="G25" s="38" t="str">
        <f t="shared" si="0"/>
        <v>101</v>
      </c>
      <c r="H25" s="17" t="str">
        <f t="shared" si="0"/>
        <v>100</v>
      </c>
      <c r="I25" s="41" t="str">
        <f t="shared" si="0"/>
        <v>100</v>
      </c>
      <c r="L25" s="27">
        <f t="shared" si="1"/>
        <v>2</v>
      </c>
      <c r="M25" s="2">
        <f t="shared" si="2"/>
        <v>2</v>
      </c>
      <c r="N25" s="2">
        <f t="shared" si="3"/>
        <v>3</v>
      </c>
      <c r="O25" s="2">
        <f t="shared" si="4"/>
        <v>2</v>
      </c>
      <c r="P25" s="2">
        <f t="shared" si="5"/>
        <v>0</v>
      </c>
      <c r="Q25" s="51" t="s">
        <v>29</v>
      </c>
      <c r="S25" s="2"/>
      <c r="T25" s="55">
        <f t="shared" si="7"/>
        <v>4.1231056256176606</v>
      </c>
      <c r="U25" s="53">
        <f t="shared" si="8"/>
        <v>7.6157731058639087</v>
      </c>
      <c r="V25" s="55">
        <f t="shared" si="9"/>
        <v>3.6055512754639891</v>
      </c>
      <c r="W25" s="53">
        <f t="shared" si="10"/>
        <v>5.0990195135927845</v>
      </c>
      <c r="X25" s="55">
        <f t="shared" si="11"/>
        <v>8.0622577482985491</v>
      </c>
      <c r="Y25" s="51" t="s">
        <v>29</v>
      </c>
    </row>
    <row r="26" spans="1:25" ht="14.25" customHeight="1" x14ac:dyDescent="0.2">
      <c r="A26" s="19" t="s">
        <v>30</v>
      </c>
      <c r="B26" s="12">
        <v>10</v>
      </c>
      <c r="C26" s="9">
        <v>13</v>
      </c>
      <c r="D26" s="22" t="str">
        <f t="shared" si="6"/>
        <v>11111111110000001111111111111000</v>
      </c>
      <c r="F26" s="32" t="str">
        <f t="shared" si="0"/>
        <v>111</v>
      </c>
      <c r="G26" s="38" t="str">
        <f t="shared" si="0"/>
        <v>101</v>
      </c>
      <c r="H26" s="17" t="str">
        <f t="shared" si="0"/>
        <v>110</v>
      </c>
      <c r="I26" s="41" t="str">
        <f t="shared" si="0"/>
        <v>101</v>
      </c>
      <c r="L26" s="27">
        <f t="shared" si="1"/>
        <v>1</v>
      </c>
      <c r="M26" s="2">
        <f t="shared" si="2"/>
        <v>3</v>
      </c>
      <c r="N26" s="2">
        <f t="shared" si="3"/>
        <v>1</v>
      </c>
      <c r="O26" s="2">
        <f t="shared" si="4"/>
        <v>2</v>
      </c>
      <c r="P26" s="2">
        <f t="shared" si="5"/>
        <v>1</v>
      </c>
      <c r="Q26" s="51" t="s">
        <v>30</v>
      </c>
      <c r="S26" s="2"/>
      <c r="T26" s="55">
        <f t="shared" si="7"/>
        <v>10.63014581273465</v>
      </c>
      <c r="U26" s="53">
        <f t="shared" si="8"/>
        <v>1.4142135623730951</v>
      </c>
      <c r="V26" s="55">
        <f t="shared" si="9"/>
        <v>6.0827625302982193</v>
      </c>
      <c r="W26" s="53">
        <f t="shared" si="10"/>
        <v>5.8309518948453007</v>
      </c>
      <c r="X26" s="55">
        <f t="shared" si="11"/>
        <v>9.8488578017961039</v>
      </c>
      <c r="Y26" s="51" t="s">
        <v>30</v>
      </c>
    </row>
    <row r="27" spans="1:25" ht="14.25" customHeight="1" x14ac:dyDescent="0.2">
      <c r="A27" s="19" t="s">
        <v>31</v>
      </c>
      <c r="B27" s="12">
        <v>11</v>
      </c>
      <c r="C27" s="9">
        <v>6</v>
      </c>
      <c r="D27" s="22" t="str">
        <f t="shared" si="6"/>
        <v>11111111111000001111110000000000</v>
      </c>
      <c r="F27" s="32" t="str">
        <f t="shared" si="0"/>
        <v>110</v>
      </c>
      <c r="G27" s="38" t="str">
        <f t="shared" si="0"/>
        <v>101</v>
      </c>
      <c r="H27" s="17" t="str">
        <f t="shared" si="0"/>
        <v>110</v>
      </c>
      <c r="I27" s="41" t="str">
        <f t="shared" si="0"/>
        <v>110</v>
      </c>
      <c r="L27" s="27">
        <f t="shared" si="1"/>
        <v>1</v>
      </c>
      <c r="M27" s="2">
        <f t="shared" si="2"/>
        <v>1</v>
      </c>
      <c r="N27" s="2">
        <f t="shared" si="3"/>
        <v>2</v>
      </c>
      <c r="O27" s="2">
        <f t="shared" si="4"/>
        <v>1</v>
      </c>
      <c r="P27" s="2">
        <f t="shared" si="5"/>
        <v>3</v>
      </c>
      <c r="Q27" s="51" t="s">
        <v>31</v>
      </c>
      <c r="S27" s="2"/>
      <c r="T27" s="55">
        <f t="shared" si="7"/>
        <v>9</v>
      </c>
      <c r="U27" s="53">
        <f t="shared" si="8"/>
        <v>6.324555320336759</v>
      </c>
      <c r="V27" s="55">
        <f t="shared" si="9"/>
        <v>2.2360679774997898</v>
      </c>
      <c r="W27" s="53">
        <f t="shared" si="10"/>
        <v>7.2111025509279782</v>
      </c>
      <c r="X27" s="55">
        <f t="shared" si="11"/>
        <v>3.6055512754639891</v>
      </c>
      <c r="Y27" s="51" t="s">
        <v>31</v>
      </c>
    </row>
    <row r="28" spans="1:25" ht="14.25" customHeight="1" x14ac:dyDescent="0.2">
      <c r="A28" s="19" t="s">
        <v>32</v>
      </c>
      <c r="B28" s="12">
        <v>1</v>
      </c>
      <c r="C28" s="9">
        <v>3</v>
      </c>
      <c r="D28" s="22" t="str">
        <f t="shared" si="6"/>
        <v>10000000000000001110000000000000</v>
      </c>
      <c r="F28" s="32" t="str">
        <f t="shared" si="0"/>
        <v>000</v>
      </c>
      <c r="G28" s="38" t="str">
        <f t="shared" si="0"/>
        <v>101</v>
      </c>
      <c r="H28" s="17" t="str">
        <f t="shared" si="0"/>
        <v>000</v>
      </c>
      <c r="I28" s="41" t="str">
        <f t="shared" si="0"/>
        <v>000</v>
      </c>
      <c r="L28" s="27">
        <f t="shared" si="1"/>
        <v>3</v>
      </c>
      <c r="M28" s="2">
        <f t="shared" si="2"/>
        <v>1</v>
      </c>
      <c r="N28" s="2">
        <f t="shared" si="3"/>
        <v>1</v>
      </c>
      <c r="O28" s="2">
        <f t="shared" si="4"/>
        <v>1</v>
      </c>
      <c r="P28" s="2">
        <f t="shared" si="5"/>
        <v>0</v>
      </c>
      <c r="Q28" s="51" t="s">
        <v>32</v>
      </c>
      <c r="S28" s="2"/>
      <c r="T28" s="55">
        <f t="shared" si="7"/>
        <v>3.1622776601683795</v>
      </c>
      <c r="U28" s="53">
        <f t="shared" si="8"/>
        <v>12.041594578792296</v>
      </c>
      <c r="V28" s="55">
        <f t="shared" si="9"/>
        <v>8.9442719099991592</v>
      </c>
      <c r="W28" s="53">
        <f t="shared" si="10"/>
        <v>8.0622577482985491</v>
      </c>
      <c r="X28" s="55">
        <f t="shared" si="11"/>
        <v>13.038404810405298</v>
      </c>
      <c r="Y28" s="51" t="s">
        <v>32</v>
      </c>
    </row>
    <row r="29" spans="1:25" ht="14.25" customHeight="1" x14ac:dyDescent="0.2">
      <c r="A29" s="19" t="s">
        <v>33</v>
      </c>
      <c r="B29" s="12">
        <v>13</v>
      </c>
      <c r="C29" s="9">
        <v>1</v>
      </c>
      <c r="D29" s="22" t="str">
        <f t="shared" si="6"/>
        <v>11111111111110001000000000000000</v>
      </c>
      <c r="F29" s="32" t="str">
        <f t="shared" si="0"/>
        <v>100</v>
      </c>
      <c r="G29" s="38" t="str">
        <f t="shared" si="0"/>
        <v>100</v>
      </c>
      <c r="H29" s="17" t="str">
        <f t="shared" si="0"/>
        <v>110</v>
      </c>
      <c r="I29" s="41" t="str">
        <f t="shared" si="0"/>
        <v>110</v>
      </c>
      <c r="L29" s="27">
        <f t="shared" si="1"/>
        <v>0</v>
      </c>
      <c r="M29" s="2">
        <f t="shared" si="2"/>
        <v>0</v>
      </c>
      <c r="N29" s="2">
        <f t="shared" si="3"/>
        <v>0</v>
      </c>
      <c r="O29" s="2">
        <f t="shared" si="4"/>
        <v>0</v>
      </c>
      <c r="P29" s="2">
        <f t="shared" si="5"/>
        <v>2</v>
      </c>
      <c r="Q29" s="51" t="s">
        <v>33</v>
      </c>
      <c r="S29" s="2"/>
      <c r="T29" s="55">
        <f t="shared" si="7"/>
        <v>12.083045973594572</v>
      </c>
      <c r="U29" s="53">
        <f t="shared" si="8"/>
        <v>11.704699910719626</v>
      </c>
      <c r="V29" s="55">
        <f t="shared" si="9"/>
        <v>7.2111025509279782</v>
      </c>
      <c r="W29" s="53">
        <f t="shared" si="10"/>
        <v>12.041594578792296</v>
      </c>
      <c r="X29" s="55">
        <f t="shared" si="11"/>
        <v>3.1622776601683795</v>
      </c>
      <c r="Y29" s="51" t="s">
        <v>33</v>
      </c>
    </row>
    <row r="30" spans="1:25" ht="14.25" customHeight="1" x14ac:dyDescent="0.2">
      <c r="A30" s="19" t="s">
        <v>34</v>
      </c>
      <c r="B30" s="12">
        <v>3</v>
      </c>
      <c r="C30" s="9">
        <v>7</v>
      </c>
      <c r="D30" s="22" t="str">
        <f t="shared" si="6"/>
        <v>11100000000000001111111000000000</v>
      </c>
      <c r="F30" s="32" t="str">
        <f t="shared" si="0"/>
        <v>010</v>
      </c>
      <c r="G30" s="38" t="str">
        <f t="shared" si="0"/>
        <v>101</v>
      </c>
      <c r="H30" s="17" t="str">
        <f t="shared" si="0"/>
        <v>100</v>
      </c>
      <c r="I30" s="41" t="str">
        <f t="shared" si="0"/>
        <v>000</v>
      </c>
      <c r="L30" s="27">
        <f t="shared" si="1"/>
        <v>3</v>
      </c>
      <c r="M30" s="2">
        <f t="shared" si="2"/>
        <v>2</v>
      </c>
      <c r="N30" s="2">
        <f t="shared" si="3"/>
        <v>2</v>
      </c>
      <c r="O30" s="2">
        <f t="shared" si="4"/>
        <v>2</v>
      </c>
      <c r="P30" s="2">
        <f t="shared" si="5"/>
        <v>0</v>
      </c>
      <c r="Q30" s="51" t="s">
        <v>34</v>
      </c>
      <c r="S30" s="2"/>
      <c r="T30" s="55">
        <f t="shared" si="7"/>
        <v>1.4142135623730951</v>
      </c>
      <c r="U30" s="53">
        <f t="shared" si="8"/>
        <v>7.810249675906654</v>
      </c>
      <c r="V30" s="55">
        <f t="shared" si="9"/>
        <v>6</v>
      </c>
      <c r="W30" s="53">
        <f t="shared" si="10"/>
        <v>3.6055512754639891</v>
      </c>
      <c r="X30" s="55">
        <f t="shared" si="11"/>
        <v>11.401754250991379</v>
      </c>
      <c r="Y30" s="51" t="s">
        <v>34</v>
      </c>
    </row>
    <row r="31" spans="1:25" ht="14.25" customHeight="1" x14ac:dyDescent="0.2">
      <c r="A31" s="19" t="s">
        <v>35</v>
      </c>
      <c r="B31" s="12">
        <v>8</v>
      </c>
      <c r="C31" s="9">
        <v>14</v>
      </c>
      <c r="D31" s="22" t="str">
        <f t="shared" si="6"/>
        <v>11111111000000001111111111111100</v>
      </c>
      <c r="F31" s="32" t="str">
        <f t="shared" si="0"/>
        <v>011</v>
      </c>
      <c r="G31" s="38" t="str">
        <f t="shared" si="0"/>
        <v>101</v>
      </c>
      <c r="H31" s="17" t="str">
        <f t="shared" si="0"/>
        <v>100</v>
      </c>
      <c r="I31" s="41" t="str">
        <f t="shared" si="0"/>
        <v>101</v>
      </c>
      <c r="L31" s="27">
        <f t="shared" si="1"/>
        <v>1</v>
      </c>
      <c r="M31" s="2">
        <f t="shared" si="2"/>
        <v>3</v>
      </c>
      <c r="N31" s="2">
        <f t="shared" si="3"/>
        <v>2</v>
      </c>
      <c r="O31" s="2">
        <f t="shared" si="4"/>
        <v>4</v>
      </c>
      <c r="P31" s="2">
        <f t="shared" si="5"/>
        <v>0</v>
      </c>
      <c r="Q31" s="51" t="s">
        <v>35</v>
      </c>
      <c r="S31" s="2"/>
      <c r="T31" s="55">
        <f t="shared" si="7"/>
        <v>10</v>
      </c>
      <c r="U31" s="53">
        <f t="shared" si="8"/>
        <v>2.2360679774997898</v>
      </c>
      <c r="V31" s="55">
        <f t="shared" si="9"/>
        <v>7.0710678118654755</v>
      </c>
      <c r="W31" s="53">
        <f t="shared" si="10"/>
        <v>5</v>
      </c>
      <c r="X31" s="55">
        <f t="shared" si="11"/>
        <v>11.661903789690601</v>
      </c>
      <c r="Y31" s="51" t="s">
        <v>35</v>
      </c>
    </row>
    <row r="32" spans="1:25" ht="14.25" customHeight="1" x14ac:dyDescent="0.2">
      <c r="A32" s="19" t="s">
        <v>36</v>
      </c>
      <c r="B32" s="12">
        <v>16</v>
      </c>
      <c r="C32" s="9">
        <v>5</v>
      </c>
      <c r="D32" s="22" t="str">
        <f t="shared" si="6"/>
        <v>11111111111111111111100000000000</v>
      </c>
      <c r="F32" s="32" t="str">
        <f t="shared" si="0"/>
        <v>110</v>
      </c>
      <c r="G32" s="38" t="str">
        <f t="shared" si="0"/>
        <v>111</v>
      </c>
      <c r="H32" s="17" t="str">
        <f t="shared" si="0"/>
        <v>110</v>
      </c>
      <c r="I32" s="41" t="str">
        <f t="shared" si="0"/>
        <v>110</v>
      </c>
      <c r="L32" s="27">
        <f t="shared" si="1"/>
        <v>0</v>
      </c>
      <c r="M32" s="2">
        <f t="shared" si="2"/>
        <v>0</v>
      </c>
      <c r="N32" s="2">
        <f t="shared" si="3"/>
        <v>1</v>
      </c>
      <c r="O32" s="2">
        <f t="shared" si="4"/>
        <v>0</v>
      </c>
      <c r="P32" s="2">
        <f t="shared" si="5"/>
        <v>4</v>
      </c>
      <c r="Q32" s="51" t="s">
        <v>36</v>
      </c>
      <c r="S32" s="2"/>
      <c r="T32" s="55">
        <f t="shared" si="7"/>
        <v>14.035668847618199</v>
      </c>
      <c r="U32" s="53">
        <f t="shared" si="8"/>
        <v>9.8994949366116654</v>
      </c>
      <c r="V32" s="55">
        <f t="shared" si="9"/>
        <v>7.2801098892805181</v>
      </c>
      <c r="W32" s="53">
        <f t="shared" si="10"/>
        <v>12.083045973594572</v>
      </c>
      <c r="X32" s="55">
        <f t="shared" si="11"/>
        <v>2.2360679774997898</v>
      </c>
      <c r="Y32" s="51" t="s">
        <v>36</v>
      </c>
    </row>
    <row r="33" spans="1:25" ht="14.25" customHeight="1" x14ac:dyDescent="0.2">
      <c r="A33" s="20" t="s">
        <v>37</v>
      </c>
      <c r="B33" s="13">
        <v>15</v>
      </c>
      <c r="C33" s="11">
        <v>4</v>
      </c>
      <c r="D33" s="23" t="str">
        <f t="shared" si="6"/>
        <v>11111111111111101111000000000000</v>
      </c>
      <c r="F33" s="33" t="str">
        <f t="shared" si="0"/>
        <v>110</v>
      </c>
      <c r="G33" s="39" t="str">
        <f t="shared" si="0"/>
        <v>111</v>
      </c>
      <c r="H33" s="18" t="str">
        <f t="shared" si="0"/>
        <v>110</v>
      </c>
      <c r="I33" s="42" t="str">
        <f t="shared" si="0"/>
        <v>110</v>
      </c>
      <c r="L33" s="27">
        <f t="shared" si="1"/>
        <v>0</v>
      </c>
      <c r="M33" s="2">
        <f t="shared" si="2"/>
        <v>0</v>
      </c>
      <c r="N33" s="2">
        <f t="shared" si="3"/>
        <v>1</v>
      </c>
      <c r="O33" s="2">
        <f t="shared" si="4"/>
        <v>0</v>
      </c>
      <c r="P33" s="2">
        <f t="shared" si="5"/>
        <v>4</v>
      </c>
      <c r="Q33" s="52" t="s">
        <v>37</v>
      </c>
      <c r="S33" s="2"/>
      <c r="T33" s="56">
        <f t="shared" si="7"/>
        <v>13.152946437965905</v>
      </c>
      <c r="U33" s="57">
        <f t="shared" si="8"/>
        <v>10</v>
      </c>
      <c r="V33" s="56">
        <f t="shared" si="9"/>
        <v>6.7082039324993694</v>
      </c>
      <c r="W33" s="57">
        <f t="shared" si="10"/>
        <v>11.661903789690601</v>
      </c>
      <c r="X33" s="56">
        <f t="shared" si="11"/>
        <v>1</v>
      </c>
      <c r="Y33" s="52" t="s">
        <v>37</v>
      </c>
    </row>
    <row r="34" spans="1:25" ht="14.25" customHeight="1" x14ac:dyDescent="0.2">
      <c r="K34" s="59" t="s">
        <v>38</v>
      </c>
      <c r="L34" s="59">
        <f>MAX(L12:L33)</f>
        <v>3</v>
      </c>
      <c r="M34" s="59">
        <f>MAX(M12:M33)</f>
        <v>4</v>
      </c>
      <c r="N34" s="59">
        <f>MAX(N12:N33)</f>
        <v>3</v>
      </c>
      <c r="O34" s="59">
        <f>MAX(O12:O33)</f>
        <v>4</v>
      </c>
      <c r="P34" s="59">
        <f>MAX(P12:P33)</f>
        <v>4</v>
      </c>
      <c r="S34" s="14" t="s">
        <v>56</v>
      </c>
      <c r="T34" s="58">
        <f>MIN(T12:T33)</f>
        <v>1.4142135623730951</v>
      </c>
      <c r="U34" s="58">
        <f t="shared" ref="U34:X34" si="12">MIN(U12:U33)</f>
        <v>1</v>
      </c>
      <c r="V34" s="58">
        <f t="shared" si="12"/>
        <v>2.2360679774997898</v>
      </c>
      <c r="W34" s="58">
        <f t="shared" si="12"/>
        <v>1</v>
      </c>
      <c r="X34" s="58">
        <f t="shared" si="12"/>
        <v>1</v>
      </c>
      <c r="Y34" s="2"/>
    </row>
    <row r="35" spans="1:25" ht="14.25" customHeight="1" x14ac:dyDescent="0.2">
      <c r="K35" s="59" t="s">
        <v>39</v>
      </c>
      <c r="L35" s="59" t="str">
        <f>VLOOKUP(L34,$L$12:$Q$33,6,0)</f>
        <v>C</v>
      </c>
      <c r="M35" s="59" t="str">
        <f>VLOOKUP(M34,$M$12:$Q$33,5,0)</f>
        <v>I</v>
      </c>
      <c r="N35" s="59" t="str">
        <f>VLOOKUP(N34,$N$12:$Q$33,4,0)</f>
        <v>N</v>
      </c>
      <c r="O35" s="59" t="str">
        <f>VLOOKUP(O34,$O$12:$Q$33,3,0)</f>
        <v>F</v>
      </c>
      <c r="P35" s="59" t="str">
        <f>VLOOKUP(P34,$P$12:$Q$33,2,0)</f>
        <v>V</v>
      </c>
      <c r="S35" s="14" t="s">
        <v>57</v>
      </c>
      <c r="T35" s="14" t="str">
        <f>VLOOKUP(T34,$T$12:$Y$33,6,0)</f>
        <v>T</v>
      </c>
      <c r="U35" s="58" t="str">
        <f>VLOOKUP(U34,$U$12:$Y$33,5,0)</f>
        <v>I</v>
      </c>
      <c r="V35" s="58" t="str">
        <f>VLOOKUP(V34,$V$12:$Y$33,4,0)</f>
        <v>P</v>
      </c>
      <c r="W35" s="58" t="str">
        <f>VLOOKUP(W34,$W$12:$Y$33,3,0)</f>
        <v>F</v>
      </c>
      <c r="X35" s="58" t="str">
        <f>VLOOKUP(X34,$X$12:$Y$33,2,0)</f>
        <v>W</v>
      </c>
      <c r="Y35" s="2"/>
    </row>
    <row r="36" spans="1:25" ht="14.25" customHeight="1" x14ac:dyDescent="0.2">
      <c r="A36" s="43" t="s">
        <v>40</v>
      </c>
      <c r="B36" s="44" t="s">
        <v>8</v>
      </c>
      <c r="C36" s="44" t="s">
        <v>9</v>
      </c>
      <c r="D36" s="44" t="s">
        <v>44</v>
      </c>
      <c r="F36" s="31" t="s">
        <v>46</v>
      </c>
      <c r="G36" s="37" t="s">
        <v>45</v>
      </c>
      <c r="H36" s="16" t="s">
        <v>47</v>
      </c>
      <c r="I36" s="40" t="s">
        <v>48</v>
      </c>
      <c r="K36" s="59" t="s">
        <v>58</v>
      </c>
      <c r="L36" s="61" t="str">
        <f>IF(L35=L39,"si","no")</f>
        <v>no</v>
      </c>
      <c r="M36" s="61" t="str">
        <f>IF(M35=M39,"si","no")</f>
        <v>si</v>
      </c>
      <c r="N36" s="61" t="str">
        <f>IF(N35=N39,"si","no")</f>
        <v>no</v>
      </c>
      <c r="O36" s="61" t="str">
        <f>IF(O35=O39,"si","no")</f>
        <v>si</v>
      </c>
      <c r="P36" s="61" t="str">
        <f>IF(P35=P39,"si","no")</f>
        <v>no</v>
      </c>
    </row>
    <row r="37" spans="1:25" ht="14.25" customHeight="1" x14ac:dyDescent="0.2">
      <c r="A37" s="45" t="s">
        <v>11</v>
      </c>
      <c r="B37" s="46">
        <v>2</v>
      </c>
      <c r="C37" s="46">
        <v>6</v>
      </c>
      <c r="D37" s="46" t="str">
        <f>REPT("1",B37) &amp; REPT("0",$B$6-B37) &amp; REPT("1",C37) &amp; REPT("0",$C$6-C37)</f>
        <v>11000000000000001111110000000000</v>
      </c>
      <c r="F37" s="32" t="str">
        <f t="shared" ref="F37:I41" si="13">MID($D37,F$6,1) &amp; MID($D37,F$7,1) &amp; MID($D37,F$8,1)</f>
        <v>010</v>
      </c>
      <c r="G37" s="38" t="str">
        <f t="shared" si="13"/>
        <v>101</v>
      </c>
      <c r="H37" s="17" t="str">
        <f t="shared" si="13"/>
        <v>000</v>
      </c>
      <c r="I37" s="41" t="str">
        <f t="shared" si="13"/>
        <v>000</v>
      </c>
      <c r="K37" s="59" t="s">
        <v>59</v>
      </c>
      <c r="L37" s="62">
        <f>COUNTIF(L36:P36,"si")/COUNTA(L36:P36)</f>
        <v>0.4</v>
      </c>
    </row>
    <row r="38" spans="1:25" ht="14.25" customHeight="1" x14ac:dyDescent="0.2">
      <c r="A38" s="45" t="s">
        <v>12</v>
      </c>
      <c r="B38" s="46">
        <v>9</v>
      </c>
      <c r="C38" s="46">
        <v>12</v>
      </c>
      <c r="D38" s="46" t="str">
        <f t="shared" ref="D38:D41" si="14">REPT("1",B38) &amp; REPT("0",$B$6-B38) &amp; REPT("1",C38) &amp; REPT("0",$C$6-C38)</f>
        <v>11111111100000001111111111110000</v>
      </c>
      <c r="F38" s="32" t="str">
        <f t="shared" si="13"/>
        <v>111</v>
      </c>
      <c r="G38" s="38" t="str">
        <f t="shared" si="13"/>
        <v>101</v>
      </c>
      <c r="H38" s="17" t="str">
        <f t="shared" si="13"/>
        <v>100</v>
      </c>
      <c r="I38" s="41" t="str">
        <f t="shared" si="13"/>
        <v>101</v>
      </c>
    </row>
    <row r="39" spans="1:25" ht="14.25" customHeight="1" x14ac:dyDescent="0.2">
      <c r="A39" s="45" t="s">
        <v>13</v>
      </c>
      <c r="B39" s="46">
        <v>9</v>
      </c>
      <c r="C39" s="46">
        <v>7</v>
      </c>
      <c r="D39" s="46" t="str">
        <f t="shared" si="14"/>
        <v>11111111100000001111111000000000</v>
      </c>
      <c r="F39" s="32" t="str">
        <f t="shared" si="13"/>
        <v>110</v>
      </c>
      <c r="G39" s="38" t="str">
        <f t="shared" si="13"/>
        <v>101</v>
      </c>
      <c r="H39" s="17" t="str">
        <f t="shared" si="13"/>
        <v>100</v>
      </c>
      <c r="I39" s="41" t="str">
        <f t="shared" si="13"/>
        <v>100</v>
      </c>
      <c r="K39" s="60" t="s">
        <v>41</v>
      </c>
      <c r="L39" s="60" t="str">
        <f>T35</f>
        <v>T</v>
      </c>
      <c r="M39" s="60" t="str">
        <f>U35</f>
        <v>I</v>
      </c>
      <c r="N39" s="60" t="str">
        <f>V35</f>
        <v>P</v>
      </c>
      <c r="O39" s="60" t="str">
        <f>W35</f>
        <v>F</v>
      </c>
      <c r="P39" s="60" t="str">
        <f>X35</f>
        <v>W</v>
      </c>
    </row>
    <row r="40" spans="1:25" ht="14.25" customHeight="1" x14ac:dyDescent="0.2">
      <c r="A40" s="45" t="s">
        <v>14</v>
      </c>
      <c r="B40" s="46">
        <v>5</v>
      </c>
      <c r="C40" s="46">
        <v>10</v>
      </c>
      <c r="D40" s="46" t="str">
        <f t="shared" si="14"/>
        <v>11111000000000001111111111000000</v>
      </c>
      <c r="F40" s="32" t="str">
        <f t="shared" si="13"/>
        <v>011</v>
      </c>
      <c r="G40" s="38" t="str">
        <f t="shared" si="13"/>
        <v>101</v>
      </c>
      <c r="H40" s="17" t="str">
        <f t="shared" si="13"/>
        <v>100</v>
      </c>
      <c r="I40" s="41" t="str">
        <f t="shared" si="13"/>
        <v>101</v>
      </c>
      <c r="K40" s="28" t="s">
        <v>65</v>
      </c>
      <c r="L40" s="28">
        <f>VLOOKUP(L39,$A$12:$P$33,12,0)</f>
        <v>3</v>
      </c>
      <c r="M40" s="28">
        <f>VLOOKUP(M39,$A$12:$P$33,13,0)</f>
        <v>4</v>
      </c>
      <c r="N40" s="28">
        <f>VLOOKUP(N39,$A$12:$P$33,14,0)</f>
        <v>2</v>
      </c>
      <c r="O40" s="28">
        <f>VLOOKUP(O39,$A$12:$P$33,15,0)</f>
        <v>4</v>
      </c>
      <c r="P40" s="28">
        <f>VLOOKUP(P39,$A$12:$P$33,16,0)</f>
        <v>4</v>
      </c>
    </row>
    <row r="41" spans="1:25" ht="14.25" customHeight="1" x14ac:dyDescent="0.2">
      <c r="A41" s="47" t="s">
        <v>15</v>
      </c>
      <c r="B41" s="48">
        <v>14</v>
      </c>
      <c r="C41" s="48">
        <v>4</v>
      </c>
      <c r="D41" s="48" t="str">
        <f t="shared" si="14"/>
        <v>11111111111111001111000000000000</v>
      </c>
      <c r="F41" s="33" t="str">
        <f t="shared" si="13"/>
        <v>110</v>
      </c>
      <c r="G41" s="39" t="str">
        <f t="shared" si="13"/>
        <v>111</v>
      </c>
      <c r="H41" s="18" t="str">
        <f t="shared" si="13"/>
        <v>110</v>
      </c>
      <c r="I41" s="42" t="str">
        <f t="shared" si="13"/>
        <v>110</v>
      </c>
      <c r="K41" s="28" t="s">
        <v>60</v>
      </c>
      <c r="L41" s="65" t="str">
        <f>IF(L40=L34,"si","no")</f>
        <v>si</v>
      </c>
      <c r="M41" s="65" t="str">
        <f t="shared" ref="M41:P41" si="15">IF(M40=M34,"si","no")</f>
        <v>si</v>
      </c>
      <c r="N41" s="65" t="str">
        <f t="shared" si="15"/>
        <v>no</v>
      </c>
      <c r="O41" s="65" t="str">
        <f t="shared" si="15"/>
        <v>si</v>
      </c>
      <c r="P41" s="65" t="str">
        <f t="shared" si="15"/>
        <v>si</v>
      </c>
    </row>
    <row r="42" spans="1:25" ht="14.25" customHeight="1" x14ac:dyDescent="0.2">
      <c r="K42" s="63" t="s">
        <v>62</v>
      </c>
      <c r="L42" s="64">
        <f>COUNTIF(L41:P41,"si")/COUNTA(L41:P41)</f>
        <v>0.8</v>
      </c>
    </row>
    <row r="44" spans="1:25" ht="14.25" customHeight="1" x14ac:dyDescent="0.2">
      <c r="K44" s="66" t="s">
        <v>63</v>
      </c>
      <c r="L44" s="67">
        <f>T34</f>
        <v>1.4142135623730951</v>
      </c>
      <c r="M44" s="67">
        <f>U34</f>
        <v>1</v>
      </c>
      <c r="N44" s="67">
        <f>V34</f>
        <v>2.2360679774997898</v>
      </c>
      <c r="O44" s="67">
        <f>W34</f>
        <v>1</v>
      </c>
      <c r="P44" s="67">
        <f>X34</f>
        <v>1</v>
      </c>
    </row>
    <row r="45" spans="1:25" ht="14.25" customHeight="1" x14ac:dyDescent="0.2">
      <c r="K45" s="66" t="s">
        <v>64</v>
      </c>
      <c r="L45" s="67">
        <f>VLOOKUP(L35,$Q$12:$X$33,4,0)</f>
        <v>2.2360679774997898</v>
      </c>
      <c r="M45" s="67">
        <f>VLOOKUP(M35,$Q$12:$X$33,5,0)</f>
        <v>1</v>
      </c>
      <c r="N45" s="67">
        <f>VLOOKUP(N35,$Q$12:$X$33,6,0)</f>
        <v>3.6055512754639891</v>
      </c>
      <c r="O45" s="67">
        <f>VLOOKUP(O35,$Q$12:$X$33,7,0)</f>
        <v>1</v>
      </c>
      <c r="P45" s="67">
        <f>VLOOKUP(P35,$Q$12:$X$33,8,0)</f>
        <v>2.2360679774997898</v>
      </c>
    </row>
    <row r="46" spans="1:25" ht="14.25" customHeight="1" x14ac:dyDescent="0.2">
      <c r="L46" s="3" t="s">
        <v>61</v>
      </c>
    </row>
    <row r="47" spans="1:25" ht="14.25" customHeight="1" x14ac:dyDescent="0.2">
      <c r="K47"/>
      <c r="L47"/>
      <c r="M47"/>
      <c r="N47"/>
      <c r="O47"/>
      <c r="P47"/>
      <c r="Q47"/>
    </row>
    <row r="48" spans="1:25" ht="14.25" customHeight="1" x14ac:dyDescent="0.2">
      <c r="K48"/>
      <c r="L48"/>
      <c r="M48"/>
      <c r="N48"/>
      <c r="O48"/>
      <c r="P48"/>
      <c r="Q48"/>
    </row>
    <row r="49" spans="11:17" ht="14.25" customHeight="1" x14ac:dyDescent="0.2">
      <c r="K49"/>
      <c r="L49"/>
      <c r="M49"/>
      <c r="N49"/>
      <c r="O49"/>
      <c r="P49"/>
      <c r="Q49"/>
    </row>
    <row r="50" spans="11:17" ht="14.25" customHeight="1" x14ac:dyDescent="0.2">
      <c r="K50"/>
      <c r="L50"/>
      <c r="M50"/>
      <c r="N50"/>
      <c r="O50"/>
      <c r="P50"/>
      <c r="Q50"/>
    </row>
    <row r="51" spans="11:17" ht="14.25" customHeight="1" x14ac:dyDescent="0.2">
      <c r="K51"/>
      <c r="L51"/>
      <c r="M51"/>
      <c r="N51"/>
      <c r="O51"/>
      <c r="P51"/>
      <c r="Q51"/>
    </row>
  </sheetData>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 b</cp:lastModifiedBy>
  <cp:revision>1</cp:revision>
  <dcterms:created xsi:type="dcterms:W3CDTF">2023-04-23T04:27:44Z</dcterms:created>
  <dcterms:modified xsi:type="dcterms:W3CDTF">2025-06-21T16:57:44Z</dcterms:modified>
  <dc:language>en-US</dc:language>
</cp:coreProperties>
</file>