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ursos\cc5213\material\semana14-distancias-metricos\"/>
    </mc:Choice>
  </mc:AlternateContent>
  <xr:revisionPtr revIDLastSave="0" documentId="13_ncr:1_{19E11949-576C-4F4C-923C-1C5BF44937A9}" xr6:coauthVersionLast="47" xr6:coauthVersionMax="47" xr10:uidLastSave="{00000000-0000-0000-0000-000000000000}"/>
  <bookViews>
    <workbookView xWindow="-120" yWindow="-120" windowWidth="24240" windowHeight="11280" activeTab="3" xr2:uid="{00000000-000D-0000-FFFF-FFFF00000000}"/>
  </bookViews>
  <sheets>
    <sheet name="Enunciado" sheetId="5" r:id="rId1"/>
    <sheet name="1-Matriz de distancias L2" sheetId="2" r:id="rId2"/>
    <sheet name="2-Índice LAESA" sheetId="1" r:id="rId3"/>
    <sheet name="3-Búsqueda N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4" i="7" l="1"/>
  <c r="H10" i="2"/>
  <c r="H11" i="2"/>
  <c r="I11" i="2"/>
  <c r="H12" i="2"/>
  <c r="I12" i="2"/>
  <c r="J12" i="2"/>
  <c r="H13" i="2"/>
  <c r="I13" i="2"/>
  <c r="J13" i="2"/>
  <c r="K13" i="2"/>
  <c r="H14" i="2"/>
  <c r="I14" i="2"/>
  <c r="J14" i="2"/>
  <c r="K14" i="2"/>
  <c r="L14" i="2"/>
  <c r="H15" i="2"/>
  <c r="I15" i="2"/>
  <c r="J15" i="2"/>
  <c r="K15" i="2"/>
  <c r="L15" i="2"/>
  <c r="H16" i="2"/>
  <c r="I16" i="2"/>
  <c r="J16" i="2"/>
  <c r="K16" i="2"/>
  <c r="L16" i="2"/>
  <c r="H17" i="2"/>
  <c r="I17" i="2"/>
  <c r="J17" i="2"/>
  <c r="K17" i="2"/>
  <c r="L17" i="2"/>
  <c r="H18" i="2"/>
  <c r="I18" i="2"/>
  <c r="J18" i="2"/>
  <c r="K18" i="2"/>
  <c r="L18" i="2"/>
  <c r="H19" i="2"/>
  <c r="I19" i="2"/>
  <c r="J19" i="2"/>
  <c r="K19" i="2"/>
  <c r="L19" i="2"/>
  <c r="H20" i="2"/>
  <c r="I20" i="2"/>
  <c r="J20" i="2"/>
  <c r="K20" i="2"/>
  <c r="L20" i="2"/>
  <c r="H21" i="2"/>
  <c r="I21" i="2"/>
  <c r="J21" i="2"/>
  <c r="K21" i="2"/>
  <c r="L21" i="2"/>
  <c r="H22" i="2"/>
  <c r="I22" i="2"/>
  <c r="J22" i="2"/>
  <c r="K22" i="2"/>
  <c r="L22" i="2"/>
  <c r="H23" i="2"/>
  <c r="I23" i="2"/>
  <c r="J23" i="2"/>
  <c r="K23" i="2"/>
  <c r="L23" i="2"/>
  <c r="H24" i="2"/>
  <c r="I24" i="2"/>
  <c r="J24" i="2"/>
  <c r="K24" i="2"/>
  <c r="L24" i="2"/>
  <c r="H25" i="2"/>
  <c r="I25" i="2"/>
  <c r="J25" i="2"/>
  <c r="K25" i="2"/>
  <c r="L25" i="2"/>
  <c r="H26" i="2"/>
  <c r="I26" i="2"/>
  <c r="J26" i="2"/>
  <c r="K26" i="2"/>
  <c r="L26" i="2"/>
  <c r="P27" i="7"/>
  <c r="N27" i="7"/>
  <c r="L27" i="7"/>
  <c r="P26" i="7"/>
  <c r="N26" i="7"/>
  <c r="L26" i="7"/>
  <c r="P25" i="7"/>
  <c r="N25" i="7"/>
  <c r="L25" i="7"/>
  <c r="P24" i="7"/>
  <c r="N24" i="7"/>
  <c r="L24" i="7"/>
  <c r="I27" i="7"/>
  <c r="H27" i="7"/>
  <c r="I26" i="7"/>
  <c r="H26" i="7"/>
  <c r="I25" i="7"/>
  <c r="H25" i="7"/>
  <c r="I24" i="7"/>
  <c r="H24" i="7"/>
  <c r="I27" i="1"/>
  <c r="H27" i="1"/>
  <c r="I26" i="1"/>
  <c r="H26" i="1"/>
  <c r="I25" i="1"/>
  <c r="H25" i="1"/>
  <c r="I24" i="1"/>
  <c r="H24" i="1"/>
  <c r="H27" i="2"/>
  <c r="H28" i="2"/>
  <c r="H29" i="2"/>
  <c r="H30" i="2"/>
  <c r="H31" i="2"/>
  <c r="H32" i="2"/>
  <c r="H33" i="2"/>
  <c r="E47" i="2"/>
  <c r="D48" i="2" s="1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F47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X26" i="2"/>
  <c r="W26" i="2"/>
  <c r="V26" i="2"/>
  <c r="U26" i="2"/>
  <c r="T26" i="2"/>
  <c r="S26" i="2"/>
  <c r="R26" i="2"/>
  <c r="Q26" i="2"/>
  <c r="P26" i="2"/>
  <c r="O26" i="2"/>
  <c r="N26" i="2"/>
  <c r="M26" i="2"/>
  <c r="W25" i="2"/>
  <c r="V25" i="2"/>
  <c r="U25" i="2"/>
  <c r="T25" i="2"/>
  <c r="S25" i="2"/>
  <c r="R25" i="2"/>
  <c r="Q25" i="2"/>
  <c r="P25" i="2"/>
  <c r="O25" i="2"/>
  <c r="N25" i="2"/>
  <c r="M25" i="2"/>
  <c r="V24" i="2"/>
  <c r="U24" i="2"/>
  <c r="T24" i="2"/>
  <c r="S24" i="2"/>
  <c r="R24" i="2"/>
  <c r="Q24" i="2"/>
  <c r="P24" i="2"/>
  <c r="O24" i="2"/>
  <c r="N24" i="2"/>
  <c r="M24" i="2"/>
  <c r="U23" i="2"/>
  <c r="T23" i="2"/>
  <c r="S23" i="2"/>
  <c r="R23" i="2"/>
  <c r="Q23" i="2"/>
  <c r="P23" i="2"/>
  <c r="O23" i="2"/>
  <c r="N23" i="2"/>
  <c r="M23" i="2"/>
  <c r="T22" i="2"/>
  <c r="S22" i="2"/>
  <c r="R22" i="2"/>
  <c r="Q22" i="2"/>
  <c r="P22" i="2"/>
  <c r="O22" i="2"/>
  <c r="N22" i="2"/>
  <c r="M22" i="2"/>
  <c r="S21" i="2"/>
  <c r="R21" i="2"/>
  <c r="Q21" i="2"/>
  <c r="P21" i="2"/>
  <c r="O21" i="2"/>
  <c r="N21" i="2"/>
  <c r="M21" i="2"/>
  <c r="R20" i="2"/>
  <c r="Q20" i="2"/>
  <c r="P20" i="2"/>
  <c r="O20" i="2"/>
  <c r="N20" i="2"/>
  <c r="M20" i="2"/>
  <c r="Q19" i="2"/>
  <c r="P19" i="2"/>
  <c r="O19" i="2"/>
  <c r="N19" i="2"/>
  <c r="M19" i="2"/>
  <c r="P18" i="2"/>
  <c r="O18" i="2"/>
  <c r="N18" i="2"/>
  <c r="M18" i="2"/>
  <c r="O17" i="2"/>
  <c r="N17" i="2"/>
  <c r="M17" i="2"/>
  <c r="N16" i="2"/>
  <c r="M16" i="2"/>
  <c r="M15" i="2"/>
  <c r="I36" i="7"/>
  <c r="H36" i="7"/>
  <c r="I35" i="7"/>
  <c r="H35" i="7"/>
  <c r="M27" i="7" s="1"/>
  <c r="N34" i="7"/>
  <c r="I34" i="7"/>
  <c r="K26" i="7" s="1"/>
  <c r="H34" i="7"/>
  <c r="K27" i="7" s="1"/>
  <c r="M37" i="7"/>
  <c r="P23" i="7"/>
  <c r="N23" i="7"/>
  <c r="L23" i="7"/>
  <c r="I23" i="7"/>
  <c r="H23" i="7"/>
  <c r="P22" i="7"/>
  <c r="N22" i="7"/>
  <c r="L22" i="7"/>
  <c r="I22" i="7"/>
  <c r="H22" i="7"/>
  <c r="P21" i="7"/>
  <c r="N21" i="7"/>
  <c r="L21" i="7"/>
  <c r="I21" i="7"/>
  <c r="H21" i="7"/>
  <c r="P20" i="7"/>
  <c r="N20" i="7"/>
  <c r="L20" i="7"/>
  <c r="I20" i="7"/>
  <c r="H20" i="7"/>
  <c r="P19" i="7"/>
  <c r="N19" i="7"/>
  <c r="L19" i="7"/>
  <c r="I19" i="7"/>
  <c r="H19" i="7"/>
  <c r="P18" i="7"/>
  <c r="N18" i="7"/>
  <c r="L18" i="7"/>
  <c r="I18" i="7"/>
  <c r="H18" i="7"/>
  <c r="P17" i="7"/>
  <c r="N17" i="7"/>
  <c r="L17" i="7"/>
  <c r="I17" i="7"/>
  <c r="H17" i="7"/>
  <c r="P16" i="7"/>
  <c r="N16" i="7"/>
  <c r="L16" i="7"/>
  <c r="I16" i="7"/>
  <c r="H16" i="7"/>
  <c r="P15" i="7"/>
  <c r="N15" i="7"/>
  <c r="L15" i="7"/>
  <c r="I15" i="7"/>
  <c r="H15" i="7"/>
  <c r="P14" i="7"/>
  <c r="N14" i="7"/>
  <c r="L14" i="7"/>
  <c r="I14" i="7"/>
  <c r="H14" i="7"/>
  <c r="P13" i="7"/>
  <c r="N13" i="7"/>
  <c r="L13" i="7"/>
  <c r="I13" i="7"/>
  <c r="H13" i="7"/>
  <c r="P12" i="7"/>
  <c r="N12" i="7"/>
  <c r="L12" i="7"/>
  <c r="I12" i="7"/>
  <c r="H12" i="7"/>
  <c r="P11" i="7"/>
  <c r="N11" i="7"/>
  <c r="L11" i="7"/>
  <c r="I11" i="7"/>
  <c r="H11" i="7"/>
  <c r="P10" i="7"/>
  <c r="N10" i="7"/>
  <c r="L10" i="7"/>
  <c r="I10" i="7"/>
  <c r="H10" i="7"/>
  <c r="P9" i="7"/>
  <c r="N9" i="7"/>
  <c r="L9" i="7"/>
  <c r="I9" i="7"/>
  <c r="H9" i="7"/>
  <c r="P8" i="7"/>
  <c r="N8" i="7"/>
  <c r="L8" i="7"/>
  <c r="I8" i="7"/>
  <c r="H8" i="7"/>
  <c r="P7" i="7"/>
  <c r="N7" i="7"/>
  <c r="L7" i="7"/>
  <c r="I7" i="7"/>
  <c r="H7" i="7"/>
  <c r="P6" i="7"/>
  <c r="N6" i="7"/>
  <c r="L6" i="7"/>
  <c r="I6" i="7"/>
  <c r="H6" i="7"/>
  <c r="P5" i="7"/>
  <c r="N5" i="7"/>
  <c r="L5" i="7"/>
  <c r="I5" i="7"/>
  <c r="H5" i="7"/>
  <c r="P4" i="7"/>
  <c r="N4" i="7"/>
  <c r="L4" i="7"/>
  <c r="I4" i="7"/>
  <c r="H4" i="7"/>
  <c r="P3" i="7"/>
  <c r="N3" i="7"/>
  <c r="L3" i="7"/>
  <c r="I3" i="7"/>
  <c r="H3" i="7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O26" i="7" l="1"/>
  <c r="O13" i="7"/>
  <c r="O11" i="7"/>
  <c r="O18" i="7"/>
  <c r="O23" i="7"/>
  <c r="O25" i="7"/>
  <c r="O14" i="7"/>
  <c r="O7" i="7"/>
  <c r="O12" i="7"/>
  <c r="O5" i="7"/>
  <c r="O27" i="7"/>
  <c r="K24" i="7"/>
  <c r="M24" i="7"/>
  <c r="O24" i="7"/>
  <c r="M26" i="7"/>
  <c r="M6" i="7"/>
  <c r="K25" i="7"/>
  <c r="M25" i="7"/>
  <c r="O4" i="7"/>
  <c r="O16" i="7"/>
  <c r="K21" i="7"/>
  <c r="O9" i="7"/>
  <c r="O10" i="7"/>
  <c r="O15" i="7"/>
  <c r="K6" i="7"/>
  <c r="K15" i="7"/>
  <c r="M21" i="7"/>
  <c r="O21" i="7"/>
  <c r="M15" i="7"/>
  <c r="M34" i="7"/>
  <c r="O34" i="7" s="1"/>
  <c r="K9" i="7"/>
  <c r="K18" i="7"/>
  <c r="O20" i="7"/>
  <c r="O22" i="7"/>
  <c r="M9" i="7"/>
  <c r="M18" i="7"/>
  <c r="K3" i="7"/>
  <c r="K12" i="7"/>
  <c r="M3" i="7"/>
  <c r="O8" i="7"/>
  <c r="M12" i="7"/>
  <c r="O17" i="7"/>
  <c r="O19" i="7"/>
  <c r="E37" i="2"/>
  <c r="E38" i="2"/>
  <c r="E39" i="2"/>
  <c r="G47" i="2"/>
  <c r="E48" i="2"/>
  <c r="D49" i="2" s="1"/>
  <c r="O3" i="7"/>
  <c r="K5" i="7"/>
  <c r="O6" i="7"/>
  <c r="K8" i="7"/>
  <c r="K11" i="7"/>
  <c r="K14" i="7"/>
  <c r="K17" i="7"/>
  <c r="K20" i="7"/>
  <c r="K23" i="7"/>
  <c r="M5" i="7"/>
  <c r="M8" i="7"/>
  <c r="M11" i="7"/>
  <c r="M14" i="7"/>
  <c r="M17" i="7"/>
  <c r="M20" i="7"/>
  <c r="M23" i="7"/>
  <c r="K4" i="7"/>
  <c r="K7" i="7"/>
  <c r="K10" i="7"/>
  <c r="K13" i="7"/>
  <c r="K16" i="7"/>
  <c r="K19" i="7"/>
  <c r="K22" i="7"/>
  <c r="M4" i="7"/>
  <c r="M7" i="7"/>
  <c r="M10" i="7"/>
  <c r="M13" i="7"/>
  <c r="M16" i="7"/>
  <c r="M19" i="7"/>
  <c r="M22" i="7"/>
  <c r="M29" i="7" l="1"/>
  <c r="O29" i="7"/>
  <c r="K29" i="7"/>
  <c r="G48" i="2"/>
  <c r="E42" i="2"/>
  <c r="E49" i="2"/>
  <c r="G49" i="2" s="1"/>
  <c r="F48" i="2"/>
  <c r="M33" i="7" l="1"/>
  <c r="O33" i="7" s="1"/>
  <c r="M40" i="7" s="1"/>
  <c r="F49" i="2"/>
  <c r="D50" i="2"/>
  <c r="E50" i="2" l="1"/>
  <c r="G50" i="2" s="1"/>
  <c r="D51" i="2" l="1"/>
  <c r="F50" i="2"/>
  <c r="E51" i="2" l="1"/>
  <c r="G51" i="2" s="1"/>
  <c r="F51" i="2"/>
  <c r="D52" i="2" l="1"/>
  <c r="E52" i="2" l="1"/>
  <c r="G52" i="2" s="1"/>
  <c r="F52" i="2"/>
  <c r="D53" i="2" l="1"/>
  <c r="E53" i="2" l="1"/>
  <c r="G53" i="2" s="1"/>
  <c r="D54" i="2" l="1"/>
  <c r="F53" i="2"/>
  <c r="E54" i="2" l="1"/>
  <c r="G54" i="2" s="1"/>
  <c r="D55" i="2" l="1"/>
  <c r="F54" i="2"/>
  <c r="E55" i="2" l="1"/>
  <c r="G55" i="2" s="1"/>
  <c r="F55" i="2"/>
  <c r="D56" i="2" l="1"/>
  <c r="E56" i="2" l="1"/>
  <c r="G56" i="2" s="1"/>
  <c r="F56" i="2"/>
  <c r="D57" i="2" l="1"/>
  <c r="E57" i="2" l="1"/>
  <c r="G57" i="2" s="1"/>
  <c r="F57" i="2"/>
  <c r="D58" i="2" l="1"/>
  <c r="E58" i="2" l="1"/>
  <c r="G58" i="2" s="1"/>
  <c r="F58" i="2" l="1"/>
  <c r="D59" i="2"/>
  <c r="E59" i="2" l="1"/>
  <c r="G59" i="2" s="1"/>
  <c r="D60" i="2" l="1"/>
  <c r="F59" i="2"/>
  <c r="E60" i="2" l="1"/>
  <c r="G60" i="2" s="1"/>
  <c r="D61" i="2" l="1"/>
  <c r="F60" i="2"/>
  <c r="E61" i="2" l="1"/>
  <c r="G61" i="2" s="1"/>
  <c r="D62" i="2" l="1"/>
  <c r="F61" i="2"/>
  <c r="E62" i="2" l="1"/>
  <c r="F62" i="2" l="1"/>
  <c r="G62" i="2"/>
  <c r="H59" i="2" s="1"/>
  <c r="H48" i="2" l="1"/>
  <c r="H47" i="2"/>
  <c r="H49" i="2"/>
  <c r="H50" i="2"/>
  <c r="H51" i="2"/>
  <c r="H52" i="2"/>
  <c r="H53" i="2"/>
  <c r="H54" i="2"/>
  <c r="H55" i="2"/>
  <c r="H56" i="2"/>
  <c r="H57" i="2"/>
  <c r="H58" i="2"/>
  <c r="H60" i="2"/>
  <c r="H61" i="2"/>
  <c r="H62" i="2"/>
</calcChain>
</file>

<file path=xl/sharedStrings.xml><?xml version="1.0" encoding="utf-8"?>
<sst xmlns="http://schemas.openxmlformats.org/spreadsheetml/2006/main" count="219" uniqueCount="80">
  <si>
    <t>d1</t>
  </si>
  <si>
    <t>d2</t>
  </si>
  <si>
    <t>d3</t>
  </si>
  <si>
    <t>d4</t>
  </si>
  <si>
    <t>d5</t>
  </si>
  <si>
    <t>q1</t>
  </si>
  <si>
    <t>q2</t>
  </si>
  <si>
    <t>q3</t>
  </si>
  <si>
    <t>DATASET</t>
  </si>
  <si>
    <t>CONSULTAS</t>
  </si>
  <si>
    <t>DISTANCIAS DE CONSULTAS A PIVOTES</t>
  </si>
  <si>
    <t>total evaluaciones</t>
  </si>
  <si>
    <t>desde</t>
  </si>
  <si>
    <t>hasta</t>
  </si>
  <si>
    <t>cantidad</t>
  </si>
  <si>
    <t>rango</t>
  </si>
  <si>
    <t>varianza</t>
  </si>
  <si>
    <t>promedio</t>
  </si>
  <si>
    <t>rho</t>
  </si>
  <si>
    <t>HISTOGRAMA DE DISTANCIAS</t>
  </si>
  <si>
    <t>costos LAESA</t>
  </si>
  <si>
    <t>CC5213-Recuperación de Información Multimedia</t>
  </si>
  <si>
    <t>máximo</t>
  </si>
  <si>
    <t>dimensión intrínseca</t>
  </si>
  <si>
    <t>estadísticas de las distancias L2 entre pares</t>
  </si>
  <si>
    <t>1-Calcular el histograma de distancias del dataset, usando distancia euclidiana</t>
  </si>
  <si>
    <t>TABLA DE PIVOTES (LAESA)</t>
  </si>
  <si>
    <t>total</t>
  </si>
  <si>
    <t>evaluaciones LB()</t>
  </si>
  <si>
    <t>evaluaciones d()</t>
  </si>
  <si>
    <t>estimación</t>
  </si>
  <si>
    <t>costos LinearScan</t>
  </si>
  <si>
    <t>costo total LAESA estimado</t>
  </si>
  <si>
    <t>&lt;-mejor que linear scan! (LAESA debiera ser más rápido)</t>
  </si>
  <si>
    <t>PIVOTE_2</t>
  </si>
  <si>
    <t>PIVOTE_1</t>
  </si>
  <si>
    <t>2-Crear un índice LAESA con los siguientes dos pivotes (notar que usualmente los pivotes son objetos del mismo dataset pero en este ejemplo serán otros vectores)</t>
  </si>
  <si>
    <t>3-Resolver la búsqueda del NN para las consultas {q1, q2, q3} utilizando el índice LAESA anterior y comparar si es más rápido que un linear scan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</si>
  <si>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</si>
  <si>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</si>
  <si>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</si>
  <si>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</si>
  <si>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</si>
  <si>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</si>
  <si>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</si>
  <si>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</si>
  <si>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</si>
  <si>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</si>
  <si>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</si>
  <si>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</si>
  <si>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</si>
  <si>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</si>
  <si>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</si>
  <si>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</si>
  <si>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</si>
  <si>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</si>
  <si>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</si>
  <si>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</si>
  <si>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</si>
  <si>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</si>
  <si>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</si>
  <si>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</si>
  <si>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</si>
  <si>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En rojo las distancias que fueron evaluadas, en gris las distancias que se evitó calcular (la cota inferior era mayor que el candidato a NN)</t>
  </si>
  <si>
    <t>LB(q1,rxx)</t>
  </si>
  <si>
    <t>d(q1,rxx)</t>
  </si>
  <si>
    <t>LB(q2,rxx)</t>
  </si>
  <si>
    <t>d(q2,rxx)</t>
  </si>
  <si>
    <t>LB(q3,rxx)</t>
  </si>
  <si>
    <t>d(q3,rxx)</t>
  </si>
  <si>
    <t>costo LB() en funcion de d()</t>
  </si>
  <si>
    <t>&lt;-la dimensión intrínseca del dataset es un poco menor a la real (son vectores de 5 dim)</t>
  </si>
  <si>
    <t>implica que los datos no están uniformemente distribuidos, LAESA debiera tener buen resultado en este dataset</t>
  </si>
  <si>
    <t>EJERCICIO BÚSQUEDAS KNN EN ESPACIOS MÉTRICOS (LAESA)</t>
  </si>
  <si>
    <t>Se tiene el siguiente dataset de 25 objetos:</t>
  </si>
  <si>
    <t>21 de junio de 2025</t>
  </si>
  <si>
    <t>Matriz de distancias L2 (solo la mitad, porque es simétrica y la diagonal es 0)</t>
  </si>
  <si>
    <t>%</t>
  </si>
  <si>
    <t>c.interno</t>
  </si>
  <si>
    <t>c.externo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</si>
</sst>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color rgb="FFFF0000"/>
      <name val="Arial"/>
      <family val="2"/>
    </font>
    <font>
      <sz val="10"/>
      <color theme="0" tint="-0.49998474074526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5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0" fillId="4" borderId="3" xfId="0" applyFill="1" applyBorder="1"/>
    <xf numFmtId="0" fontId="3" fillId="4" borderId="2" xfId="0" applyFont="1" applyFill="1" applyBorder="1"/>
    <xf numFmtId="164" fontId="0" fillId="5" borderId="4" xfId="0" applyNumberFormat="1" applyFill="1" applyBorder="1"/>
    <xf numFmtId="164" fontId="0" fillId="5" borderId="5" xfId="0" applyNumberFormat="1" applyFill="1" applyBorder="1"/>
    <xf numFmtId="164" fontId="0" fillId="5" borderId="6" xfId="0" applyNumberFormat="1" applyFill="1" applyBorder="1"/>
    <xf numFmtId="164" fontId="0" fillId="5" borderId="7" xfId="0" applyNumberFormat="1" applyFill="1" applyBorder="1"/>
    <xf numFmtId="164" fontId="0" fillId="5" borderId="2" xfId="0" applyNumberFormat="1" applyFill="1" applyBorder="1"/>
    <xf numFmtId="164" fontId="0" fillId="5" borderId="3" xfId="0" applyNumberFormat="1" applyFill="1" applyBorder="1"/>
    <xf numFmtId="0" fontId="3" fillId="6" borderId="2" xfId="0" applyFont="1" applyFill="1" applyBorder="1"/>
    <xf numFmtId="1" fontId="0" fillId="0" borderId="0" xfId="0" applyNumberFormat="1"/>
    <xf numFmtId="0" fontId="0" fillId="0" borderId="0" xfId="0" quotePrefix="1"/>
    <xf numFmtId="0" fontId="0" fillId="4" borderId="6" xfId="0" applyFill="1" applyBorder="1"/>
    <xf numFmtId="0" fontId="0" fillId="4" borderId="4" xfId="0" applyFill="1" applyBorder="1"/>
    <xf numFmtId="0" fontId="3" fillId="6" borderId="6" xfId="0" applyFont="1" applyFill="1" applyBorder="1"/>
    <xf numFmtId="164" fontId="0" fillId="4" borderId="5" xfId="0" applyNumberFormat="1" applyFill="1" applyBorder="1"/>
    <xf numFmtId="0" fontId="3" fillId="6" borderId="3" xfId="0" applyFont="1" applyFill="1" applyBorder="1"/>
    <xf numFmtId="2" fontId="3" fillId="6" borderId="7" xfId="0" applyNumberFormat="1" applyFont="1" applyFill="1" applyBorder="1"/>
    <xf numFmtId="0" fontId="5" fillId="0" borderId="0" xfId="0" applyFont="1"/>
    <xf numFmtId="0" fontId="4" fillId="4" borderId="4" xfId="0" applyFont="1" applyFill="1" applyBorder="1"/>
    <xf numFmtId="2" fontId="0" fillId="4" borderId="7" xfId="0" applyNumberForma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11" borderId="20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3" fillId="12" borderId="17" xfId="0" applyFont="1" applyFill="1" applyBorder="1" applyAlignment="1">
      <alignment horizontal="center"/>
    </xf>
    <xf numFmtId="0" fontId="3" fillId="12" borderId="18" xfId="0" applyFont="1" applyFill="1" applyBorder="1" applyAlignment="1">
      <alignment horizontal="center"/>
    </xf>
    <xf numFmtId="164" fontId="0" fillId="8" borderId="8" xfId="0" applyNumberFormat="1" applyFill="1" applyBorder="1"/>
    <xf numFmtId="164" fontId="0" fillId="8" borderId="9" xfId="0" applyNumberFormat="1" applyFill="1" applyBorder="1"/>
    <xf numFmtId="164" fontId="0" fillId="8" borderId="10" xfId="0" applyNumberFormat="1" applyFill="1" applyBorder="1"/>
    <xf numFmtId="164" fontId="0" fillId="8" borderId="11" xfId="0" applyNumberFormat="1" applyFill="1" applyBorder="1"/>
    <xf numFmtId="164" fontId="0" fillId="8" borderId="12" xfId="0" applyNumberFormat="1" applyFill="1" applyBorder="1"/>
    <xf numFmtId="164" fontId="0" fillId="8" borderId="13" xfId="0" applyNumberFormat="1" applyFill="1" applyBorder="1"/>
    <xf numFmtId="164" fontId="0" fillId="8" borderId="14" xfId="0" applyNumberFormat="1" applyFill="1" applyBorder="1"/>
    <xf numFmtId="164" fontId="0" fillId="8" borderId="15" xfId="0" applyNumberFormat="1" applyFill="1" applyBorder="1"/>
    <xf numFmtId="164" fontId="0" fillId="5" borderId="11" xfId="0" applyNumberFormat="1" applyFill="1" applyBorder="1"/>
    <xf numFmtId="164" fontId="0" fillId="5" borderId="12" xfId="0" applyNumberFormat="1" applyFill="1" applyBorder="1"/>
    <xf numFmtId="164" fontId="0" fillId="5" borderId="13" xfId="0" applyNumberFormat="1" applyFill="1" applyBorder="1"/>
    <xf numFmtId="164" fontId="0" fillId="5" borderId="15" xfId="0" applyNumberForma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3" fillId="4" borderId="19" xfId="0" applyFont="1" applyFill="1" applyBorder="1"/>
    <xf numFmtId="0" fontId="3" fillId="4" borderId="21" xfId="0" applyFont="1" applyFill="1" applyBorder="1"/>
    <xf numFmtId="0" fontId="3" fillId="14" borderId="1" xfId="0" applyFont="1" applyFill="1" applyBorder="1" applyAlignment="1">
      <alignment horizontal="right"/>
    </xf>
    <xf numFmtId="0" fontId="3" fillId="14" borderId="1" xfId="0" applyFont="1" applyFill="1" applyBorder="1"/>
    <xf numFmtId="164" fontId="0" fillId="6" borderId="11" xfId="0" applyNumberFormat="1" applyFill="1" applyBorder="1"/>
    <xf numFmtId="164" fontId="0" fillId="6" borderId="13" xfId="0" applyNumberFormat="1" applyFill="1" applyBorder="1"/>
    <xf numFmtId="0" fontId="3" fillId="4" borderId="16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quotePrefix="1" applyFill="1" applyBorder="1" applyAlignment="1">
      <alignment horizontal="center"/>
    </xf>
    <xf numFmtId="1" fontId="0" fillId="4" borderId="13" xfId="0" applyNumberFormat="1" applyFill="1" applyBorder="1" applyAlignment="1">
      <alignment horizontal="center"/>
    </xf>
    <xf numFmtId="0" fontId="0" fillId="4" borderId="15" xfId="0" quotePrefix="1" applyFill="1" applyBorder="1" applyAlignment="1">
      <alignment horizontal="center"/>
    </xf>
    <xf numFmtId="0" fontId="3" fillId="15" borderId="18" xfId="0" applyFont="1" applyFill="1" applyBorder="1" applyAlignment="1">
      <alignment horizontal="center"/>
    </xf>
    <xf numFmtId="0" fontId="0" fillId="15" borderId="12" xfId="0" quotePrefix="1" applyFill="1" applyBorder="1" applyAlignment="1">
      <alignment horizontal="center"/>
    </xf>
    <xf numFmtId="0" fontId="0" fillId="15" borderId="15" xfId="0" quotePrefix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15" borderId="22" xfId="0" applyFont="1" applyFill="1" applyBorder="1" applyAlignment="1">
      <alignment horizontal="center"/>
    </xf>
    <xf numFmtId="0" fontId="0" fillId="15" borderId="20" xfId="0" quotePrefix="1" applyFill="1" applyBorder="1" applyAlignment="1">
      <alignment horizontal="center"/>
    </xf>
    <xf numFmtId="0" fontId="0" fillId="15" borderId="21" xfId="0" quotePrefix="1" applyFill="1" applyBorder="1" applyAlignment="1">
      <alignment horizontal="center"/>
    </xf>
    <xf numFmtId="1" fontId="4" fillId="0" borderId="0" xfId="0" quotePrefix="1" applyNumberFormat="1" applyFont="1"/>
    <xf numFmtId="0" fontId="3" fillId="3" borderId="22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0" fillId="2" borderId="0" xfId="0" applyFill="1"/>
    <xf numFmtId="0" fontId="3" fillId="0" borderId="22" xfId="0" applyFont="1" applyBorder="1"/>
    <xf numFmtId="164" fontId="0" fillId="8" borderId="0" xfId="0" applyNumberFormat="1" applyFill="1"/>
    <xf numFmtId="0" fontId="3" fillId="11" borderId="9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3" fillId="12" borderId="13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164" fontId="0" fillId="5" borderId="8" xfId="0" applyNumberFormat="1" applyFill="1" applyBorder="1"/>
    <xf numFmtId="164" fontId="0" fillId="5" borderId="10" xfId="0" applyNumberFormat="1" applyFill="1" applyBorder="1"/>
    <xf numFmtId="164" fontId="0" fillId="6" borderId="8" xfId="0" applyNumberFormat="1" applyFill="1" applyBorder="1"/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4" borderId="19" xfId="0" applyFont="1" applyFill="1" applyBorder="1" applyAlignment="1">
      <alignment horizontal="center"/>
    </xf>
    <xf numFmtId="0" fontId="0" fillId="14" borderId="9" xfId="0" applyFill="1" applyBorder="1"/>
    <xf numFmtId="0" fontId="0" fillId="14" borderId="10" xfId="0" applyFill="1" applyBorder="1"/>
    <xf numFmtId="0" fontId="3" fillId="14" borderId="20" xfId="0" applyFont="1" applyFill="1" applyBorder="1" applyAlignment="1">
      <alignment horizontal="center"/>
    </xf>
    <xf numFmtId="0" fontId="0" fillId="14" borderId="0" xfId="0" applyFill="1"/>
    <xf numFmtId="0" fontId="0" fillId="14" borderId="12" xfId="0" applyFill="1" applyBorder="1"/>
    <xf numFmtId="0" fontId="3" fillId="14" borderId="21" xfId="0" applyFont="1" applyFill="1" applyBorder="1" applyAlignment="1">
      <alignment horizontal="center"/>
    </xf>
    <xf numFmtId="0" fontId="0" fillId="14" borderId="14" xfId="0" applyFill="1" applyBorder="1"/>
    <xf numFmtId="0" fontId="0" fillId="14" borderId="15" xfId="0" applyFill="1" applyBorder="1"/>
    <xf numFmtId="164" fontId="4" fillId="3" borderId="8" xfId="0" applyNumberFormat="1" applyFont="1" applyFill="1" applyBorder="1"/>
    <xf numFmtId="164" fontId="4" fillId="7" borderId="9" xfId="0" applyNumberFormat="1" applyFont="1" applyFill="1" applyBorder="1"/>
    <xf numFmtId="164" fontId="4" fillId="3" borderId="11" xfId="0" applyNumberFormat="1" applyFont="1" applyFill="1" applyBorder="1"/>
    <xf numFmtId="164" fontId="4" fillId="7" borderId="0" xfId="0" applyNumberFormat="1" applyFont="1" applyFill="1"/>
    <xf numFmtId="164" fontId="4" fillId="3" borderId="13" xfId="0" applyNumberFormat="1" applyFont="1" applyFill="1" applyBorder="1"/>
    <xf numFmtId="164" fontId="4" fillId="7" borderId="14" xfId="0" applyNumberFormat="1" applyFont="1" applyFill="1" applyBorder="1"/>
    <xf numFmtId="164" fontId="6" fillId="6" borderId="9" xfId="0" applyNumberFormat="1" applyFont="1" applyFill="1" applyBorder="1"/>
    <xf numFmtId="164" fontId="6" fillId="6" borderId="0" xfId="0" applyNumberFormat="1" applyFont="1" applyFill="1"/>
    <xf numFmtId="164" fontId="7" fillId="6" borderId="0" xfId="0" applyNumberFormat="1" applyFont="1" applyFill="1"/>
    <xf numFmtId="164" fontId="7" fillId="6" borderId="14" xfId="0" applyNumberFormat="1" applyFont="1" applyFill="1" applyBorder="1"/>
    <xf numFmtId="164" fontId="7" fillId="3" borderId="12" xfId="0" applyNumberFormat="1" applyFont="1" applyFill="1" applyBorder="1"/>
    <xf numFmtId="164" fontId="6" fillId="3" borderId="10" xfId="0" applyNumberFormat="1" applyFont="1" applyFill="1" applyBorder="1"/>
    <xf numFmtId="164" fontId="6" fillId="3" borderId="12" xfId="0" applyNumberFormat="1" applyFont="1" applyFill="1" applyBorder="1"/>
    <xf numFmtId="164" fontId="6" fillId="7" borderId="10" xfId="0" applyNumberFormat="1" applyFont="1" applyFill="1" applyBorder="1"/>
    <xf numFmtId="164" fontId="6" fillId="7" borderId="12" xfId="0" applyNumberFormat="1" applyFont="1" applyFill="1" applyBorder="1"/>
    <xf numFmtId="164" fontId="7" fillId="3" borderId="15" xfId="0" applyNumberFormat="1" applyFont="1" applyFill="1" applyBorder="1"/>
    <xf numFmtId="164" fontId="7" fillId="7" borderId="12" xfId="0" applyNumberFormat="1" applyFont="1" applyFill="1" applyBorder="1"/>
    <xf numFmtId="164" fontId="7" fillId="7" borderId="15" xfId="0" applyNumberFormat="1" applyFont="1" applyFill="1" applyBorder="1"/>
    <xf numFmtId="0" fontId="0" fillId="9" borderId="8" xfId="0" applyFill="1" applyBorder="1" applyAlignment="1">
      <alignment horizontal="center"/>
    </xf>
    <xf numFmtId="1" fontId="0" fillId="9" borderId="9" xfId="0" applyNumberFormat="1" applyFill="1" applyBorder="1" applyAlignment="1">
      <alignment horizontal="center"/>
    </xf>
    <xf numFmtId="9" fontId="0" fillId="9" borderId="10" xfId="1" applyFont="1" applyFill="1" applyBorder="1" applyAlignment="1">
      <alignment horizontal="center"/>
    </xf>
    <xf numFmtId="1" fontId="0" fillId="9" borderId="11" xfId="0" applyNumberFormat="1" applyFill="1" applyBorder="1" applyAlignment="1">
      <alignment horizontal="center"/>
    </xf>
    <xf numFmtId="1" fontId="0" fillId="9" borderId="0" xfId="0" applyNumberFormat="1" applyFill="1" applyAlignment="1">
      <alignment horizontal="center"/>
    </xf>
    <xf numFmtId="9" fontId="0" fillId="9" borderId="12" xfId="1" applyFont="1" applyFill="1" applyBorder="1" applyAlignment="1">
      <alignment horizontal="center"/>
    </xf>
    <xf numFmtId="1" fontId="0" fillId="9" borderId="13" xfId="0" applyNumberFormat="1" applyFill="1" applyBorder="1" applyAlignment="1">
      <alignment horizontal="center"/>
    </xf>
    <xf numFmtId="1" fontId="0" fillId="9" borderId="14" xfId="0" applyNumberFormat="1" applyFill="1" applyBorder="1" applyAlignment="1">
      <alignment horizontal="center"/>
    </xf>
    <xf numFmtId="9" fontId="0" fillId="9" borderId="15" xfId="1" applyFont="1" applyFill="1" applyBorder="1" applyAlignment="1">
      <alignment horizontal="center"/>
    </xf>
    <xf numFmtId="0" fontId="3" fillId="10" borderId="16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/>
    </xf>
    <xf numFmtId="0" fontId="3" fillId="10" borderId="18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Histograma de distancias (L2)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'1-Matriz de distancias L2'!$H$46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'1-Matriz de distancias L2'!$F$47:$F$62</c:f>
              <c:strCache>
                <c:ptCount val="16"/>
                <c:pt idx="0">
                  <c:v>(0,10]</c:v>
                </c:pt>
                <c:pt idx="1">
                  <c:v>(10,20]</c:v>
                </c:pt>
                <c:pt idx="2">
                  <c:v>(20,30]</c:v>
                </c:pt>
                <c:pt idx="3">
                  <c:v>(30,40]</c:v>
                </c:pt>
                <c:pt idx="4">
                  <c:v>(40,50]</c:v>
                </c:pt>
                <c:pt idx="5">
                  <c:v>(50,60]</c:v>
                </c:pt>
                <c:pt idx="6">
                  <c:v>(60,70]</c:v>
                </c:pt>
                <c:pt idx="7">
                  <c:v>(70,80]</c:v>
                </c:pt>
                <c:pt idx="8">
                  <c:v>(80,90]</c:v>
                </c:pt>
                <c:pt idx="9">
                  <c:v>(90,100]</c:v>
                </c:pt>
                <c:pt idx="10">
                  <c:v>(100,110]</c:v>
                </c:pt>
                <c:pt idx="11">
                  <c:v>(110,120]</c:v>
                </c:pt>
                <c:pt idx="12">
                  <c:v>(120,130]</c:v>
                </c:pt>
                <c:pt idx="13">
                  <c:v>(130,140]</c:v>
                </c:pt>
                <c:pt idx="14">
                  <c:v>(140,150]</c:v>
                </c:pt>
                <c:pt idx="15">
                  <c:v>(150,160]</c:v>
                </c:pt>
              </c:strCache>
            </c:strRef>
          </c:cat>
          <c:val>
            <c:numRef>
              <c:f>'1-Matriz de distancias L2'!$H$47:$H$62</c:f>
              <c:numCache>
                <c:formatCode>0%</c:formatCode>
                <c:ptCount val="16"/>
                <c:pt idx="0">
                  <c:v>3.3333333333333335E-3</c:v>
                </c:pt>
                <c:pt idx="1">
                  <c:v>0.02</c:v>
                </c:pt>
                <c:pt idx="2">
                  <c:v>0.02</c:v>
                </c:pt>
                <c:pt idx="3">
                  <c:v>4.3333333333333335E-2</c:v>
                </c:pt>
                <c:pt idx="4">
                  <c:v>4.6666666666666669E-2</c:v>
                </c:pt>
                <c:pt idx="5">
                  <c:v>7.3333333333333334E-2</c:v>
                </c:pt>
                <c:pt idx="6">
                  <c:v>0.11</c:v>
                </c:pt>
                <c:pt idx="7">
                  <c:v>0.12</c:v>
                </c:pt>
                <c:pt idx="8">
                  <c:v>0.21666666666666667</c:v>
                </c:pt>
                <c:pt idx="9">
                  <c:v>0.11</c:v>
                </c:pt>
                <c:pt idx="10">
                  <c:v>0.11333333333333333</c:v>
                </c:pt>
                <c:pt idx="11">
                  <c:v>9.3333333333333338E-2</c:v>
                </c:pt>
                <c:pt idx="12">
                  <c:v>1.6666666666666666E-2</c:v>
                </c:pt>
                <c:pt idx="13">
                  <c:v>1.3333333333333334E-2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5-496A-84FC-71E6F4A5D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axId val="35080704"/>
        <c:axId val="33537696"/>
      </c:barChart>
      <c:catAx>
        <c:axId val="3508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Valor de distancia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3537696"/>
        <c:crosses val="autoZero"/>
        <c:auto val="1"/>
        <c:lblAlgn val="ctr"/>
        <c:lblOffset val="100"/>
        <c:noMultiLvlLbl val="0"/>
      </c:catAx>
      <c:valAx>
        <c:axId val="335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Cantidad de pares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508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357187</xdr:colOff>
      <xdr:row>44</xdr:row>
      <xdr:rowOff>142873</xdr:rowOff>
    </xdr:from>
    <xdr:to>
      <xdr:col>24</xdr:col>
      <xdr:colOff>352425</xdr:colOff>
      <xdr:row>64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402383-7A6B-823D-DA95-7C2F159A9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A4" sqref="A4"/>
    </sheetView>
  </sheetViews>
  <sheetFormatPr defaultRowHeight="12.75" x14ac:dyDescent="0.2"/>
  <cols>
    <col min="1" max="1" width="10.7109375" customWidth="1"/>
    <col min="2" max="6" width="6.140625" customWidth="1"/>
    <col min="7" max="256" width="11.42578125" customWidth="1"/>
  </cols>
  <sheetData>
    <row r="1" spans="1:13" ht="23.25" x14ac:dyDescent="0.35">
      <c r="A1" s="22" t="s">
        <v>73</v>
      </c>
    </row>
    <row r="2" spans="1:13" x14ac:dyDescent="0.2">
      <c r="A2" s="2" t="s">
        <v>21</v>
      </c>
    </row>
    <row r="3" spans="1:13" x14ac:dyDescent="0.2">
      <c r="A3" s="2" t="s">
        <v>75</v>
      </c>
    </row>
    <row r="5" spans="1:13" x14ac:dyDescent="0.2">
      <c r="A5" s="4" t="s">
        <v>74</v>
      </c>
      <c r="H5" s="2" t="s">
        <v>25</v>
      </c>
    </row>
    <row r="6" spans="1:13" ht="13.5" thickBot="1" x14ac:dyDescent="0.25">
      <c r="H6" s="2"/>
    </row>
    <row r="7" spans="1:13" ht="13.5" thickBot="1" x14ac:dyDescent="0.25">
      <c r="A7" s="79" t="s">
        <v>8</v>
      </c>
      <c r="B7" s="37" t="s">
        <v>0</v>
      </c>
      <c r="C7" s="37" t="s">
        <v>1</v>
      </c>
      <c r="D7" s="37" t="s">
        <v>2</v>
      </c>
      <c r="E7" s="37" t="s">
        <v>3</v>
      </c>
      <c r="F7" s="38" t="s">
        <v>4</v>
      </c>
      <c r="H7" s="2" t="s">
        <v>36</v>
      </c>
    </row>
    <row r="8" spans="1:13" ht="13.5" thickBot="1" x14ac:dyDescent="0.25">
      <c r="A8" s="35" t="s">
        <v>38</v>
      </c>
      <c r="B8" s="78">
        <v>10</v>
      </c>
      <c r="C8" s="78">
        <v>16</v>
      </c>
      <c r="D8" s="78">
        <v>65</v>
      </c>
      <c r="E8" s="78">
        <v>70</v>
      </c>
      <c r="F8" s="29">
        <v>13</v>
      </c>
      <c r="H8" s="2"/>
      <c r="I8" s="4"/>
    </row>
    <row r="9" spans="1:13" x14ac:dyDescent="0.2">
      <c r="A9" s="35" t="s">
        <v>39</v>
      </c>
      <c r="B9" s="78">
        <v>31</v>
      </c>
      <c r="C9" s="78">
        <v>82</v>
      </c>
      <c r="D9" s="78">
        <v>73</v>
      </c>
      <c r="E9" s="78">
        <v>18</v>
      </c>
      <c r="F9" s="29">
        <v>29</v>
      </c>
      <c r="H9" s="55" t="s">
        <v>35</v>
      </c>
      <c r="I9" s="51">
        <v>94</v>
      </c>
      <c r="J9" s="51">
        <v>67</v>
      </c>
      <c r="K9" s="51">
        <v>46</v>
      </c>
      <c r="L9" s="51">
        <v>56</v>
      </c>
      <c r="M9" s="52">
        <v>54</v>
      </c>
    </row>
    <row r="10" spans="1:13" ht="13.5" thickBot="1" x14ac:dyDescent="0.25">
      <c r="A10" s="35" t="s">
        <v>40</v>
      </c>
      <c r="B10" s="78">
        <v>68</v>
      </c>
      <c r="C10" s="78">
        <v>91</v>
      </c>
      <c r="D10" s="78">
        <v>65</v>
      </c>
      <c r="E10" s="78">
        <v>24</v>
      </c>
      <c r="F10" s="29">
        <v>32</v>
      </c>
      <c r="H10" s="56" t="s">
        <v>34</v>
      </c>
      <c r="I10" s="53">
        <v>13</v>
      </c>
      <c r="J10" s="53">
        <v>29</v>
      </c>
      <c r="K10" s="53">
        <v>71</v>
      </c>
      <c r="L10" s="53">
        <v>41</v>
      </c>
      <c r="M10" s="54">
        <v>23</v>
      </c>
    </row>
    <row r="11" spans="1:13" x14ac:dyDescent="0.2">
      <c r="A11" s="35" t="s">
        <v>41</v>
      </c>
      <c r="B11" s="78">
        <v>5</v>
      </c>
      <c r="C11" s="78">
        <v>34</v>
      </c>
      <c r="D11" s="78">
        <v>68</v>
      </c>
      <c r="E11" s="78">
        <v>77</v>
      </c>
      <c r="F11" s="29">
        <v>11</v>
      </c>
    </row>
    <row r="12" spans="1:13" x14ac:dyDescent="0.2">
      <c r="A12" s="35" t="s">
        <v>42</v>
      </c>
      <c r="B12" s="78">
        <v>89</v>
      </c>
      <c r="C12" s="78">
        <v>11</v>
      </c>
      <c r="D12" s="78">
        <v>73</v>
      </c>
      <c r="E12" s="78">
        <v>92</v>
      </c>
      <c r="F12" s="29">
        <v>21</v>
      </c>
      <c r="H12" s="2" t="s">
        <v>37</v>
      </c>
    </row>
    <row r="13" spans="1:13" ht="13.5" thickBot="1" x14ac:dyDescent="0.25">
      <c r="A13" s="35" t="s">
        <v>43</v>
      </c>
      <c r="B13" s="78">
        <v>4</v>
      </c>
      <c r="C13" s="78">
        <v>25</v>
      </c>
      <c r="D13" s="78">
        <v>96</v>
      </c>
      <c r="E13" s="78">
        <v>23</v>
      </c>
      <c r="F13" s="29">
        <v>38</v>
      </c>
      <c r="H13" s="2"/>
    </row>
    <row r="14" spans="1:13" x14ac:dyDescent="0.2">
      <c r="A14" s="35" t="s">
        <v>44</v>
      </c>
      <c r="B14" s="78">
        <v>38</v>
      </c>
      <c r="C14" s="78">
        <v>96</v>
      </c>
      <c r="D14" s="78">
        <v>74</v>
      </c>
      <c r="E14" s="78">
        <v>21</v>
      </c>
      <c r="F14" s="29">
        <v>26</v>
      </c>
      <c r="H14" s="96" t="s">
        <v>5</v>
      </c>
      <c r="I14" s="97">
        <v>5</v>
      </c>
      <c r="J14" s="97">
        <v>14</v>
      </c>
      <c r="K14" s="97">
        <v>76</v>
      </c>
      <c r="L14" s="97">
        <v>59</v>
      </c>
      <c r="M14" s="98">
        <v>9</v>
      </c>
    </row>
    <row r="15" spans="1:13" x14ac:dyDescent="0.2">
      <c r="A15" s="35" t="s">
        <v>45</v>
      </c>
      <c r="B15" s="78">
        <v>79</v>
      </c>
      <c r="C15" s="78">
        <v>87</v>
      </c>
      <c r="D15" s="78">
        <v>62</v>
      </c>
      <c r="E15" s="78">
        <v>42</v>
      </c>
      <c r="F15" s="29">
        <v>29</v>
      </c>
      <c r="H15" s="99" t="s">
        <v>6</v>
      </c>
      <c r="I15" s="100">
        <v>72</v>
      </c>
      <c r="J15" s="100">
        <v>90</v>
      </c>
      <c r="K15" s="100">
        <v>61</v>
      </c>
      <c r="L15" s="100">
        <v>47</v>
      </c>
      <c r="M15" s="101">
        <v>34</v>
      </c>
    </row>
    <row r="16" spans="1:13" ht="13.5" thickBot="1" x14ac:dyDescent="0.25">
      <c r="A16" s="35" t="s">
        <v>46</v>
      </c>
      <c r="B16" s="78">
        <v>8</v>
      </c>
      <c r="C16" s="78">
        <v>21</v>
      </c>
      <c r="D16" s="78">
        <v>29</v>
      </c>
      <c r="E16" s="78">
        <v>79</v>
      </c>
      <c r="F16" s="29">
        <v>31</v>
      </c>
      <c r="H16" s="102" t="s">
        <v>7</v>
      </c>
      <c r="I16" s="103">
        <v>44</v>
      </c>
      <c r="J16" s="103">
        <v>93</v>
      </c>
      <c r="K16" s="103">
        <v>77</v>
      </c>
      <c r="L16" s="103">
        <v>22</v>
      </c>
      <c r="M16" s="104">
        <v>25</v>
      </c>
    </row>
    <row r="17" spans="1:6" x14ac:dyDescent="0.2">
      <c r="A17" s="35" t="s">
        <v>47</v>
      </c>
      <c r="B17" s="78">
        <v>67</v>
      </c>
      <c r="C17" s="78">
        <v>92</v>
      </c>
      <c r="D17" s="78">
        <v>57</v>
      </c>
      <c r="E17" s="78">
        <v>41</v>
      </c>
      <c r="F17" s="29">
        <v>43</v>
      </c>
    </row>
    <row r="18" spans="1:6" x14ac:dyDescent="0.2">
      <c r="A18" s="35" t="s">
        <v>48</v>
      </c>
      <c r="B18" s="78">
        <v>80</v>
      </c>
      <c r="C18" s="78">
        <v>71</v>
      </c>
      <c r="D18" s="78">
        <v>59</v>
      </c>
      <c r="E18" s="78">
        <v>72</v>
      </c>
      <c r="F18" s="29">
        <v>41</v>
      </c>
    </row>
    <row r="19" spans="1:6" x14ac:dyDescent="0.2">
      <c r="A19" s="35" t="s">
        <v>49</v>
      </c>
      <c r="B19" s="78">
        <v>81</v>
      </c>
      <c r="C19" s="78">
        <v>92</v>
      </c>
      <c r="D19" s="78">
        <v>73</v>
      </c>
      <c r="E19" s="78">
        <v>96</v>
      </c>
      <c r="F19" s="29">
        <v>37</v>
      </c>
    </row>
    <row r="20" spans="1:6" x14ac:dyDescent="0.2">
      <c r="A20" s="35" t="s">
        <v>50</v>
      </c>
      <c r="B20" s="78">
        <v>9</v>
      </c>
      <c r="C20" s="78">
        <v>93</v>
      </c>
      <c r="D20" s="78">
        <v>87</v>
      </c>
      <c r="E20" s="78">
        <v>97</v>
      </c>
      <c r="F20" s="29">
        <v>29</v>
      </c>
    </row>
    <row r="21" spans="1:6" x14ac:dyDescent="0.2">
      <c r="A21" s="35" t="s">
        <v>51</v>
      </c>
      <c r="B21" s="78">
        <v>52</v>
      </c>
      <c r="C21" s="78">
        <v>27</v>
      </c>
      <c r="D21" s="78">
        <v>59</v>
      </c>
      <c r="E21" s="78">
        <v>20</v>
      </c>
      <c r="F21" s="29">
        <v>39</v>
      </c>
    </row>
    <row r="22" spans="1:6" x14ac:dyDescent="0.2">
      <c r="A22" s="35" t="s">
        <v>52</v>
      </c>
      <c r="B22" s="78">
        <v>94</v>
      </c>
      <c r="C22" s="78">
        <v>10</v>
      </c>
      <c r="D22" s="78">
        <v>61</v>
      </c>
      <c r="E22" s="78">
        <v>82</v>
      </c>
      <c r="F22" s="29">
        <v>16</v>
      </c>
    </row>
    <row r="23" spans="1:6" x14ac:dyDescent="0.2">
      <c r="A23" s="35" t="s">
        <v>53</v>
      </c>
      <c r="B23" s="78">
        <v>8</v>
      </c>
      <c r="C23" s="78">
        <v>15</v>
      </c>
      <c r="D23" s="78">
        <v>69</v>
      </c>
      <c r="E23" s="78">
        <v>61</v>
      </c>
      <c r="F23" s="29">
        <v>12</v>
      </c>
    </row>
    <row r="24" spans="1:6" x14ac:dyDescent="0.2">
      <c r="A24" s="35" t="s">
        <v>54</v>
      </c>
      <c r="B24" s="78">
        <v>73</v>
      </c>
      <c r="C24" s="78">
        <v>91</v>
      </c>
      <c r="D24" s="78">
        <v>85</v>
      </c>
      <c r="E24" s="78">
        <v>84</v>
      </c>
      <c r="F24" s="29">
        <v>28</v>
      </c>
    </row>
    <row r="25" spans="1:6" x14ac:dyDescent="0.2">
      <c r="A25" s="35" t="s">
        <v>55</v>
      </c>
      <c r="B25" s="78">
        <v>71</v>
      </c>
      <c r="C25" s="78">
        <v>69</v>
      </c>
      <c r="D25" s="78">
        <v>70</v>
      </c>
      <c r="E25" s="78">
        <v>68</v>
      </c>
      <c r="F25" s="29">
        <v>32</v>
      </c>
    </row>
    <row r="26" spans="1:6" x14ac:dyDescent="0.2">
      <c r="A26" s="35" t="s">
        <v>56</v>
      </c>
      <c r="B26" s="78">
        <v>31</v>
      </c>
      <c r="C26" s="78">
        <v>90</v>
      </c>
      <c r="D26" s="78">
        <v>49</v>
      </c>
      <c r="E26" s="78">
        <v>41</v>
      </c>
      <c r="F26" s="29">
        <v>29</v>
      </c>
    </row>
    <row r="27" spans="1:6" x14ac:dyDescent="0.2">
      <c r="A27" s="35" t="s">
        <v>57</v>
      </c>
      <c r="B27" s="78">
        <v>88</v>
      </c>
      <c r="C27" s="78">
        <v>13</v>
      </c>
      <c r="D27" s="78">
        <v>69</v>
      </c>
      <c r="E27" s="78">
        <v>89</v>
      </c>
      <c r="F27" s="29">
        <v>20</v>
      </c>
    </row>
    <row r="28" spans="1:6" x14ac:dyDescent="0.2">
      <c r="A28" s="35" t="s">
        <v>58</v>
      </c>
      <c r="B28" s="78">
        <v>69</v>
      </c>
      <c r="C28" s="78">
        <v>19</v>
      </c>
      <c r="D28" s="78">
        <v>55</v>
      </c>
      <c r="E28" s="78">
        <v>87</v>
      </c>
      <c r="F28" s="29">
        <v>68</v>
      </c>
    </row>
    <row r="29" spans="1:6" x14ac:dyDescent="0.2">
      <c r="A29" s="35" t="s">
        <v>59</v>
      </c>
      <c r="B29" s="78">
        <v>88</v>
      </c>
      <c r="C29" s="78">
        <v>87</v>
      </c>
      <c r="D29" s="78">
        <v>81</v>
      </c>
      <c r="E29" s="78">
        <v>30</v>
      </c>
      <c r="F29" s="29">
        <v>81</v>
      </c>
    </row>
    <row r="30" spans="1:6" x14ac:dyDescent="0.2">
      <c r="A30" s="35" t="s">
        <v>60</v>
      </c>
      <c r="B30" s="78">
        <v>47</v>
      </c>
      <c r="C30" s="78">
        <v>86</v>
      </c>
      <c r="D30" s="78">
        <v>61</v>
      </c>
      <c r="E30" s="78">
        <v>85</v>
      </c>
      <c r="F30" s="29">
        <v>66</v>
      </c>
    </row>
    <row r="31" spans="1:6" x14ac:dyDescent="0.2">
      <c r="A31" s="35" t="s">
        <v>61</v>
      </c>
      <c r="B31" s="78">
        <v>92</v>
      </c>
      <c r="C31" s="78">
        <v>55</v>
      </c>
      <c r="D31" s="78">
        <v>51</v>
      </c>
      <c r="E31" s="78">
        <v>28</v>
      </c>
      <c r="F31" s="29">
        <v>66</v>
      </c>
    </row>
    <row r="32" spans="1:6" ht="13.5" thickBot="1" x14ac:dyDescent="0.25">
      <c r="A32" s="36" t="s">
        <v>62</v>
      </c>
      <c r="B32" s="31">
        <v>61</v>
      </c>
      <c r="C32" s="31">
        <v>31</v>
      </c>
      <c r="D32" s="31">
        <v>59</v>
      </c>
      <c r="E32" s="31">
        <v>73</v>
      </c>
      <c r="F32" s="32">
        <v>76</v>
      </c>
    </row>
  </sheetData>
  <phoneticPr fontId="2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0"/>
  <sheetViews>
    <sheetView topLeftCell="A45" workbookViewId="0">
      <selection activeCell="I66" sqref="I66"/>
    </sheetView>
  </sheetViews>
  <sheetFormatPr defaultRowHeight="12.75" x14ac:dyDescent="0.2"/>
  <cols>
    <col min="1" max="1" width="9.5703125" bestFit="1" customWidth="1"/>
    <col min="2" max="6" width="8" customWidth="1"/>
    <col min="7" max="7" width="11.7109375" customWidth="1"/>
    <col min="8" max="32" width="6.85546875" customWidth="1"/>
    <col min="33" max="254" width="11.42578125" customWidth="1"/>
  </cols>
  <sheetData>
    <row r="1" spans="1:32" ht="13.5" thickBot="1" x14ac:dyDescent="0.25">
      <c r="G1" s="79" t="s">
        <v>8</v>
      </c>
      <c r="H1" s="81" t="s">
        <v>38</v>
      </c>
      <c r="I1" s="81" t="s">
        <v>39</v>
      </c>
      <c r="J1" s="81" t="s">
        <v>40</v>
      </c>
      <c r="K1" s="81" t="s">
        <v>41</v>
      </c>
      <c r="L1" s="81" t="s">
        <v>42</v>
      </c>
      <c r="M1" s="81" t="s">
        <v>43</v>
      </c>
      <c r="N1" s="81" t="s">
        <v>44</v>
      </c>
      <c r="O1" s="81" t="s">
        <v>45</v>
      </c>
      <c r="P1" s="81" t="s">
        <v>46</v>
      </c>
      <c r="Q1" s="81" t="s">
        <v>47</v>
      </c>
      <c r="R1" s="81" t="s">
        <v>48</v>
      </c>
      <c r="S1" s="81" t="s">
        <v>49</v>
      </c>
      <c r="T1" s="81" t="s">
        <v>50</v>
      </c>
      <c r="U1" s="81" t="s">
        <v>51</v>
      </c>
      <c r="V1" s="81" t="s">
        <v>52</v>
      </c>
      <c r="W1" s="81" t="s">
        <v>53</v>
      </c>
      <c r="X1" s="81" t="s">
        <v>54</v>
      </c>
      <c r="Y1" s="81" t="s">
        <v>55</v>
      </c>
      <c r="Z1" s="81" t="s">
        <v>56</v>
      </c>
      <c r="AA1" s="81" t="s">
        <v>57</v>
      </c>
      <c r="AB1" s="81" t="s">
        <v>58</v>
      </c>
      <c r="AC1" s="81" t="s">
        <v>59</v>
      </c>
      <c r="AD1" s="81" t="s">
        <v>60</v>
      </c>
      <c r="AE1" s="81" t="s">
        <v>61</v>
      </c>
      <c r="AF1" s="82" t="s">
        <v>62</v>
      </c>
    </row>
    <row r="2" spans="1:32" x14ac:dyDescent="0.2">
      <c r="G2" s="83" t="s">
        <v>0</v>
      </c>
      <c r="H2" s="25">
        <v>10</v>
      </c>
      <c r="I2" s="26">
        <v>31</v>
      </c>
      <c r="J2" s="26">
        <v>68</v>
      </c>
      <c r="K2" s="26">
        <v>5</v>
      </c>
      <c r="L2" s="26">
        <v>89</v>
      </c>
      <c r="M2" s="26">
        <v>4</v>
      </c>
      <c r="N2" s="26">
        <v>38</v>
      </c>
      <c r="O2" s="26">
        <v>79</v>
      </c>
      <c r="P2" s="26">
        <v>8</v>
      </c>
      <c r="Q2" s="26">
        <v>67</v>
      </c>
      <c r="R2" s="26">
        <v>80</v>
      </c>
      <c r="S2" s="26">
        <v>81</v>
      </c>
      <c r="T2" s="26">
        <v>9</v>
      </c>
      <c r="U2" s="26">
        <v>52</v>
      </c>
      <c r="V2" s="26">
        <v>94</v>
      </c>
      <c r="W2" s="26">
        <v>8</v>
      </c>
      <c r="X2" s="26">
        <v>73</v>
      </c>
      <c r="Y2" s="26">
        <v>71</v>
      </c>
      <c r="Z2" s="26">
        <v>31</v>
      </c>
      <c r="AA2" s="26">
        <v>88</v>
      </c>
      <c r="AB2" s="26">
        <v>69</v>
      </c>
      <c r="AC2" s="26">
        <v>88</v>
      </c>
      <c r="AD2" s="26">
        <v>47</v>
      </c>
      <c r="AE2" s="26">
        <v>92</v>
      </c>
      <c r="AF2" s="27">
        <v>61</v>
      </c>
    </row>
    <row r="3" spans="1:32" x14ac:dyDescent="0.2">
      <c r="G3" s="83" t="s">
        <v>1</v>
      </c>
      <c r="H3" s="28">
        <v>16</v>
      </c>
      <c r="I3" s="78">
        <v>82</v>
      </c>
      <c r="J3" s="78">
        <v>91</v>
      </c>
      <c r="K3" s="78">
        <v>34</v>
      </c>
      <c r="L3" s="78">
        <v>11</v>
      </c>
      <c r="M3" s="78">
        <v>25</v>
      </c>
      <c r="N3" s="78">
        <v>96</v>
      </c>
      <c r="O3" s="78">
        <v>87</v>
      </c>
      <c r="P3" s="78">
        <v>21</v>
      </c>
      <c r="Q3" s="78">
        <v>92</v>
      </c>
      <c r="R3" s="78">
        <v>71</v>
      </c>
      <c r="S3" s="78">
        <v>92</v>
      </c>
      <c r="T3" s="78">
        <v>93</v>
      </c>
      <c r="U3" s="78">
        <v>27</v>
      </c>
      <c r="V3" s="78">
        <v>10</v>
      </c>
      <c r="W3" s="78">
        <v>15</v>
      </c>
      <c r="X3" s="78">
        <v>91</v>
      </c>
      <c r="Y3" s="78">
        <v>69</v>
      </c>
      <c r="Z3" s="78">
        <v>90</v>
      </c>
      <c r="AA3" s="78">
        <v>13</v>
      </c>
      <c r="AB3" s="78">
        <v>19</v>
      </c>
      <c r="AC3" s="78">
        <v>87</v>
      </c>
      <c r="AD3" s="78">
        <v>86</v>
      </c>
      <c r="AE3" s="78">
        <v>55</v>
      </c>
      <c r="AF3" s="29">
        <v>31</v>
      </c>
    </row>
    <row r="4" spans="1:32" x14ac:dyDescent="0.2">
      <c r="G4" s="83" t="s">
        <v>2</v>
      </c>
      <c r="H4" s="28">
        <v>65</v>
      </c>
      <c r="I4" s="78">
        <v>73</v>
      </c>
      <c r="J4" s="78">
        <v>65</v>
      </c>
      <c r="K4" s="78">
        <v>68</v>
      </c>
      <c r="L4" s="78">
        <v>73</v>
      </c>
      <c r="M4" s="78">
        <v>96</v>
      </c>
      <c r="N4" s="78">
        <v>74</v>
      </c>
      <c r="O4" s="78">
        <v>62</v>
      </c>
      <c r="P4" s="78">
        <v>29</v>
      </c>
      <c r="Q4" s="78">
        <v>57</v>
      </c>
      <c r="R4" s="78">
        <v>59</v>
      </c>
      <c r="S4" s="78">
        <v>73</v>
      </c>
      <c r="T4" s="78">
        <v>87</v>
      </c>
      <c r="U4" s="78">
        <v>59</v>
      </c>
      <c r="V4" s="78">
        <v>61</v>
      </c>
      <c r="W4" s="78">
        <v>69</v>
      </c>
      <c r="X4" s="78">
        <v>85</v>
      </c>
      <c r="Y4" s="78">
        <v>70</v>
      </c>
      <c r="Z4" s="78">
        <v>49</v>
      </c>
      <c r="AA4" s="78">
        <v>69</v>
      </c>
      <c r="AB4" s="78">
        <v>55</v>
      </c>
      <c r="AC4" s="78">
        <v>81</v>
      </c>
      <c r="AD4" s="78">
        <v>61</v>
      </c>
      <c r="AE4" s="78">
        <v>51</v>
      </c>
      <c r="AF4" s="29">
        <v>59</v>
      </c>
    </row>
    <row r="5" spans="1:32" x14ac:dyDescent="0.2">
      <c r="G5" s="83" t="s">
        <v>3</v>
      </c>
      <c r="H5" s="28">
        <v>70</v>
      </c>
      <c r="I5" s="78">
        <v>18</v>
      </c>
      <c r="J5" s="78">
        <v>24</v>
      </c>
      <c r="K5" s="78">
        <v>77</v>
      </c>
      <c r="L5" s="78">
        <v>92</v>
      </c>
      <c r="M5" s="78">
        <v>23</v>
      </c>
      <c r="N5" s="78">
        <v>21</v>
      </c>
      <c r="O5" s="78">
        <v>42</v>
      </c>
      <c r="P5" s="78">
        <v>79</v>
      </c>
      <c r="Q5" s="78">
        <v>41</v>
      </c>
      <c r="R5" s="78">
        <v>72</v>
      </c>
      <c r="S5" s="78">
        <v>96</v>
      </c>
      <c r="T5" s="78">
        <v>97</v>
      </c>
      <c r="U5" s="78">
        <v>20</v>
      </c>
      <c r="V5" s="78">
        <v>82</v>
      </c>
      <c r="W5" s="78">
        <v>61</v>
      </c>
      <c r="X5" s="78">
        <v>84</v>
      </c>
      <c r="Y5" s="78">
        <v>68</v>
      </c>
      <c r="Z5" s="78">
        <v>41</v>
      </c>
      <c r="AA5" s="78">
        <v>89</v>
      </c>
      <c r="AB5" s="78">
        <v>87</v>
      </c>
      <c r="AC5" s="78">
        <v>30</v>
      </c>
      <c r="AD5" s="78">
        <v>85</v>
      </c>
      <c r="AE5" s="78">
        <v>28</v>
      </c>
      <c r="AF5" s="29">
        <v>73</v>
      </c>
    </row>
    <row r="6" spans="1:32" ht="13.5" thickBot="1" x14ac:dyDescent="0.25">
      <c r="G6" s="84" t="s">
        <v>4</v>
      </c>
      <c r="H6" s="30">
        <v>13</v>
      </c>
      <c r="I6" s="31">
        <v>29</v>
      </c>
      <c r="J6" s="31">
        <v>32</v>
      </c>
      <c r="K6" s="31">
        <v>11</v>
      </c>
      <c r="L6" s="31">
        <v>21</v>
      </c>
      <c r="M6" s="31">
        <v>38</v>
      </c>
      <c r="N6" s="31">
        <v>26</v>
      </c>
      <c r="O6" s="31">
        <v>29</v>
      </c>
      <c r="P6" s="31">
        <v>31</v>
      </c>
      <c r="Q6" s="31">
        <v>43</v>
      </c>
      <c r="R6" s="31">
        <v>41</v>
      </c>
      <c r="S6" s="31">
        <v>37</v>
      </c>
      <c r="T6" s="31">
        <v>29</v>
      </c>
      <c r="U6" s="31">
        <v>39</v>
      </c>
      <c r="V6" s="31">
        <v>16</v>
      </c>
      <c r="W6" s="31">
        <v>12</v>
      </c>
      <c r="X6" s="31">
        <v>28</v>
      </c>
      <c r="Y6" s="31">
        <v>32</v>
      </c>
      <c r="Z6" s="31">
        <v>29</v>
      </c>
      <c r="AA6" s="31">
        <v>20</v>
      </c>
      <c r="AB6" s="31">
        <v>68</v>
      </c>
      <c r="AC6" s="31">
        <v>81</v>
      </c>
      <c r="AD6" s="31">
        <v>66</v>
      </c>
      <c r="AE6" s="31">
        <v>66</v>
      </c>
      <c r="AF6" s="32">
        <v>76</v>
      </c>
    </row>
    <row r="7" spans="1:32" ht="13.5" thickBot="1" x14ac:dyDescent="0.25"/>
    <row r="8" spans="1:32" ht="13.5" thickBot="1" x14ac:dyDescent="0.25">
      <c r="A8" s="79" t="s">
        <v>8</v>
      </c>
      <c r="B8" s="37" t="s">
        <v>0</v>
      </c>
      <c r="C8" s="37" t="s">
        <v>1</v>
      </c>
      <c r="D8" s="37" t="s">
        <v>2</v>
      </c>
      <c r="E8" s="37" t="s">
        <v>3</v>
      </c>
      <c r="F8" s="38" t="s">
        <v>4</v>
      </c>
      <c r="H8" s="2" t="s">
        <v>76</v>
      </c>
    </row>
    <row r="9" spans="1:32" x14ac:dyDescent="0.2">
      <c r="A9" s="35" t="s">
        <v>38</v>
      </c>
      <c r="B9" s="78">
        <v>10</v>
      </c>
      <c r="C9" s="78">
        <v>16</v>
      </c>
      <c r="D9" s="78">
        <v>65</v>
      </c>
      <c r="E9" s="78">
        <v>70</v>
      </c>
      <c r="F9" s="29">
        <v>13</v>
      </c>
      <c r="H9" s="39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</row>
    <row r="10" spans="1:32" x14ac:dyDescent="0.2">
      <c r="A10" s="35" t="s">
        <v>39</v>
      </c>
      <c r="B10" s="78">
        <v>31</v>
      </c>
      <c r="C10" s="78">
        <v>82</v>
      </c>
      <c r="D10" s="78">
        <v>73</v>
      </c>
      <c r="E10" s="78">
        <v>18</v>
      </c>
      <c r="F10" s="29">
        <v>29</v>
      </c>
      <c r="H10" s="42">
        <f t="shared" ref="H10:Q20" si="0">SQRT(SUMXMY2($B10:$F10,H$2:H$6))</f>
        <v>88.436417837902056</v>
      </c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43"/>
    </row>
    <row r="11" spans="1:32" x14ac:dyDescent="0.2">
      <c r="A11" s="35" t="s">
        <v>40</v>
      </c>
      <c r="B11" s="78">
        <v>68</v>
      </c>
      <c r="C11" s="78">
        <v>91</v>
      </c>
      <c r="D11" s="78">
        <v>65</v>
      </c>
      <c r="E11" s="78">
        <v>24</v>
      </c>
      <c r="F11" s="29">
        <v>32</v>
      </c>
      <c r="H11" s="42">
        <f t="shared" si="0"/>
        <v>107.07940978544848</v>
      </c>
      <c r="I11" s="80">
        <f t="shared" si="0"/>
        <v>39.484174044799268</v>
      </c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43"/>
    </row>
    <row r="12" spans="1:32" x14ac:dyDescent="0.2">
      <c r="A12" s="35" t="s">
        <v>41</v>
      </c>
      <c r="B12" s="78">
        <v>5</v>
      </c>
      <c r="C12" s="78">
        <v>34</v>
      </c>
      <c r="D12" s="78">
        <v>68</v>
      </c>
      <c r="E12" s="78">
        <v>77</v>
      </c>
      <c r="F12" s="29">
        <v>11</v>
      </c>
      <c r="H12" s="42">
        <f t="shared" si="0"/>
        <v>20.273134932713294</v>
      </c>
      <c r="I12" s="80">
        <f t="shared" si="0"/>
        <v>82.522724143111034</v>
      </c>
      <c r="J12" s="80">
        <f t="shared" si="0"/>
        <v>102.35721762533407</v>
      </c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43"/>
    </row>
    <row r="13" spans="1:32" x14ac:dyDescent="0.2">
      <c r="A13" s="35" t="s">
        <v>42</v>
      </c>
      <c r="B13" s="78">
        <v>89</v>
      </c>
      <c r="C13" s="78">
        <v>11</v>
      </c>
      <c r="D13" s="78">
        <v>73</v>
      </c>
      <c r="E13" s="78">
        <v>92</v>
      </c>
      <c r="F13" s="29">
        <v>21</v>
      </c>
      <c r="H13" s="42">
        <f t="shared" si="0"/>
        <v>82.933708466461326</v>
      </c>
      <c r="I13" s="80">
        <f t="shared" si="0"/>
        <v>118.0889495253472</v>
      </c>
      <c r="J13" s="80">
        <f t="shared" si="0"/>
        <v>107.93516572461452</v>
      </c>
      <c r="K13" s="80">
        <f t="shared" si="0"/>
        <v>89.078616962770582</v>
      </c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43"/>
    </row>
    <row r="14" spans="1:32" x14ac:dyDescent="0.2">
      <c r="A14" s="35" t="s">
        <v>43</v>
      </c>
      <c r="B14" s="78">
        <v>4</v>
      </c>
      <c r="C14" s="78">
        <v>25</v>
      </c>
      <c r="D14" s="78">
        <v>96</v>
      </c>
      <c r="E14" s="78">
        <v>23</v>
      </c>
      <c r="F14" s="29">
        <v>38</v>
      </c>
      <c r="H14" s="42">
        <f t="shared" si="0"/>
        <v>62.545983084447556</v>
      </c>
      <c r="I14" s="80">
        <f t="shared" si="0"/>
        <v>67.919069487147723</v>
      </c>
      <c r="J14" s="80">
        <f t="shared" si="0"/>
        <v>97.211110476117909</v>
      </c>
      <c r="K14" s="80">
        <f t="shared" si="0"/>
        <v>67.163978440827933</v>
      </c>
      <c r="L14" s="80">
        <f t="shared" si="0"/>
        <v>114.0175425099138</v>
      </c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43"/>
    </row>
    <row r="15" spans="1:32" x14ac:dyDescent="0.2">
      <c r="A15" s="35" t="s">
        <v>44</v>
      </c>
      <c r="B15" s="78">
        <v>38</v>
      </c>
      <c r="C15" s="78">
        <v>96</v>
      </c>
      <c r="D15" s="78">
        <v>74</v>
      </c>
      <c r="E15" s="78">
        <v>21</v>
      </c>
      <c r="F15" s="29">
        <v>26</v>
      </c>
      <c r="H15" s="42">
        <f t="shared" si="0"/>
        <v>99.171568506301242</v>
      </c>
      <c r="I15" s="80">
        <f t="shared" si="0"/>
        <v>16.248076809271922</v>
      </c>
      <c r="J15" s="80">
        <f t="shared" si="0"/>
        <v>32.419130154894653</v>
      </c>
      <c r="K15" s="80">
        <f t="shared" si="0"/>
        <v>91.268833672837076</v>
      </c>
      <c r="L15" s="80">
        <f t="shared" si="0"/>
        <v>122.03687967167957</v>
      </c>
      <c r="M15" s="80">
        <f t="shared" si="0"/>
        <v>82.637763764516279</v>
      </c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43"/>
    </row>
    <row r="16" spans="1:32" x14ac:dyDescent="0.2">
      <c r="A16" s="35" t="s">
        <v>45</v>
      </c>
      <c r="B16" s="78">
        <v>79</v>
      </c>
      <c r="C16" s="78">
        <v>87</v>
      </c>
      <c r="D16" s="78">
        <v>62</v>
      </c>
      <c r="E16" s="78">
        <v>42</v>
      </c>
      <c r="F16" s="29">
        <v>29</v>
      </c>
      <c r="H16" s="42">
        <f t="shared" si="0"/>
        <v>104.16813332300815</v>
      </c>
      <c r="I16" s="80">
        <f t="shared" si="0"/>
        <v>55.009090157900268</v>
      </c>
      <c r="J16" s="80">
        <f t="shared" si="0"/>
        <v>21.88606862823929</v>
      </c>
      <c r="K16" s="80">
        <f t="shared" si="0"/>
        <v>99.347873656158342</v>
      </c>
      <c r="L16" s="80">
        <f t="shared" si="0"/>
        <v>92.525672113203257</v>
      </c>
      <c r="M16" s="80">
        <f t="shared" si="0"/>
        <v>105.19980988575978</v>
      </c>
      <c r="N16" s="80">
        <f t="shared" si="0"/>
        <v>48.538644398046387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43"/>
    </row>
    <row r="17" spans="1:32" x14ac:dyDescent="0.2">
      <c r="A17" s="35" t="s">
        <v>46</v>
      </c>
      <c r="B17" s="78">
        <v>8</v>
      </c>
      <c r="C17" s="78">
        <v>21</v>
      </c>
      <c r="D17" s="78">
        <v>29</v>
      </c>
      <c r="E17" s="78">
        <v>79</v>
      </c>
      <c r="F17" s="29">
        <v>31</v>
      </c>
      <c r="H17" s="42">
        <f t="shared" si="0"/>
        <v>41.593268686170845</v>
      </c>
      <c r="I17" s="80">
        <f t="shared" si="0"/>
        <v>99.554005444281344</v>
      </c>
      <c r="J17" s="80">
        <f t="shared" si="0"/>
        <v>113.23427043081966</v>
      </c>
      <c r="K17" s="80">
        <f t="shared" si="0"/>
        <v>45.858477951192405</v>
      </c>
      <c r="L17" s="80">
        <f t="shared" si="0"/>
        <v>94.159439250666736</v>
      </c>
      <c r="M17" s="80">
        <f t="shared" si="0"/>
        <v>87.783825389418979</v>
      </c>
      <c r="N17" s="80">
        <f t="shared" si="0"/>
        <v>109.26573113286709</v>
      </c>
      <c r="O17" s="80">
        <f t="shared" si="0"/>
        <v>108.89903580840374</v>
      </c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43"/>
    </row>
    <row r="18" spans="1:32" x14ac:dyDescent="0.2">
      <c r="A18" s="35" t="s">
        <v>47</v>
      </c>
      <c r="B18" s="78">
        <v>67</v>
      </c>
      <c r="C18" s="78">
        <v>92</v>
      </c>
      <c r="D18" s="78">
        <v>57</v>
      </c>
      <c r="E18" s="78">
        <v>41</v>
      </c>
      <c r="F18" s="29">
        <v>43</v>
      </c>
      <c r="H18" s="42">
        <f t="shared" si="0"/>
        <v>104.06728592598157</v>
      </c>
      <c r="I18" s="80">
        <f t="shared" si="0"/>
        <v>48.754486972995622</v>
      </c>
      <c r="J18" s="80">
        <f t="shared" si="0"/>
        <v>21.817424229271428</v>
      </c>
      <c r="K18" s="80">
        <f t="shared" si="0"/>
        <v>98.229323524088258</v>
      </c>
      <c r="L18" s="80">
        <f t="shared" si="0"/>
        <v>101.91172650877817</v>
      </c>
      <c r="M18" s="80">
        <f t="shared" si="0"/>
        <v>101.62676812730001</v>
      </c>
      <c r="N18" s="80">
        <f t="shared" si="0"/>
        <v>42.836899981207793</v>
      </c>
      <c r="O18" s="80">
        <f t="shared" si="0"/>
        <v>19.773719933285189</v>
      </c>
      <c r="P18" s="80">
        <f t="shared" si="0"/>
        <v>104.37432634513145</v>
      </c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43"/>
    </row>
    <row r="19" spans="1:32" x14ac:dyDescent="0.2">
      <c r="A19" s="35" t="s">
        <v>48</v>
      </c>
      <c r="B19" s="78">
        <v>80</v>
      </c>
      <c r="C19" s="78">
        <v>71</v>
      </c>
      <c r="D19" s="78">
        <v>59</v>
      </c>
      <c r="E19" s="78">
        <v>72</v>
      </c>
      <c r="F19" s="29">
        <v>41</v>
      </c>
      <c r="H19" s="42">
        <f t="shared" si="0"/>
        <v>93.536089291780854</v>
      </c>
      <c r="I19" s="80">
        <f t="shared" si="0"/>
        <v>76.013156755919567</v>
      </c>
      <c r="J19" s="80">
        <f t="shared" si="0"/>
        <v>54.451813560247928</v>
      </c>
      <c r="K19" s="80">
        <f t="shared" si="0"/>
        <v>89.442719099991592</v>
      </c>
      <c r="L19" s="80">
        <f t="shared" si="0"/>
        <v>68.388595540484673</v>
      </c>
      <c r="M19" s="80">
        <f t="shared" si="0"/>
        <v>108.03240254664338</v>
      </c>
      <c r="N19" s="80">
        <f t="shared" si="0"/>
        <v>73.756355658343097</v>
      </c>
      <c r="O19" s="80">
        <f t="shared" si="0"/>
        <v>36.193922141707716</v>
      </c>
      <c r="P19" s="80">
        <f t="shared" si="0"/>
        <v>93.450521667885837</v>
      </c>
      <c r="Q19" s="80">
        <f t="shared" si="0"/>
        <v>39.736632972611055</v>
      </c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43"/>
    </row>
    <row r="20" spans="1:32" x14ac:dyDescent="0.2">
      <c r="A20" s="35" t="s">
        <v>49</v>
      </c>
      <c r="B20" s="78">
        <v>81</v>
      </c>
      <c r="C20" s="78">
        <v>92</v>
      </c>
      <c r="D20" s="78">
        <v>73</v>
      </c>
      <c r="E20" s="78">
        <v>96</v>
      </c>
      <c r="F20" s="29">
        <v>37</v>
      </c>
      <c r="H20" s="42">
        <f t="shared" si="0"/>
        <v>110.14989786649826</v>
      </c>
      <c r="I20" s="80">
        <f t="shared" si="0"/>
        <v>93.530743608719376</v>
      </c>
      <c r="J20" s="80">
        <f t="shared" si="0"/>
        <v>73.776690085690348</v>
      </c>
      <c r="K20" s="80">
        <f t="shared" si="0"/>
        <v>101.00495037373169</v>
      </c>
      <c r="L20" s="80">
        <f t="shared" si="0"/>
        <v>83.048178787978244</v>
      </c>
      <c r="M20" s="80">
        <f t="shared" ref="M20:R20" si="1">SQRT(SUMXMY2($B20:$F20,M$2:M$6))</f>
        <v>127.58134659894448</v>
      </c>
      <c r="N20" s="80">
        <f t="shared" si="1"/>
        <v>87.246776444748946</v>
      </c>
      <c r="O20" s="80">
        <f t="shared" si="1"/>
        <v>55.946402922797461</v>
      </c>
      <c r="P20" s="80">
        <f t="shared" si="1"/>
        <v>112.38772174930854</v>
      </c>
      <c r="Q20" s="80">
        <f t="shared" si="1"/>
        <v>59.270566050949775</v>
      </c>
      <c r="R20" s="80">
        <f t="shared" si="1"/>
        <v>35.071355833500363</v>
      </c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43"/>
    </row>
    <row r="21" spans="1:32" x14ac:dyDescent="0.2">
      <c r="A21" s="35" t="s">
        <v>50</v>
      </c>
      <c r="B21" s="78">
        <v>9</v>
      </c>
      <c r="C21" s="78">
        <v>93</v>
      </c>
      <c r="D21" s="78">
        <v>87</v>
      </c>
      <c r="E21" s="78">
        <v>97</v>
      </c>
      <c r="F21" s="29">
        <v>29</v>
      </c>
      <c r="H21" s="42">
        <f t="shared" ref="H21:AB31" si="2">SQRT(SUMXMY2($B21:$F21,H$2:H$6))</f>
        <v>86.017440092111556</v>
      </c>
      <c r="I21" s="80">
        <f t="shared" si="2"/>
        <v>83.916625289628996</v>
      </c>
      <c r="J21" s="80">
        <f t="shared" si="2"/>
        <v>96.472794092427947</v>
      </c>
      <c r="K21" s="80">
        <f t="shared" si="2"/>
        <v>67.690472003081794</v>
      </c>
      <c r="L21" s="80">
        <f t="shared" si="2"/>
        <v>115.79723658188048</v>
      </c>
      <c r="M21" s="80">
        <f t="shared" si="2"/>
        <v>101.42484902626181</v>
      </c>
      <c r="N21" s="80">
        <f t="shared" si="2"/>
        <v>82.486362509205122</v>
      </c>
      <c r="O21" s="80">
        <f t="shared" si="2"/>
        <v>92.660671268883007</v>
      </c>
      <c r="P21" s="80">
        <f t="shared" si="2"/>
        <v>94.217832706977504</v>
      </c>
      <c r="Q21" s="80">
        <f t="shared" si="2"/>
        <v>87.160770992459675</v>
      </c>
      <c r="R21" s="80">
        <f t="shared" si="2"/>
        <v>84.130850465212816</v>
      </c>
      <c r="S21" s="80">
        <f t="shared" si="2"/>
        <v>73.797018909980366</v>
      </c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43"/>
    </row>
    <row r="22" spans="1:32" x14ac:dyDescent="0.2">
      <c r="A22" s="35" t="s">
        <v>51</v>
      </c>
      <c r="B22" s="78">
        <v>52</v>
      </c>
      <c r="C22" s="78">
        <v>27</v>
      </c>
      <c r="D22" s="78">
        <v>59</v>
      </c>
      <c r="E22" s="78">
        <v>20</v>
      </c>
      <c r="F22" s="29">
        <v>39</v>
      </c>
      <c r="H22" s="42">
        <f t="shared" si="2"/>
        <v>71.393276994406136</v>
      </c>
      <c r="I22" s="80">
        <f t="shared" si="2"/>
        <v>61.367743970265032</v>
      </c>
      <c r="J22" s="80">
        <f t="shared" si="2"/>
        <v>66.730802482811484</v>
      </c>
      <c r="K22" s="80">
        <f t="shared" si="2"/>
        <v>79.824808173900422</v>
      </c>
      <c r="L22" s="80">
        <f t="shared" si="2"/>
        <v>85.609578903297958</v>
      </c>
      <c r="M22" s="80">
        <f t="shared" si="2"/>
        <v>60.720671933041061</v>
      </c>
      <c r="N22" s="80">
        <f t="shared" si="2"/>
        <v>73.157364632687532</v>
      </c>
      <c r="O22" s="80">
        <f t="shared" si="2"/>
        <v>70.156966867161529</v>
      </c>
      <c r="P22" s="80">
        <f t="shared" si="2"/>
        <v>80.106179536912137</v>
      </c>
      <c r="Q22" s="80">
        <f t="shared" si="2"/>
        <v>70.078527381787922</v>
      </c>
      <c r="R22" s="80">
        <f t="shared" si="2"/>
        <v>73.674961825575451</v>
      </c>
      <c r="S22" s="80">
        <f t="shared" si="2"/>
        <v>105.08092119885512</v>
      </c>
      <c r="T22" s="80">
        <f t="shared" si="2"/>
        <v>114.09645042682091</v>
      </c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43"/>
    </row>
    <row r="23" spans="1:32" x14ac:dyDescent="0.2">
      <c r="A23" s="35" t="s">
        <v>52</v>
      </c>
      <c r="B23" s="78">
        <v>94</v>
      </c>
      <c r="C23" s="78">
        <v>10</v>
      </c>
      <c r="D23" s="78">
        <v>61</v>
      </c>
      <c r="E23" s="78">
        <v>82</v>
      </c>
      <c r="F23" s="29">
        <v>16</v>
      </c>
      <c r="H23" s="42">
        <f t="shared" si="2"/>
        <v>85.211501571090736</v>
      </c>
      <c r="I23" s="80">
        <f t="shared" si="2"/>
        <v>116.45600027478189</v>
      </c>
      <c r="J23" s="80">
        <f t="shared" si="2"/>
        <v>104.27367836611501</v>
      </c>
      <c r="K23" s="80">
        <f t="shared" si="2"/>
        <v>92.714615891994072</v>
      </c>
      <c r="L23" s="80">
        <f t="shared" si="2"/>
        <v>17.175564037317667</v>
      </c>
      <c r="M23" s="80">
        <f t="shared" si="2"/>
        <v>116.25403218813531</v>
      </c>
      <c r="N23" s="80">
        <f t="shared" si="2"/>
        <v>120.50726119201282</v>
      </c>
      <c r="O23" s="80">
        <f t="shared" si="2"/>
        <v>89.016852337071541</v>
      </c>
      <c r="P23" s="80">
        <f t="shared" si="2"/>
        <v>93.674969975975969</v>
      </c>
      <c r="Q23" s="80">
        <f t="shared" si="2"/>
        <v>99.393158718294089</v>
      </c>
      <c r="R23" s="80">
        <f t="shared" si="2"/>
        <v>68.161572751807896</v>
      </c>
      <c r="S23" s="80">
        <f t="shared" si="2"/>
        <v>87.601369852303108</v>
      </c>
      <c r="T23" s="80">
        <f t="shared" si="2"/>
        <v>123.2233744059949</v>
      </c>
      <c r="U23" s="80">
        <f t="shared" si="2"/>
        <v>80.187280786917825</v>
      </c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43"/>
    </row>
    <row r="24" spans="1:32" x14ac:dyDescent="0.2">
      <c r="A24" s="35" t="s">
        <v>53</v>
      </c>
      <c r="B24" s="78">
        <v>8</v>
      </c>
      <c r="C24" s="78">
        <v>15</v>
      </c>
      <c r="D24" s="78">
        <v>69</v>
      </c>
      <c r="E24" s="78">
        <v>61</v>
      </c>
      <c r="F24" s="29">
        <v>12</v>
      </c>
      <c r="H24" s="42">
        <f t="shared" si="2"/>
        <v>10.148891565092219</v>
      </c>
      <c r="I24" s="80">
        <f t="shared" si="2"/>
        <v>84.687661438960518</v>
      </c>
      <c r="J24" s="80">
        <f t="shared" si="2"/>
        <v>105.64563407921787</v>
      </c>
      <c r="K24" s="80">
        <f t="shared" si="2"/>
        <v>25.059928172283335</v>
      </c>
      <c r="L24" s="80">
        <f t="shared" si="2"/>
        <v>87.378487054880964</v>
      </c>
      <c r="M24" s="80">
        <f t="shared" si="2"/>
        <v>54.451813560247928</v>
      </c>
      <c r="N24" s="80">
        <f t="shared" si="2"/>
        <v>96.343136756076191</v>
      </c>
      <c r="O24" s="80">
        <f t="shared" si="2"/>
        <v>104.51794104363135</v>
      </c>
      <c r="P24" s="80">
        <f t="shared" si="2"/>
        <v>48.176757881783615</v>
      </c>
      <c r="Q24" s="80">
        <f t="shared" si="2"/>
        <v>104.47487736293353</v>
      </c>
      <c r="R24" s="80">
        <f t="shared" si="2"/>
        <v>96.860724754670301</v>
      </c>
      <c r="S24" s="80">
        <f t="shared" si="2"/>
        <v>114.56002793295748</v>
      </c>
      <c r="T24" s="80">
        <f t="shared" si="2"/>
        <v>89.409171789028449</v>
      </c>
      <c r="U24" s="80">
        <f t="shared" si="2"/>
        <v>67.749538743817283</v>
      </c>
      <c r="V24" s="80">
        <f t="shared" si="2"/>
        <v>89.11789943664516</v>
      </c>
      <c r="W24" s="80"/>
      <c r="X24" s="80"/>
      <c r="Y24" s="80"/>
      <c r="Z24" s="80"/>
      <c r="AA24" s="80"/>
      <c r="AB24" s="80"/>
      <c r="AC24" s="80"/>
      <c r="AD24" s="80"/>
      <c r="AE24" s="80"/>
      <c r="AF24" s="43"/>
    </row>
    <row r="25" spans="1:32" x14ac:dyDescent="0.2">
      <c r="A25" s="35" t="s">
        <v>54</v>
      </c>
      <c r="B25" s="78">
        <v>73</v>
      </c>
      <c r="C25" s="78">
        <v>91</v>
      </c>
      <c r="D25" s="78">
        <v>85</v>
      </c>
      <c r="E25" s="78">
        <v>84</v>
      </c>
      <c r="F25" s="29">
        <v>28</v>
      </c>
      <c r="H25" s="42">
        <f t="shared" si="2"/>
        <v>102.05390732353172</v>
      </c>
      <c r="I25" s="80">
        <f t="shared" si="2"/>
        <v>79.661785066617739</v>
      </c>
      <c r="J25" s="80">
        <f t="shared" si="2"/>
        <v>63.56886030125127</v>
      </c>
      <c r="K25" s="80">
        <f t="shared" si="2"/>
        <v>92.195444572928878</v>
      </c>
      <c r="L25" s="80">
        <f t="shared" si="2"/>
        <v>83.14445261110329</v>
      </c>
      <c r="M25" s="80">
        <f t="shared" si="2"/>
        <v>114.27598172844546</v>
      </c>
      <c r="N25" s="80">
        <f t="shared" si="2"/>
        <v>73.102667529988267</v>
      </c>
      <c r="O25" s="80">
        <f t="shared" si="2"/>
        <v>48.435524153249339</v>
      </c>
      <c r="P25" s="80">
        <f t="shared" si="2"/>
        <v>110.88282103193443</v>
      </c>
      <c r="Q25" s="80">
        <f t="shared" si="2"/>
        <v>53.80520420925842</v>
      </c>
      <c r="R25" s="80">
        <f t="shared" si="2"/>
        <v>37.920970451717082</v>
      </c>
      <c r="S25" s="80">
        <f t="shared" si="2"/>
        <v>20.83266665599966</v>
      </c>
      <c r="T25" s="80">
        <f t="shared" si="2"/>
        <v>65.375836514724611</v>
      </c>
      <c r="U25" s="80">
        <f t="shared" si="2"/>
        <v>97.108187090481721</v>
      </c>
      <c r="V25" s="80">
        <f t="shared" si="2"/>
        <v>87.897667773382935</v>
      </c>
      <c r="W25" s="80">
        <f t="shared" si="2"/>
        <v>105.08092119885512</v>
      </c>
      <c r="X25" s="80"/>
      <c r="Y25" s="80"/>
      <c r="Z25" s="80"/>
      <c r="AA25" s="80"/>
      <c r="AB25" s="80"/>
      <c r="AC25" s="80"/>
      <c r="AD25" s="80"/>
      <c r="AE25" s="80"/>
      <c r="AF25" s="43"/>
    </row>
    <row r="26" spans="1:32" x14ac:dyDescent="0.2">
      <c r="A26" s="35" t="s">
        <v>55</v>
      </c>
      <c r="B26" s="78">
        <v>71</v>
      </c>
      <c r="C26" s="78">
        <v>69</v>
      </c>
      <c r="D26" s="78">
        <v>70</v>
      </c>
      <c r="E26" s="78">
        <v>68</v>
      </c>
      <c r="F26" s="29">
        <v>32</v>
      </c>
      <c r="H26" s="42">
        <f t="shared" si="2"/>
        <v>83.186537372341689</v>
      </c>
      <c r="I26" s="80">
        <f t="shared" si="2"/>
        <v>65.475186139483412</v>
      </c>
      <c r="J26" s="80">
        <f t="shared" si="2"/>
        <v>49.537864306003343</v>
      </c>
      <c r="K26" s="80">
        <f t="shared" si="2"/>
        <v>78.14729681825213</v>
      </c>
      <c r="L26" s="80">
        <f t="shared" si="2"/>
        <v>66.2872536767062</v>
      </c>
      <c r="M26" s="80">
        <f t="shared" si="2"/>
        <v>95.718336801262907</v>
      </c>
      <c r="N26" s="80">
        <f t="shared" si="2"/>
        <v>63.86704940734306</v>
      </c>
      <c r="O26" s="80">
        <f t="shared" si="2"/>
        <v>33.719430600174732</v>
      </c>
      <c r="P26" s="80">
        <f t="shared" si="2"/>
        <v>89.866567754643881</v>
      </c>
      <c r="Q26" s="80">
        <f t="shared" si="2"/>
        <v>39.547439866570379</v>
      </c>
      <c r="R26" s="80">
        <f t="shared" si="2"/>
        <v>17.406895185529212</v>
      </c>
      <c r="S26" s="80">
        <f t="shared" si="2"/>
        <v>38.039453203220468</v>
      </c>
      <c r="T26" s="80">
        <f t="shared" si="2"/>
        <v>74.558701705434757</v>
      </c>
      <c r="U26" s="80">
        <f t="shared" si="2"/>
        <v>67.815927332743897</v>
      </c>
      <c r="V26" s="80">
        <f t="shared" si="2"/>
        <v>67.401780391915466</v>
      </c>
      <c r="W26" s="80">
        <f t="shared" si="2"/>
        <v>85.644614541721182</v>
      </c>
      <c r="X26" s="80">
        <f t="shared" si="2"/>
        <v>31.384709652950431</v>
      </c>
      <c r="Y26" s="80"/>
      <c r="Z26" s="80"/>
      <c r="AA26" s="80"/>
      <c r="AB26" s="80"/>
      <c r="AC26" s="80"/>
      <c r="AD26" s="80"/>
      <c r="AE26" s="80"/>
      <c r="AF26" s="43"/>
    </row>
    <row r="27" spans="1:32" x14ac:dyDescent="0.2">
      <c r="A27" s="35" t="s">
        <v>56</v>
      </c>
      <c r="B27" s="78">
        <v>31</v>
      </c>
      <c r="C27" s="78">
        <v>90</v>
      </c>
      <c r="D27" s="78">
        <v>49</v>
      </c>
      <c r="E27" s="78">
        <v>41</v>
      </c>
      <c r="F27" s="29">
        <v>29</v>
      </c>
      <c r="H27" s="42">
        <f t="shared" si="2"/>
        <v>85.264294989168832</v>
      </c>
      <c r="I27" s="80">
        <f t="shared" si="2"/>
        <v>34.190641994557517</v>
      </c>
      <c r="J27" s="80">
        <f t="shared" si="2"/>
        <v>43.863424398922618</v>
      </c>
      <c r="K27" s="80">
        <f t="shared" si="2"/>
        <v>76.111759932352115</v>
      </c>
      <c r="L27" s="80">
        <f t="shared" si="2"/>
        <v>113.34019587066187</v>
      </c>
      <c r="M27" s="80">
        <f t="shared" si="2"/>
        <v>86.994252683726188</v>
      </c>
      <c r="N27" s="80">
        <f t="shared" si="2"/>
        <v>33.451457367355459</v>
      </c>
      <c r="O27" s="80">
        <f t="shared" si="2"/>
        <v>49.829710013203972</v>
      </c>
      <c r="P27" s="80">
        <f t="shared" si="2"/>
        <v>84.486685341537694</v>
      </c>
      <c r="Q27" s="80">
        <f t="shared" si="2"/>
        <v>39.496835316262995</v>
      </c>
      <c r="R27" s="80">
        <f t="shared" si="2"/>
        <v>62.984124983998946</v>
      </c>
      <c r="S27" s="80">
        <f t="shared" si="2"/>
        <v>78.54298186343577</v>
      </c>
      <c r="T27" s="80">
        <f t="shared" si="2"/>
        <v>71.224995612495476</v>
      </c>
      <c r="U27" s="80">
        <f t="shared" si="2"/>
        <v>71.070387644925646</v>
      </c>
      <c r="V27" s="80">
        <f t="shared" si="2"/>
        <v>111.18902823570319</v>
      </c>
      <c r="W27" s="80">
        <f t="shared" si="2"/>
        <v>85.105816487476346</v>
      </c>
      <c r="X27" s="80">
        <f t="shared" si="2"/>
        <v>70.078527381787922</v>
      </c>
      <c r="Y27" s="80">
        <f t="shared" si="2"/>
        <v>56.745043836444431</v>
      </c>
      <c r="Z27" s="80"/>
      <c r="AA27" s="80"/>
      <c r="AB27" s="80"/>
      <c r="AC27" s="80"/>
      <c r="AD27" s="80"/>
      <c r="AE27" s="80"/>
      <c r="AF27" s="43"/>
    </row>
    <row r="28" spans="1:32" x14ac:dyDescent="0.2">
      <c r="A28" s="35" t="s">
        <v>57</v>
      </c>
      <c r="B28" s="78">
        <v>88</v>
      </c>
      <c r="C28" s="78">
        <v>13</v>
      </c>
      <c r="D28" s="78">
        <v>69</v>
      </c>
      <c r="E28" s="78">
        <v>89</v>
      </c>
      <c r="F28" s="29">
        <v>20</v>
      </c>
      <c r="H28" s="42">
        <f t="shared" si="2"/>
        <v>80.740324497737802</v>
      </c>
      <c r="I28" s="80">
        <f t="shared" si="2"/>
        <v>114.66472866579331</v>
      </c>
      <c r="J28" s="80">
        <f t="shared" si="2"/>
        <v>104.25449630591478</v>
      </c>
      <c r="K28" s="80">
        <f t="shared" si="2"/>
        <v>86.92525524840292</v>
      </c>
      <c r="L28" s="80">
        <f t="shared" si="2"/>
        <v>5.5677643628300215</v>
      </c>
      <c r="M28" s="80">
        <f t="shared" si="2"/>
        <v>112.2898036332774</v>
      </c>
      <c r="N28" s="80">
        <f t="shared" si="2"/>
        <v>118.63389060466659</v>
      </c>
      <c r="O28" s="80">
        <f t="shared" si="2"/>
        <v>88.859439566092249</v>
      </c>
      <c r="P28" s="80">
        <f t="shared" si="2"/>
        <v>91.021975368588869</v>
      </c>
      <c r="Q28" s="80">
        <f t="shared" si="2"/>
        <v>98.280211639983762</v>
      </c>
      <c r="R28" s="80">
        <f t="shared" si="2"/>
        <v>65.253352404301808</v>
      </c>
      <c r="S28" s="80">
        <f t="shared" si="2"/>
        <v>81.510735489259332</v>
      </c>
      <c r="T28" s="80">
        <f t="shared" si="2"/>
        <v>114.49890829173874</v>
      </c>
      <c r="U28" s="80">
        <f t="shared" si="2"/>
        <v>81.939001702485982</v>
      </c>
      <c r="V28" s="80">
        <f t="shared" si="2"/>
        <v>13.19090595827292</v>
      </c>
      <c r="W28" s="80">
        <f t="shared" si="2"/>
        <v>85.158675424175073</v>
      </c>
      <c r="X28" s="80">
        <f t="shared" si="2"/>
        <v>81.57205403813245</v>
      </c>
      <c r="Y28" s="80">
        <f t="shared" si="2"/>
        <v>63.33245613427605</v>
      </c>
      <c r="Z28" s="80">
        <f t="shared" si="2"/>
        <v>109.37549999885715</v>
      </c>
      <c r="AA28" s="80"/>
      <c r="AB28" s="80"/>
      <c r="AC28" s="80"/>
      <c r="AD28" s="80"/>
      <c r="AE28" s="80"/>
      <c r="AF28" s="43"/>
    </row>
    <row r="29" spans="1:32" x14ac:dyDescent="0.2">
      <c r="A29" s="35" t="s">
        <v>58</v>
      </c>
      <c r="B29" s="78">
        <v>69</v>
      </c>
      <c r="C29" s="78">
        <v>19</v>
      </c>
      <c r="D29" s="78">
        <v>55</v>
      </c>
      <c r="E29" s="78">
        <v>87</v>
      </c>
      <c r="F29" s="29">
        <v>68</v>
      </c>
      <c r="H29" s="42">
        <f t="shared" si="2"/>
        <v>83.090312311363959</v>
      </c>
      <c r="I29" s="80">
        <f t="shared" si="2"/>
        <v>109.63119993870357</v>
      </c>
      <c r="J29" s="80">
        <f t="shared" si="2"/>
        <v>102.71319292087068</v>
      </c>
      <c r="K29" s="80">
        <f t="shared" si="2"/>
        <v>88.53812738024223</v>
      </c>
      <c r="L29" s="80">
        <f t="shared" si="2"/>
        <v>54.972720507539009</v>
      </c>
      <c r="M29" s="80">
        <f t="shared" si="2"/>
        <v>104.58489374665922</v>
      </c>
      <c r="N29" s="80">
        <f t="shared" si="2"/>
        <v>115.63304026099115</v>
      </c>
      <c r="O29" s="80">
        <f t="shared" si="2"/>
        <v>91.208552230588552</v>
      </c>
      <c r="P29" s="80">
        <f t="shared" si="2"/>
        <v>76.380625815713245</v>
      </c>
      <c r="Q29" s="80">
        <f t="shared" si="2"/>
        <v>89.877694674485284</v>
      </c>
      <c r="R29" s="80">
        <f t="shared" si="2"/>
        <v>61.603571325045756</v>
      </c>
      <c r="S29" s="80">
        <f t="shared" si="2"/>
        <v>82.698246656141393</v>
      </c>
      <c r="T29" s="80">
        <f t="shared" si="2"/>
        <v>108.2635672791175</v>
      </c>
      <c r="U29" s="80">
        <f t="shared" si="2"/>
        <v>75.491721400429071</v>
      </c>
      <c r="V29" s="80">
        <f t="shared" si="2"/>
        <v>58.915193286621744</v>
      </c>
      <c r="W29" s="80">
        <f t="shared" si="2"/>
        <v>88.0056816347672</v>
      </c>
      <c r="X29" s="80">
        <f t="shared" si="2"/>
        <v>87.80091115700337</v>
      </c>
      <c r="Y29" s="80">
        <f t="shared" si="2"/>
        <v>66.226882759193799</v>
      </c>
      <c r="Z29" s="80">
        <f t="shared" si="2"/>
        <v>100.7869039111729</v>
      </c>
      <c r="AA29" s="80">
        <f t="shared" si="2"/>
        <v>53.860932037980923</v>
      </c>
      <c r="AB29" s="80"/>
      <c r="AC29" s="80"/>
      <c r="AD29" s="80"/>
      <c r="AE29" s="80"/>
      <c r="AF29" s="43"/>
    </row>
    <row r="30" spans="1:32" x14ac:dyDescent="0.2">
      <c r="A30" s="35" t="s">
        <v>59</v>
      </c>
      <c r="B30" s="78">
        <v>88</v>
      </c>
      <c r="C30" s="78">
        <v>87</v>
      </c>
      <c r="D30" s="78">
        <v>81</v>
      </c>
      <c r="E30" s="78">
        <v>30</v>
      </c>
      <c r="F30" s="29">
        <v>81</v>
      </c>
      <c r="H30" s="42">
        <f t="shared" si="2"/>
        <v>132.6838347350573</v>
      </c>
      <c r="I30" s="80">
        <f t="shared" si="2"/>
        <v>78.651128408942739</v>
      </c>
      <c r="J30" s="80">
        <f t="shared" si="2"/>
        <v>55.758407437802596</v>
      </c>
      <c r="K30" s="80">
        <f t="shared" si="2"/>
        <v>130.29197979921864</v>
      </c>
      <c r="L30" s="80">
        <f t="shared" si="2"/>
        <v>115.26057435220423</v>
      </c>
      <c r="M30" s="80">
        <f t="shared" si="2"/>
        <v>114.11835960966141</v>
      </c>
      <c r="N30" s="80">
        <f t="shared" si="2"/>
        <v>75.736384915045946</v>
      </c>
      <c r="O30" s="80">
        <f t="shared" si="2"/>
        <v>57.358521598799946</v>
      </c>
      <c r="P30" s="80">
        <f t="shared" si="2"/>
        <v>135.5027674994131</v>
      </c>
      <c r="Q30" s="80">
        <f t="shared" si="2"/>
        <v>51.058789644878971</v>
      </c>
      <c r="R30" s="80">
        <f t="shared" si="2"/>
        <v>64.560049566275893</v>
      </c>
      <c r="S30" s="80">
        <f t="shared" si="2"/>
        <v>80.187280786917825</v>
      </c>
      <c r="T30" s="80">
        <f t="shared" si="2"/>
        <v>116.21531740695802</v>
      </c>
      <c r="U30" s="80">
        <f t="shared" si="2"/>
        <v>85.111691323812849</v>
      </c>
      <c r="V30" s="80">
        <f t="shared" si="2"/>
        <v>115.29960971312956</v>
      </c>
      <c r="W30" s="80">
        <f t="shared" si="2"/>
        <v>132.09844813622905</v>
      </c>
      <c r="X30" s="80">
        <f t="shared" si="2"/>
        <v>77.343390150678033</v>
      </c>
      <c r="Y30" s="80">
        <f t="shared" si="2"/>
        <v>67.66830868286867</v>
      </c>
      <c r="Z30" s="80">
        <f t="shared" si="2"/>
        <v>84.303024856763003</v>
      </c>
      <c r="AA30" s="80">
        <f t="shared" si="2"/>
        <v>113.23427043081966</v>
      </c>
      <c r="AB30" s="80">
        <f t="shared" si="2"/>
        <v>95.283786658591609</v>
      </c>
      <c r="AC30" s="80"/>
      <c r="AD30" s="80"/>
      <c r="AE30" s="80"/>
      <c r="AF30" s="43"/>
    </row>
    <row r="31" spans="1:32" x14ac:dyDescent="0.2">
      <c r="A31" s="35" t="s">
        <v>60</v>
      </c>
      <c r="B31" s="78">
        <v>47</v>
      </c>
      <c r="C31" s="78">
        <v>86</v>
      </c>
      <c r="D31" s="78">
        <v>61</v>
      </c>
      <c r="E31" s="78">
        <v>85</v>
      </c>
      <c r="F31" s="29">
        <v>66</v>
      </c>
      <c r="H31" s="42">
        <f t="shared" si="2"/>
        <v>96.534967757802661</v>
      </c>
      <c r="I31" s="80">
        <f t="shared" si="2"/>
        <v>79.208585393251411</v>
      </c>
      <c r="J31" s="80">
        <f t="shared" si="2"/>
        <v>73.205191072764777</v>
      </c>
      <c r="K31" s="80">
        <f t="shared" si="2"/>
        <v>87.212384441660575</v>
      </c>
      <c r="L31" s="80">
        <f t="shared" si="2"/>
        <v>98.015304927342854</v>
      </c>
      <c r="M31" s="80">
        <f t="shared" ref="M31:AC31" si="3">SQRT(SUMXMY2($B31:$F31,M$2:M$6))</f>
        <v>106.87843561729373</v>
      </c>
      <c r="N31" s="80">
        <f t="shared" si="3"/>
        <v>77.756028705175012</v>
      </c>
      <c r="O31" s="80">
        <f t="shared" si="3"/>
        <v>65.145989899609319</v>
      </c>
      <c r="P31" s="80">
        <f t="shared" si="3"/>
        <v>89.615846812938173</v>
      </c>
      <c r="Q31" s="80">
        <f t="shared" si="3"/>
        <v>54.009258465563107</v>
      </c>
      <c r="R31" s="80">
        <f t="shared" si="3"/>
        <v>45.956501172304229</v>
      </c>
      <c r="S31" s="80">
        <f t="shared" si="3"/>
        <v>47.937459256827538</v>
      </c>
      <c r="T31" s="80">
        <f t="shared" si="3"/>
        <v>60.679485825112259</v>
      </c>
      <c r="U31" s="80">
        <f t="shared" si="3"/>
        <v>92</v>
      </c>
      <c r="V31" s="80">
        <f t="shared" si="3"/>
        <v>102.44022647378324</v>
      </c>
      <c r="W31" s="80">
        <f t="shared" si="3"/>
        <v>100.58826969383657</v>
      </c>
      <c r="X31" s="80">
        <f t="shared" si="3"/>
        <v>52.172789842982326</v>
      </c>
      <c r="Y31" s="80">
        <f t="shared" si="3"/>
        <v>48.897852713590602</v>
      </c>
      <c r="Z31" s="80">
        <f t="shared" si="3"/>
        <v>61</v>
      </c>
      <c r="AA31" s="80">
        <f t="shared" si="3"/>
        <v>95.947902530487866</v>
      </c>
      <c r="AB31" s="80">
        <f t="shared" si="3"/>
        <v>70.83078426785913</v>
      </c>
      <c r="AC31" s="80">
        <f t="shared" si="3"/>
        <v>73.020545054114734</v>
      </c>
      <c r="AD31" s="80"/>
      <c r="AE31" s="80"/>
      <c r="AF31" s="43"/>
    </row>
    <row r="32" spans="1:32" x14ac:dyDescent="0.2">
      <c r="A32" s="35" t="s">
        <v>61</v>
      </c>
      <c r="B32" s="78">
        <v>92</v>
      </c>
      <c r="C32" s="78">
        <v>55</v>
      </c>
      <c r="D32" s="78">
        <v>51</v>
      </c>
      <c r="E32" s="78">
        <v>28</v>
      </c>
      <c r="F32" s="29">
        <v>66</v>
      </c>
      <c r="H32" s="42">
        <f t="shared" ref="H32:AE33" si="4">SQRT(SUMXMY2($B32:$F32,H$2:H$6))</f>
        <v>114.07892005098927</v>
      </c>
      <c r="I32" s="80">
        <f t="shared" si="4"/>
        <v>80.018747803249212</v>
      </c>
      <c r="J32" s="80">
        <f t="shared" si="4"/>
        <v>56.920997883030829</v>
      </c>
      <c r="K32" s="80">
        <f t="shared" si="4"/>
        <v>117.15374513859982</v>
      </c>
      <c r="L32" s="80">
        <f t="shared" si="4"/>
        <v>92.466210044534648</v>
      </c>
      <c r="M32" s="80">
        <f t="shared" si="4"/>
        <v>107.13542831388691</v>
      </c>
      <c r="N32" s="80">
        <f t="shared" si="4"/>
        <v>82.310388165771641</v>
      </c>
      <c r="O32" s="80">
        <f t="shared" si="4"/>
        <v>53.656313701185248</v>
      </c>
      <c r="P32" s="80">
        <f t="shared" si="4"/>
        <v>111.90174261377702</v>
      </c>
      <c r="Q32" s="80">
        <f t="shared" si="4"/>
        <v>52.230259428802384</v>
      </c>
      <c r="R32" s="80">
        <f t="shared" si="4"/>
        <v>55</v>
      </c>
      <c r="S32" s="80">
        <f t="shared" si="4"/>
        <v>86.249637680398408</v>
      </c>
      <c r="T32" s="80">
        <f t="shared" si="4"/>
        <v>125.53485571744606</v>
      </c>
      <c r="U32" s="80">
        <f t="shared" si="4"/>
        <v>56.929781309961136</v>
      </c>
      <c r="V32" s="80">
        <f t="shared" si="4"/>
        <v>86.861959452915869</v>
      </c>
      <c r="W32" s="80">
        <f t="shared" si="4"/>
        <v>113.95174417269794</v>
      </c>
      <c r="X32" s="80">
        <f t="shared" si="4"/>
        <v>85.982556370463882</v>
      </c>
      <c r="Y32" s="80">
        <f t="shared" si="4"/>
        <v>61.26989472816156</v>
      </c>
      <c r="Z32" s="80">
        <f t="shared" si="4"/>
        <v>80.548122262409066</v>
      </c>
      <c r="AA32" s="80">
        <f t="shared" si="4"/>
        <v>89.112288714856831</v>
      </c>
      <c r="AB32" s="80">
        <f t="shared" si="4"/>
        <v>72.979449162075753</v>
      </c>
      <c r="AC32" s="80">
        <f t="shared" si="4"/>
        <v>46.572524088780071</v>
      </c>
      <c r="AD32" s="80">
        <f t="shared" si="4"/>
        <v>79.59271323431561</v>
      </c>
      <c r="AE32" s="80"/>
      <c r="AF32" s="43"/>
    </row>
    <row r="33" spans="1:32" ht="13.5" thickBot="1" x14ac:dyDescent="0.25">
      <c r="A33" s="36" t="s">
        <v>62</v>
      </c>
      <c r="B33" s="31">
        <v>61</v>
      </c>
      <c r="C33" s="31">
        <v>31</v>
      </c>
      <c r="D33" s="31">
        <v>59</v>
      </c>
      <c r="E33" s="31">
        <v>73</v>
      </c>
      <c r="F33" s="32">
        <v>76</v>
      </c>
      <c r="H33" s="44">
        <f t="shared" si="4"/>
        <v>82.704292512541329</v>
      </c>
      <c r="I33" s="45">
        <f t="shared" si="4"/>
        <v>94.503968170654076</v>
      </c>
      <c r="J33" s="45">
        <f t="shared" si="4"/>
        <v>89.565618403492309</v>
      </c>
      <c r="K33" s="45">
        <f t="shared" si="4"/>
        <v>86.411804749119781</v>
      </c>
      <c r="L33" s="45">
        <f t="shared" si="4"/>
        <v>69.03622237637282</v>
      </c>
      <c r="M33" s="45">
        <f t="shared" si="4"/>
        <v>92.72540105062906</v>
      </c>
      <c r="N33" s="45">
        <f t="shared" si="4"/>
        <v>100.9108517454887</v>
      </c>
      <c r="O33" s="45">
        <f t="shared" si="4"/>
        <v>81.480058910140713</v>
      </c>
      <c r="P33" s="45">
        <f t="shared" si="4"/>
        <v>76.615925237511817</v>
      </c>
      <c r="Q33" s="45">
        <f t="shared" si="4"/>
        <v>76.642025025438883</v>
      </c>
      <c r="R33" s="45">
        <f t="shared" si="4"/>
        <v>56.453520705089772</v>
      </c>
      <c r="S33" s="45">
        <f t="shared" si="4"/>
        <v>79.793483443198539</v>
      </c>
      <c r="T33" s="45">
        <f t="shared" si="4"/>
        <v>100.58329881247681</v>
      </c>
      <c r="U33" s="45">
        <f t="shared" si="4"/>
        <v>65.383484153110103</v>
      </c>
      <c r="V33" s="45">
        <f t="shared" si="4"/>
        <v>72.214956899523244</v>
      </c>
      <c r="W33" s="45">
        <f t="shared" si="4"/>
        <v>86.05230967266364</v>
      </c>
      <c r="X33" s="45">
        <f t="shared" si="4"/>
        <v>82.734515167492219</v>
      </c>
      <c r="Y33" s="45">
        <f t="shared" si="4"/>
        <v>60.21627686929839</v>
      </c>
      <c r="Z33" s="45">
        <f t="shared" si="4"/>
        <v>87.829380050185947</v>
      </c>
      <c r="AA33" s="45">
        <f t="shared" si="4"/>
        <v>67.416615162732697</v>
      </c>
      <c r="AB33" s="45">
        <f t="shared" si="4"/>
        <v>22</v>
      </c>
      <c r="AC33" s="45">
        <f t="shared" si="4"/>
        <v>78.885993687092508</v>
      </c>
      <c r="AD33" s="45">
        <f t="shared" si="4"/>
        <v>58.898217290508889</v>
      </c>
      <c r="AE33" s="45">
        <f t="shared" si="4"/>
        <v>61.040969848127411</v>
      </c>
      <c r="AF33" s="46"/>
    </row>
    <row r="36" spans="1:32" x14ac:dyDescent="0.2">
      <c r="D36" s="6" t="s">
        <v>24</v>
      </c>
      <c r="E36" s="5"/>
    </row>
    <row r="37" spans="1:32" x14ac:dyDescent="0.2">
      <c r="D37" s="23" t="s">
        <v>22</v>
      </c>
      <c r="E37" s="19">
        <f>MAX($H$9:$AF$33)</f>
        <v>135.5027674994131</v>
      </c>
      <c r="F37" s="1"/>
    </row>
    <row r="38" spans="1:32" x14ac:dyDescent="0.2">
      <c r="D38" s="17" t="s">
        <v>17</v>
      </c>
      <c r="E38" s="19">
        <f>AVERAGE($H$9:$AF$33)</f>
        <v>80.043584227631769</v>
      </c>
      <c r="F38" s="15"/>
    </row>
    <row r="39" spans="1:32" x14ac:dyDescent="0.2">
      <c r="D39" s="16" t="s">
        <v>16</v>
      </c>
      <c r="E39" s="24">
        <f>VAR($H$9:$AF$33)</f>
        <v>663.62336855587228</v>
      </c>
      <c r="F39" s="15"/>
    </row>
    <row r="41" spans="1:32" x14ac:dyDescent="0.2">
      <c r="D41" s="13" t="s">
        <v>23</v>
      </c>
      <c r="E41" s="20"/>
    </row>
    <row r="42" spans="1:32" x14ac:dyDescent="0.2">
      <c r="D42" s="18" t="s">
        <v>18</v>
      </c>
      <c r="E42" s="21">
        <f>(E38*E38)/(2*E39)</f>
        <v>4.8272677542597417</v>
      </c>
      <c r="F42" s="2" t="s">
        <v>71</v>
      </c>
    </row>
    <row r="43" spans="1:32" x14ac:dyDescent="0.2">
      <c r="F43" s="4" t="s">
        <v>72</v>
      </c>
    </row>
    <row r="45" spans="1:32" ht="13.5" thickBot="1" x14ac:dyDescent="0.25">
      <c r="D45" s="34" t="s">
        <v>19</v>
      </c>
      <c r="F45" s="33"/>
    </row>
    <row r="46" spans="1:32" ht="13.5" thickBot="1" x14ac:dyDescent="0.25">
      <c r="D46" s="132" t="s">
        <v>12</v>
      </c>
      <c r="E46" s="133" t="s">
        <v>13</v>
      </c>
      <c r="F46" s="133" t="s">
        <v>15</v>
      </c>
      <c r="G46" s="133" t="s">
        <v>14</v>
      </c>
      <c r="H46" s="134" t="s">
        <v>77</v>
      </c>
      <c r="L46" s="1"/>
    </row>
    <row r="47" spans="1:32" x14ac:dyDescent="0.2">
      <c r="D47" s="123">
        <v>0</v>
      </c>
      <c r="E47" s="124">
        <f>D47+10</f>
        <v>10</v>
      </c>
      <c r="F47" s="124" t="str">
        <f t="shared" ref="F47:F62" si="5">"("&amp;D47&amp;","&amp;E47&amp;"]"</f>
        <v>(0,10]</v>
      </c>
      <c r="G47" s="124">
        <f>COUNTIF($H$9:$AF$33,"&lt;="&amp;E47)-COUNTIF($H$9:$AF$33,"&lt;="&amp;D47)</f>
        <v>1</v>
      </c>
      <c r="H47" s="125">
        <f>G47/SUM($G$47:$G$66)</f>
        <v>3.3333333333333335E-3</v>
      </c>
    </row>
    <row r="48" spans="1:32" x14ac:dyDescent="0.2">
      <c r="D48" s="126">
        <f>E47</f>
        <v>10</v>
      </c>
      <c r="E48" s="127">
        <f>D48+10</f>
        <v>20</v>
      </c>
      <c r="F48" s="127" t="str">
        <f t="shared" si="5"/>
        <v>(10,20]</v>
      </c>
      <c r="G48" s="127">
        <f>COUNTIF($H$9:$AF$33,"&lt;="&amp;E48)-COUNTIF($H$9:$AF$33,"&lt;="&amp;D48)</f>
        <v>6</v>
      </c>
      <c r="H48" s="128">
        <f>G48/SUM($G$47:$G$66)</f>
        <v>0.02</v>
      </c>
    </row>
    <row r="49" spans="4:8" x14ac:dyDescent="0.2">
      <c r="D49" s="126">
        <f t="shared" ref="D49:D62" si="6">E48</f>
        <v>20</v>
      </c>
      <c r="E49" s="127">
        <f t="shared" ref="E49:E62" si="7">D49+10</f>
        <v>30</v>
      </c>
      <c r="F49" s="127" t="str">
        <f t="shared" si="5"/>
        <v>(20,30]</v>
      </c>
      <c r="G49" s="127">
        <f t="shared" ref="G49:G62" si="8">COUNTIF($H$9:$AF$33,"&lt;="&amp;E49)-COUNTIF($H$9:$AF$33,"&lt;="&amp;D49)</f>
        <v>6</v>
      </c>
      <c r="H49" s="128">
        <f>G49/SUM($G$47:$G$66)</f>
        <v>0.02</v>
      </c>
    </row>
    <row r="50" spans="4:8" x14ac:dyDescent="0.2">
      <c r="D50" s="126">
        <f t="shared" si="6"/>
        <v>30</v>
      </c>
      <c r="E50" s="127">
        <f t="shared" si="7"/>
        <v>40</v>
      </c>
      <c r="F50" s="127" t="str">
        <f t="shared" si="5"/>
        <v>(30,40]</v>
      </c>
      <c r="G50" s="127">
        <f t="shared" si="8"/>
        <v>13</v>
      </c>
      <c r="H50" s="128">
        <f>G50/SUM($G$47:$G$66)</f>
        <v>4.3333333333333335E-2</v>
      </c>
    </row>
    <row r="51" spans="4:8" x14ac:dyDescent="0.2">
      <c r="D51" s="126">
        <f t="shared" si="6"/>
        <v>40</v>
      </c>
      <c r="E51" s="127">
        <f t="shared" si="7"/>
        <v>50</v>
      </c>
      <c r="F51" s="127" t="str">
        <f t="shared" si="5"/>
        <v>(40,50]</v>
      </c>
      <c r="G51" s="127">
        <f t="shared" si="8"/>
        <v>14</v>
      </c>
      <c r="H51" s="128">
        <f>G51/SUM($G$47:$G$66)</f>
        <v>4.6666666666666669E-2</v>
      </c>
    </row>
    <row r="52" spans="4:8" x14ac:dyDescent="0.2">
      <c r="D52" s="126">
        <f t="shared" si="6"/>
        <v>50</v>
      </c>
      <c r="E52" s="127">
        <f t="shared" si="7"/>
        <v>60</v>
      </c>
      <c r="F52" s="127" t="str">
        <f t="shared" si="5"/>
        <v>(50,60]</v>
      </c>
      <c r="G52" s="127">
        <f t="shared" si="8"/>
        <v>22</v>
      </c>
      <c r="H52" s="128">
        <f>G52/SUM($G$47:$G$66)</f>
        <v>7.3333333333333334E-2</v>
      </c>
    </row>
    <row r="53" spans="4:8" x14ac:dyDescent="0.2">
      <c r="D53" s="126">
        <f t="shared" si="6"/>
        <v>60</v>
      </c>
      <c r="E53" s="127">
        <f t="shared" si="7"/>
        <v>70</v>
      </c>
      <c r="F53" s="127" t="str">
        <f t="shared" si="5"/>
        <v>(60,70]</v>
      </c>
      <c r="G53" s="127">
        <f t="shared" si="8"/>
        <v>33</v>
      </c>
      <c r="H53" s="128">
        <f>G53/SUM($G$47:$G$66)</f>
        <v>0.11</v>
      </c>
    </row>
    <row r="54" spans="4:8" x14ac:dyDescent="0.2">
      <c r="D54" s="126">
        <f t="shared" si="6"/>
        <v>70</v>
      </c>
      <c r="E54" s="127">
        <f t="shared" si="7"/>
        <v>80</v>
      </c>
      <c r="F54" s="127" t="str">
        <f t="shared" si="5"/>
        <v>(70,80]</v>
      </c>
      <c r="G54" s="127">
        <f t="shared" si="8"/>
        <v>36</v>
      </c>
      <c r="H54" s="128">
        <f>G54/SUM($G$47:$G$66)</f>
        <v>0.12</v>
      </c>
    </row>
    <row r="55" spans="4:8" x14ac:dyDescent="0.2">
      <c r="D55" s="126">
        <f t="shared" si="6"/>
        <v>80</v>
      </c>
      <c r="E55" s="127">
        <f t="shared" si="7"/>
        <v>90</v>
      </c>
      <c r="F55" s="127" t="str">
        <f t="shared" si="5"/>
        <v>(80,90]</v>
      </c>
      <c r="G55" s="127">
        <f t="shared" si="8"/>
        <v>65</v>
      </c>
      <c r="H55" s="128">
        <f>G55/SUM($G$47:$G$66)</f>
        <v>0.21666666666666667</v>
      </c>
    </row>
    <row r="56" spans="4:8" x14ac:dyDescent="0.2">
      <c r="D56" s="126">
        <f t="shared" si="6"/>
        <v>90</v>
      </c>
      <c r="E56" s="127">
        <f t="shared" si="7"/>
        <v>100</v>
      </c>
      <c r="F56" s="127" t="str">
        <f t="shared" si="5"/>
        <v>(90,100]</v>
      </c>
      <c r="G56" s="127">
        <f t="shared" si="8"/>
        <v>33</v>
      </c>
      <c r="H56" s="128">
        <f>G56/SUM($G$47:$G$66)</f>
        <v>0.11</v>
      </c>
    </row>
    <row r="57" spans="4:8" x14ac:dyDescent="0.2">
      <c r="D57" s="126">
        <f t="shared" si="6"/>
        <v>100</v>
      </c>
      <c r="E57" s="127">
        <f t="shared" si="7"/>
        <v>110</v>
      </c>
      <c r="F57" s="127" t="str">
        <f t="shared" si="5"/>
        <v>(100,110]</v>
      </c>
      <c r="G57" s="127">
        <f t="shared" si="8"/>
        <v>34</v>
      </c>
      <c r="H57" s="128">
        <f>G57/SUM($G$47:$G$66)</f>
        <v>0.11333333333333333</v>
      </c>
    </row>
    <row r="58" spans="4:8" x14ac:dyDescent="0.2">
      <c r="D58" s="126">
        <f t="shared" si="6"/>
        <v>110</v>
      </c>
      <c r="E58" s="127">
        <f t="shared" si="7"/>
        <v>120</v>
      </c>
      <c r="F58" s="127" t="str">
        <f t="shared" si="5"/>
        <v>(110,120]</v>
      </c>
      <c r="G58" s="127">
        <f t="shared" si="8"/>
        <v>28</v>
      </c>
      <c r="H58" s="128">
        <f>G58/SUM($G$47:$G$66)</f>
        <v>9.3333333333333338E-2</v>
      </c>
    </row>
    <row r="59" spans="4:8" x14ac:dyDescent="0.2">
      <c r="D59" s="126">
        <f t="shared" si="6"/>
        <v>120</v>
      </c>
      <c r="E59" s="127">
        <f t="shared" si="7"/>
        <v>130</v>
      </c>
      <c r="F59" s="127" t="str">
        <f t="shared" si="5"/>
        <v>(120,130]</v>
      </c>
      <c r="G59" s="127">
        <f t="shared" si="8"/>
        <v>5</v>
      </c>
      <c r="H59" s="128">
        <f>G59/SUM($G$47:$G$66)</f>
        <v>1.6666666666666666E-2</v>
      </c>
    </row>
    <row r="60" spans="4:8" x14ac:dyDescent="0.2">
      <c r="D60" s="126">
        <f t="shared" si="6"/>
        <v>130</v>
      </c>
      <c r="E60" s="127">
        <f t="shared" si="7"/>
        <v>140</v>
      </c>
      <c r="F60" s="127" t="str">
        <f t="shared" si="5"/>
        <v>(130,140]</v>
      </c>
      <c r="G60" s="127">
        <f t="shared" si="8"/>
        <v>4</v>
      </c>
      <c r="H60" s="128">
        <f>G60/SUM($G$47:$G$66)</f>
        <v>1.3333333333333334E-2</v>
      </c>
    </row>
    <row r="61" spans="4:8" x14ac:dyDescent="0.2">
      <c r="D61" s="126">
        <f t="shared" si="6"/>
        <v>140</v>
      </c>
      <c r="E61" s="127">
        <f t="shared" si="7"/>
        <v>150</v>
      </c>
      <c r="F61" s="127" t="str">
        <f t="shared" si="5"/>
        <v>(140,150]</v>
      </c>
      <c r="G61" s="127">
        <f t="shared" si="8"/>
        <v>0</v>
      </c>
      <c r="H61" s="128">
        <f>G61/SUM($G$47:$G$66)</f>
        <v>0</v>
      </c>
    </row>
    <row r="62" spans="4:8" ht="13.5" thickBot="1" x14ac:dyDescent="0.25">
      <c r="D62" s="129">
        <f t="shared" si="6"/>
        <v>150</v>
      </c>
      <c r="E62" s="130">
        <f t="shared" si="7"/>
        <v>160</v>
      </c>
      <c r="F62" s="130" t="str">
        <f t="shared" si="5"/>
        <v>(150,160]</v>
      </c>
      <c r="G62" s="130">
        <f t="shared" si="8"/>
        <v>0</v>
      </c>
      <c r="H62" s="131">
        <f>G62/SUM($G$47:$G$66)</f>
        <v>0</v>
      </c>
    </row>
    <row r="67" spans="5:9" x14ac:dyDescent="0.2">
      <c r="E67" s="14"/>
      <c r="F67" s="14"/>
    </row>
    <row r="68" spans="5:9" x14ac:dyDescent="0.2">
      <c r="H68" s="1"/>
      <c r="I68" s="1"/>
    </row>
    <row r="69" spans="5:9" x14ac:dyDescent="0.2">
      <c r="H69" s="14"/>
      <c r="I69" s="14"/>
    </row>
    <row r="70" spans="5:9" x14ac:dyDescent="0.2">
      <c r="H70" s="14"/>
      <c r="I70" s="1"/>
    </row>
  </sheetData>
  <phoneticPr fontId="2" type="noConversion"/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"/>
  <sheetViews>
    <sheetView topLeftCell="A13" workbookViewId="0">
      <selection activeCell="F34" sqref="F34"/>
    </sheetView>
  </sheetViews>
  <sheetFormatPr defaultRowHeight="12.75" x14ac:dyDescent="0.2"/>
  <cols>
    <col min="1" max="1" width="11" customWidth="1"/>
    <col min="2" max="6" width="6.140625" customWidth="1"/>
    <col min="7" max="7" width="11.42578125" customWidth="1"/>
    <col min="8" max="9" width="14.28515625" customWidth="1"/>
    <col min="10" max="256" width="11.42578125" customWidth="1"/>
  </cols>
  <sheetData>
    <row r="1" spans="1:9" ht="13.5" thickBot="1" x14ac:dyDescent="0.25">
      <c r="A1" s="2"/>
      <c r="H1" s="2" t="s">
        <v>26</v>
      </c>
    </row>
    <row r="2" spans="1:9" ht="13.5" thickBot="1" x14ac:dyDescent="0.25">
      <c r="A2" s="79" t="s">
        <v>8</v>
      </c>
      <c r="B2" s="37" t="s">
        <v>0</v>
      </c>
      <c r="C2" s="37" t="s">
        <v>1</v>
      </c>
      <c r="D2" s="37" t="s">
        <v>2</v>
      </c>
      <c r="E2" s="37" t="s">
        <v>3</v>
      </c>
      <c r="F2" s="38" t="s">
        <v>4</v>
      </c>
      <c r="H2" s="85" t="s">
        <v>35</v>
      </c>
      <c r="I2" s="86" t="s">
        <v>34</v>
      </c>
    </row>
    <row r="3" spans="1:9" x14ac:dyDescent="0.2">
      <c r="A3" s="35" t="s">
        <v>38</v>
      </c>
      <c r="B3" s="78">
        <v>10</v>
      </c>
      <c r="C3" s="78">
        <v>16</v>
      </c>
      <c r="D3" s="78">
        <v>65</v>
      </c>
      <c r="E3" s="78">
        <v>70</v>
      </c>
      <c r="F3" s="29">
        <v>13</v>
      </c>
      <c r="H3" s="87">
        <f t="shared" ref="H3:H23" si="0">SQRT(SUMXMY2(B3:F3,B$30:F$30))</f>
        <v>109.0642012761291</v>
      </c>
      <c r="I3" s="88">
        <f t="shared" ref="I3:I23" si="1">SQRT(SUMXMY2(B3:F3,B$31:F$31))</f>
        <v>33.985290935932859</v>
      </c>
    </row>
    <row r="4" spans="1:9" x14ac:dyDescent="0.2">
      <c r="A4" s="35" t="s">
        <v>39</v>
      </c>
      <c r="B4" s="78">
        <v>31</v>
      </c>
      <c r="C4" s="78">
        <v>82</v>
      </c>
      <c r="D4" s="78">
        <v>73</v>
      </c>
      <c r="E4" s="78">
        <v>18</v>
      </c>
      <c r="F4" s="29">
        <v>29</v>
      </c>
      <c r="H4" s="47">
        <f t="shared" si="0"/>
        <v>83.618179841467494</v>
      </c>
      <c r="I4" s="48">
        <f t="shared" si="1"/>
        <v>60.844062980705026</v>
      </c>
    </row>
    <row r="5" spans="1:9" x14ac:dyDescent="0.2">
      <c r="A5" s="35" t="s">
        <v>40</v>
      </c>
      <c r="B5" s="78">
        <v>68</v>
      </c>
      <c r="C5" s="78">
        <v>91</v>
      </c>
      <c r="D5" s="78">
        <v>65</v>
      </c>
      <c r="E5" s="78">
        <v>24</v>
      </c>
      <c r="F5" s="29">
        <v>32</v>
      </c>
      <c r="H5" s="47">
        <f t="shared" si="0"/>
        <v>55.865910893853687</v>
      </c>
      <c r="I5" s="48">
        <f t="shared" si="1"/>
        <v>85.293610546159897</v>
      </c>
    </row>
    <row r="6" spans="1:9" x14ac:dyDescent="0.2">
      <c r="A6" s="35" t="s">
        <v>41</v>
      </c>
      <c r="B6" s="78">
        <v>5</v>
      </c>
      <c r="C6" s="78">
        <v>34</v>
      </c>
      <c r="D6" s="78">
        <v>68</v>
      </c>
      <c r="E6" s="78">
        <v>77</v>
      </c>
      <c r="F6" s="29">
        <v>11</v>
      </c>
      <c r="H6" s="47">
        <f t="shared" si="0"/>
        <v>108.55413396089529</v>
      </c>
      <c r="I6" s="48">
        <f t="shared" si="1"/>
        <v>39.217343102255157</v>
      </c>
    </row>
    <row r="7" spans="1:9" x14ac:dyDescent="0.2">
      <c r="A7" s="35" t="s">
        <v>42</v>
      </c>
      <c r="B7" s="78">
        <v>89</v>
      </c>
      <c r="C7" s="78">
        <v>11</v>
      </c>
      <c r="D7" s="78">
        <v>73</v>
      </c>
      <c r="E7" s="78">
        <v>92</v>
      </c>
      <c r="F7" s="29">
        <v>21</v>
      </c>
      <c r="H7" s="47">
        <f t="shared" si="0"/>
        <v>79.214897588774292</v>
      </c>
      <c r="I7" s="48">
        <f t="shared" si="1"/>
        <v>93.322023124233652</v>
      </c>
    </row>
    <row r="8" spans="1:9" x14ac:dyDescent="0.2">
      <c r="A8" s="35" t="s">
        <v>43</v>
      </c>
      <c r="B8" s="78">
        <v>4</v>
      </c>
      <c r="C8" s="78">
        <v>25</v>
      </c>
      <c r="D8" s="78">
        <v>96</v>
      </c>
      <c r="E8" s="78">
        <v>23</v>
      </c>
      <c r="F8" s="29">
        <v>38</v>
      </c>
      <c r="H8" s="47">
        <f t="shared" si="0"/>
        <v>117.08543888972702</v>
      </c>
      <c r="I8" s="48">
        <f t="shared" si="1"/>
        <v>35.651086939951774</v>
      </c>
    </row>
    <row r="9" spans="1:9" x14ac:dyDescent="0.2">
      <c r="A9" s="35" t="s">
        <v>44</v>
      </c>
      <c r="B9" s="78">
        <v>38</v>
      </c>
      <c r="C9" s="78">
        <v>96</v>
      </c>
      <c r="D9" s="78">
        <v>74</v>
      </c>
      <c r="E9" s="78">
        <v>21</v>
      </c>
      <c r="F9" s="29">
        <v>26</v>
      </c>
      <c r="H9" s="47">
        <f t="shared" si="0"/>
        <v>82.28000972289685</v>
      </c>
      <c r="I9" s="48">
        <f t="shared" si="1"/>
        <v>74.377415927148206</v>
      </c>
    </row>
    <row r="10" spans="1:9" x14ac:dyDescent="0.2">
      <c r="A10" s="35" t="s">
        <v>45</v>
      </c>
      <c r="B10" s="78">
        <v>79</v>
      </c>
      <c r="C10" s="78">
        <v>87</v>
      </c>
      <c r="D10" s="78">
        <v>62</v>
      </c>
      <c r="E10" s="78">
        <v>42</v>
      </c>
      <c r="F10" s="29">
        <v>29</v>
      </c>
      <c r="H10" s="47">
        <f t="shared" si="0"/>
        <v>41.255302689472536</v>
      </c>
      <c r="I10" s="48">
        <f t="shared" si="1"/>
        <v>88.532479915565446</v>
      </c>
    </row>
    <row r="11" spans="1:9" x14ac:dyDescent="0.2">
      <c r="A11" s="35" t="s">
        <v>46</v>
      </c>
      <c r="B11" s="78">
        <v>8</v>
      </c>
      <c r="C11" s="78">
        <v>21</v>
      </c>
      <c r="D11" s="78">
        <v>29</v>
      </c>
      <c r="E11" s="78">
        <v>79</v>
      </c>
      <c r="F11" s="29">
        <v>31</v>
      </c>
      <c r="H11" s="47">
        <f t="shared" si="0"/>
        <v>104.20652570736632</v>
      </c>
      <c r="I11" s="48">
        <f t="shared" si="1"/>
        <v>57.974132162542979</v>
      </c>
    </row>
    <row r="12" spans="1:9" x14ac:dyDescent="0.2">
      <c r="A12" s="35" t="s">
        <v>47</v>
      </c>
      <c r="B12" s="78">
        <v>67</v>
      </c>
      <c r="C12" s="78">
        <v>92</v>
      </c>
      <c r="D12" s="78">
        <v>57</v>
      </c>
      <c r="E12" s="78">
        <v>41</v>
      </c>
      <c r="F12" s="29">
        <v>43</v>
      </c>
      <c r="H12" s="47">
        <f t="shared" si="0"/>
        <v>42.67317658670374</v>
      </c>
      <c r="I12" s="48">
        <f t="shared" si="1"/>
        <v>86.49277426467485</v>
      </c>
    </row>
    <row r="13" spans="1:9" x14ac:dyDescent="0.2">
      <c r="A13" s="35" t="s">
        <v>48</v>
      </c>
      <c r="B13" s="78">
        <v>80</v>
      </c>
      <c r="C13" s="78">
        <v>71</v>
      </c>
      <c r="D13" s="78">
        <v>59</v>
      </c>
      <c r="E13" s="78">
        <v>72</v>
      </c>
      <c r="F13" s="29">
        <v>41</v>
      </c>
      <c r="H13" s="47">
        <f t="shared" si="0"/>
        <v>28.390139133156779</v>
      </c>
      <c r="I13" s="48">
        <f t="shared" si="1"/>
        <v>87.64701934464172</v>
      </c>
    </row>
    <row r="14" spans="1:9" x14ac:dyDescent="0.2">
      <c r="A14" s="35" t="s">
        <v>49</v>
      </c>
      <c r="B14" s="78">
        <v>81</v>
      </c>
      <c r="C14" s="78">
        <v>92</v>
      </c>
      <c r="D14" s="78">
        <v>73</v>
      </c>
      <c r="E14" s="78">
        <v>96</v>
      </c>
      <c r="F14" s="29">
        <v>37</v>
      </c>
      <c r="H14" s="47">
        <f t="shared" si="0"/>
        <v>58.412327466040935</v>
      </c>
      <c r="I14" s="48">
        <f t="shared" si="1"/>
        <v>108.71062505569546</v>
      </c>
    </row>
    <row r="15" spans="1:9" x14ac:dyDescent="0.2">
      <c r="A15" s="35" t="s">
        <v>50</v>
      </c>
      <c r="B15" s="78">
        <v>9</v>
      </c>
      <c r="C15" s="78">
        <v>93</v>
      </c>
      <c r="D15" s="78">
        <v>87</v>
      </c>
      <c r="E15" s="78">
        <v>97</v>
      </c>
      <c r="F15" s="29">
        <v>29</v>
      </c>
      <c r="H15" s="47">
        <f t="shared" si="0"/>
        <v>109.03210536351209</v>
      </c>
      <c r="I15" s="48">
        <f t="shared" si="1"/>
        <v>86.833173384369644</v>
      </c>
    </row>
    <row r="16" spans="1:9" x14ac:dyDescent="0.2">
      <c r="A16" s="35" t="s">
        <v>51</v>
      </c>
      <c r="B16" s="78">
        <v>52</v>
      </c>
      <c r="C16" s="78">
        <v>27</v>
      </c>
      <c r="D16" s="78">
        <v>59</v>
      </c>
      <c r="E16" s="78">
        <v>20</v>
      </c>
      <c r="F16" s="29">
        <v>39</v>
      </c>
      <c r="H16" s="47">
        <f t="shared" si="0"/>
        <v>71.09149034870488</v>
      </c>
      <c r="I16" s="48">
        <f t="shared" si="1"/>
        <v>48.641546028061235</v>
      </c>
    </row>
    <row r="17" spans="1:9" x14ac:dyDescent="0.2">
      <c r="A17" s="35" t="s">
        <v>52</v>
      </c>
      <c r="B17" s="78">
        <v>94</v>
      </c>
      <c r="C17" s="78">
        <v>10</v>
      </c>
      <c r="D17" s="78">
        <v>61</v>
      </c>
      <c r="E17" s="78">
        <v>82</v>
      </c>
      <c r="F17" s="29">
        <v>16</v>
      </c>
      <c r="H17" s="47">
        <f t="shared" si="0"/>
        <v>74.793047805260613</v>
      </c>
      <c r="I17" s="48">
        <f t="shared" si="1"/>
        <v>93.552124508212003</v>
      </c>
    </row>
    <row r="18" spans="1:9" x14ac:dyDescent="0.2">
      <c r="A18" s="35" t="s">
        <v>53</v>
      </c>
      <c r="B18" s="78">
        <v>8</v>
      </c>
      <c r="C18" s="78">
        <v>15</v>
      </c>
      <c r="D18" s="78">
        <v>69</v>
      </c>
      <c r="E18" s="78">
        <v>61</v>
      </c>
      <c r="F18" s="29">
        <v>12</v>
      </c>
      <c r="H18" s="47">
        <f t="shared" si="0"/>
        <v>111.43608033307704</v>
      </c>
      <c r="I18" s="48">
        <f t="shared" si="1"/>
        <v>27.313000567495326</v>
      </c>
    </row>
    <row r="19" spans="1:9" x14ac:dyDescent="0.2">
      <c r="A19" s="35" t="s">
        <v>54</v>
      </c>
      <c r="B19" s="78">
        <v>73</v>
      </c>
      <c r="C19" s="78">
        <v>91</v>
      </c>
      <c r="D19" s="78">
        <v>85</v>
      </c>
      <c r="E19" s="78">
        <v>84</v>
      </c>
      <c r="F19" s="29">
        <v>28</v>
      </c>
      <c r="H19" s="47">
        <f t="shared" si="0"/>
        <v>63.229739838148944</v>
      </c>
      <c r="I19" s="48">
        <f t="shared" si="1"/>
        <v>97.53973549277238</v>
      </c>
    </row>
    <row r="20" spans="1:9" x14ac:dyDescent="0.2">
      <c r="A20" s="35" t="s">
        <v>55</v>
      </c>
      <c r="B20" s="78">
        <v>71</v>
      </c>
      <c r="C20" s="78">
        <v>69</v>
      </c>
      <c r="D20" s="78">
        <v>70</v>
      </c>
      <c r="E20" s="78">
        <v>68</v>
      </c>
      <c r="F20" s="29">
        <v>32</v>
      </c>
      <c r="H20" s="47">
        <f t="shared" si="0"/>
        <v>41.677331968349414</v>
      </c>
      <c r="I20" s="48">
        <f t="shared" si="1"/>
        <v>75.993420767853323</v>
      </c>
    </row>
    <row r="21" spans="1:9" x14ac:dyDescent="0.2">
      <c r="A21" s="35" t="s">
        <v>56</v>
      </c>
      <c r="B21" s="78">
        <v>31</v>
      </c>
      <c r="C21" s="78">
        <v>90</v>
      </c>
      <c r="D21" s="78">
        <v>49</v>
      </c>
      <c r="E21" s="78">
        <v>41</v>
      </c>
      <c r="F21" s="29">
        <v>29</v>
      </c>
      <c r="H21" s="47">
        <f t="shared" si="0"/>
        <v>73.191529564560952</v>
      </c>
      <c r="I21" s="48">
        <f t="shared" si="1"/>
        <v>67.564783726435479</v>
      </c>
    </row>
    <row r="22" spans="1:9" x14ac:dyDescent="0.2">
      <c r="A22" s="35" t="s">
        <v>57</v>
      </c>
      <c r="B22" s="78">
        <v>88</v>
      </c>
      <c r="C22" s="78">
        <v>13</v>
      </c>
      <c r="D22" s="78">
        <v>69</v>
      </c>
      <c r="E22" s="78">
        <v>89</v>
      </c>
      <c r="F22" s="29">
        <v>20</v>
      </c>
      <c r="H22" s="47">
        <f t="shared" si="0"/>
        <v>75.670337649570456</v>
      </c>
      <c r="I22" s="48">
        <f t="shared" si="1"/>
        <v>90.542807555321588</v>
      </c>
    </row>
    <row r="23" spans="1:9" x14ac:dyDescent="0.2">
      <c r="A23" s="35" t="s">
        <v>58</v>
      </c>
      <c r="B23" s="78">
        <v>69</v>
      </c>
      <c r="C23" s="78">
        <v>19</v>
      </c>
      <c r="D23" s="78">
        <v>55</v>
      </c>
      <c r="E23" s="78">
        <v>87</v>
      </c>
      <c r="F23" s="29">
        <v>68</v>
      </c>
      <c r="H23" s="47">
        <f t="shared" si="0"/>
        <v>64.552304374050038</v>
      </c>
      <c r="I23" s="48">
        <f t="shared" si="1"/>
        <v>87.367041840730764</v>
      </c>
    </row>
    <row r="24" spans="1:9" x14ac:dyDescent="0.2">
      <c r="A24" s="35" t="s">
        <v>59</v>
      </c>
      <c r="B24" s="78">
        <v>88</v>
      </c>
      <c r="C24" s="78">
        <v>87</v>
      </c>
      <c r="D24" s="78">
        <v>81</v>
      </c>
      <c r="E24" s="78">
        <v>30</v>
      </c>
      <c r="F24" s="29">
        <v>81</v>
      </c>
      <c r="H24" s="47">
        <f t="shared" ref="H24:H27" si="2">SQRT(SUMXMY2(B24:F24,B$30:F$30))</f>
        <v>55.371472799628513</v>
      </c>
      <c r="I24" s="48">
        <f t="shared" ref="I24:I27" si="3">SQRT(SUMXMY2(B24:F24,B$31:F$31))</f>
        <v>112.13384859176109</v>
      </c>
    </row>
    <row r="25" spans="1:9" x14ac:dyDescent="0.2">
      <c r="A25" s="35" t="s">
        <v>60</v>
      </c>
      <c r="B25" s="78">
        <v>47</v>
      </c>
      <c r="C25" s="78">
        <v>86</v>
      </c>
      <c r="D25" s="78">
        <v>61</v>
      </c>
      <c r="E25" s="78">
        <v>85</v>
      </c>
      <c r="F25" s="29">
        <v>66</v>
      </c>
      <c r="H25" s="47">
        <f t="shared" si="2"/>
        <v>61.481704595757591</v>
      </c>
      <c r="I25" s="48">
        <f t="shared" si="3"/>
        <v>91.049437120720299</v>
      </c>
    </row>
    <row r="26" spans="1:9" x14ac:dyDescent="0.2">
      <c r="A26" s="35" t="s">
        <v>61</v>
      </c>
      <c r="B26" s="78">
        <v>92</v>
      </c>
      <c r="C26" s="78">
        <v>55</v>
      </c>
      <c r="D26" s="78">
        <v>51</v>
      </c>
      <c r="E26" s="78">
        <v>28</v>
      </c>
      <c r="F26" s="29">
        <v>66</v>
      </c>
      <c r="H26" s="47">
        <f t="shared" si="2"/>
        <v>33.181320046074113</v>
      </c>
      <c r="I26" s="48">
        <f t="shared" si="3"/>
        <v>96.61780374237452</v>
      </c>
    </row>
    <row r="27" spans="1:9" ht="13.5" thickBot="1" x14ac:dyDescent="0.25">
      <c r="A27" s="36" t="s">
        <v>62</v>
      </c>
      <c r="B27" s="31">
        <v>61</v>
      </c>
      <c r="C27" s="31">
        <v>31</v>
      </c>
      <c r="D27" s="31">
        <v>59</v>
      </c>
      <c r="E27" s="31">
        <v>73</v>
      </c>
      <c r="F27" s="32">
        <v>76</v>
      </c>
      <c r="H27" s="49">
        <f t="shared" si="2"/>
        <v>57.680152565678952</v>
      </c>
      <c r="I27" s="50">
        <f t="shared" si="3"/>
        <v>79.277991901914362</v>
      </c>
    </row>
    <row r="28" spans="1:9" x14ac:dyDescent="0.2">
      <c r="H28" s="1"/>
      <c r="I28" s="1"/>
    </row>
    <row r="29" spans="1:9" ht="13.5" thickBot="1" x14ac:dyDescent="0.25">
      <c r="A29" s="2"/>
      <c r="B29" s="4"/>
      <c r="H29" s="1"/>
      <c r="I29" s="1"/>
    </row>
    <row r="30" spans="1:9" x14ac:dyDescent="0.2">
      <c r="A30" s="55" t="s">
        <v>35</v>
      </c>
      <c r="B30" s="51">
        <v>94</v>
      </c>
      <c r="C30" s="51">
        <v>67</v>
      </c>
      <c r="D30" s="51">
        <v>46</v>
      </c>
      <c r="E30" s="51">
        <v>56</v>
      </c>
      <c r="F30" s="52">
        <v>54</v>
      </c>
      <c r="H30" s="1"/>
      <c r="I30" s="1"/>
    </row>
    <row r="31" spans="1:9" ht="13.5" thickBot="1" x14ac:dyDescent="0.25">
      <c r="A31" s="56" t="s">
        <v>34</v>
      </c>
      <c r="B31" s="53">
        <v>13</v>
      </c>
      <c r="C31" s="53">
        <v>29</v>
      </c>
      <c r="D31" s="53">
        <v>71</v>
      </c>
      <c r="E31" s="53">
        <v>41</v>
      </c>
      <c r="F31" s="54">
        <v>23</v>
      </c>
      <c r="H31" s="1"/>
      <c r="I31" s="1"/>
    </row>
  </sheetData>
  <phoneticPr fontId="2" type="noConversion"/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0"/>
  <sheetViews>
    <sheetView tabSelected="1" topLeftCell="A23" workbookViewId="0">
      <selection activeCell="M39" sqref="M39"/>
    </sheetView>
  </sheetViews>
  <sheetFormatPr defaultRowHeight="12.75" x14ac:dyDescent="0.2"/>
  <cols>
    <col min="1" max="1" width="11" customWidth="1"/>
    <col min="2" max="6" width="6.140625" customWidth="1"/>
    <col min="7" max="7" width="11.42578125" customWidth="1"/>
    <col min="8" max="9" width="14.28515625" customWidth="1"/>
    <col min="10" max="10" width="11.42578125" customWidth="1"/>
    <col min="11" max="16" width="12.140625" customWidth="1"/>
    <col min="17" max="256" width="11.42578125" customWidth="1"/>
  </cols>
  <sheetData>
    <row r="1" spans="1:16" ht="13.5" thickBot="1" x14ac:dyDescent="0.25">
      <c r="A1" s="2"/>
      <c r="H1" s="2" t="s">
        <v>26</v>
      </c>
      <c r="K1" s="4" t="s">
        <v>63</v>
      </c>
    </row>
    <row r="2" spans="1:16" ht="13.5" thickBot="1" x14ac:dyDescent="0.25">
      <c r="A2" s="79" t="s">
        <v>8</v>
      </c>
      <c r="B2" s="37" t="s">
        <v>0</v>
      </c>
      <c r="C2" s="37" t="s">
        <v>1</v>
      </c>
      <c r="D2" s="37" t="s">
        <v>2</v>
      </c>
      <c r="E2" s="37" t="s">
        <v>3</v>
      </c>
      <c r="F2" s="38" t="s">
        <v>4</v>
      </c>
      <c r="H2" s="85" t="s">
        <v>35</v>
      </c>
      <c r="I2" s="86" t="s">
        <v>34</v>
      </c>
      <c r="K2" s="90" t="s">
        <v>64</v>
      </c>
      <c r="L2" s="91" t="s">
        <v>65</v>
      </c>
      <c r="M2" s="92" t="s">
        <v>66</v>
      </c>
      <c r="N2" s="93" t="s">
        <v>67</v>
      </c>
      <c r="O2" s="94" t="s">
        <v>68</v>
      </c>
      <c r="P2" s="95" t="s">
        <v>69</v>
      </c>
    </row>
    <row r="3" spans="1:16" x14ac:dyDescent="0.2">
      <c r="A3" s="35" t="s">
        <v>38</v>
      </c>
      <c r="B3" s="78">
        <v>10</v>
      </c>
      <c r="C3" s="78">
        <v>16</v>
      </c>
      <c r="D3" s="78">
        <v>65</v>
      </c>
      <c r="E3" s="78">
        <v>70</v>
      </c>
      <c r="F3" s="29">
        <v>13</v>
      </c>
      <c r="H3" s="87">
        <f>SQRT(SUMXMY2(B3:F3,B$30:F$30))</f>
        <v>109.0642012761291</v>
      </c>
      <c r="I3" s="88">
        <f>SQRT(SUMXMY2(B3:F3,B$31:F$31))</f>
        <v>33.985290935932859</v>
      </c>
      <c r="K3" s="89">
        <f>MAX(ABS(H3-H$34),ABS(I3-I$34))</f>
        <v>7.8289122934905606</v>
      </c>
      <c r="L3" s="111">
        <f>SQRT(SUMXMY2(B3:F3,B$34:F$34))</f>
        <v>16.941074346097416</v>
      </c>
      <c r="M3" s="105">
        <f t="shared" ref="M3:M23" si="0">MAX(ABS(H3-H$35),ABS(I3-I$35))</f>
        <v>67.603376392873344</v>
      </c>
      <c r="N3" s="116">
        <f>SQRT(SUMXMY2(B3:F3,B$35:F$35))</f>
        <v>101.51847122568385</v>
      </c>
      <c r="O3" s="106">
        <f>MAX(ABS(H3-H$36),ABS(I3-I$36))</f>
        <v>39.892987333122655</v>
      </c>
      <c r="P3" s="118">
        <f>SQRT(SUMXMY2(B3:F3,B$36:F$36))</f>
        <v>98.371743910535614</v>
      </c>
    </row>
    <row r="4" spans="1:16" x14ac:dyDescent="0.2">
      <c r="A4" s="35" t="s">
        <v>39</v>
      </c>
      <c r="B4" s="78">
        <v>31</v>
      </c>
      <c r="C4" s="78">
        <v>82</v>
      </c>
      <c r="D4" s="78">
        <v>73</v>
      </c>
      <c r="E4" s="78">
        <v>18</v>
      </c>
      <c r="F4" s="29">
        <v>29</v>
      </c>
      <c r="H4" s="47">
        <f t="shared" ref="H4:H23" si="1">SQRT(SUMXMY2(B4:F4,B$30:F$30))</f>
        <v>83.618179841467494</v>
      </c>
      <c r="I4" s="48">
        <f t="shared" ref="I4:I23" si="2">SQRT(SUMXMY2(B4:F4,B$31:F$31))</f>
        <v>60.844062980705026</v>
      </c>
      <c r="K4" s="59">
        <f t="shared" ref="K4:K23" si="3">MAX(ABS(H4-H$34),ABS(I4-I$34))</f>
        <v>33.274933728152163</v>
      </c>
      <c r="L4" s="113">
        <f t="shared" ref="L4:L23" si="4">SQRT(SUMXMY2(B4:F4,B$34:F$34))</f>
        <v>85.965109201349819</v>
      </c>
      <c r="M4" s="107">
        <f t="shared" si="0"/>
        <v>42.157354958211734</v>
      </c>
      <c r="N4" s="117">
        <f t="shared" ref="N4:N23" si="5">SQRT(SUMXMY2(B4:F4,B$35:F$35))</f>
        <v>52.48809388804284</v>
      </c>
      <c r="O4" s="108">
        <f t="shared" ref="O4:O23" si="6">MAX(ABS(H4-H$36),ABS(I4-I$36))</f>
        <v>13.034215288350488</v>
      </c>
      <c r="P4" s="119">
        <f t="shared" ref="P4:P23" si="7">SQRT(SUMXMY2(B4:F4,B$36:F$36))</f>
        <v>18.384776310850235</v>
      </c>
    </row>
    <row r="5" spans="1:16" x14ac:dyDescent="0.2">
      <c r="A5" s="35" t="s">
        <v>40</v>
      </c>
      <c r="B5" s="78">
        <v>68</v>
      </c>
      <c r="C5" s="78">
        <v>91</v>
      </c>
      <c r="D5" s="78">
        <v>65</v>
      </c>
      <c r="E5" s="78">
        <v>24</v>
      </c>
      <c r="F5" s="29">
        <v>32</v>
      </c>
      <c r="H5" s="47">
        <f t="shared" si="1"/>
        <v>55.865910893853687</v>
      </c>
      <c r="I5" s="48">
        <f t="shared" si="2"/>
        <v>85.293610546159897</v>
      </c>
      <c r="K5" s="59">
        <f t="shared" si="3"/>
        <v>61.02720267576597</v>
      </c>
      <c r="L5" s="113">
        <f t="shared" si="4"/>
        <v>108.50345616615168</v>
      </c>
      <c r="M5" s="107">
        <f t="shared" si="0"/>
        <v>14.405086010597927</v>
      </c>
      <c r="N5" s="117">
        <f t="shared" si="5"/>
        <v>23.790754506740637</v>
      </c>
      <c r="O5" s="108">
        <f t="shared" si="6"/>
        <v>22.453946102951413</v>
      </c>
      <c r="P5" s="121">
        <f t="shared" si="7"/>
        <v>27.874719729532707</v>
      </c>
    </row>
    <row r="6" spans="1:16" x14ac:dyDescent="0.2">
      <c r="A6" s="35" t="s">
        <v>41</v>
      </c>
      <c r="B6" s="78">
        <v>5</v>
      </c>
      <c r="C6" s="78">
        <v>34</v>
      </c>
      <c r="D6" s="78">
        <v>68</v>
      </c>
      <c r="E6" s="78">
        <v>77</v>
      </c>
      <c r="F6" s="29">
        <v>11</v>
      </c>
      <c r="H6" s="47">
        <f t="shared" si="1"/>
        <v>108.55413396089529</v>
      </c>
      <c r="I6" s="48">
        <f t="shared" si="2"/>
        <v>39.217343102255157</v>
      </c>
      <c r="K6" s="59">
        <f t="shared" si="3"/>
        <v>10.338284945867855</v>
      </c>
      <c r="L6" s="112">
        <f t="shared" si="4"/>
        <v>28.142494558940577</v>
      </c>
      <c r="M6" s="107">
        <f t="shared" si="0"/>
        <v>67.093309077639532</v>
      </c>
      <c r="N6" s="115">
        <f t="shared" si="5"/>
        <v>95.409643118502444</v>
      </c>
      <c r="O6" s="108">
        <f t="shared" si="6"/>
        <v>34.660935166800357</v>
      </c>
      <c r="P6" s="121">
        <f t="shared" si="7"/>
        <v>91.126285999156138</v>
      </c>
    </row>
    <row r="7" spans="1:16" x14ac:dyDescent="0.2">
      <c r="A7" s="35" t="s">
        <v>42</v>
      </c>
      <c r="B7" s="78">
        <v>89</v>
      </c>
      <c r="C7" s="78">
        <v>11</v>
      </c>
      <c r="D7" s="78">
        <v>73</v>
      </c>
      <c r="E7" s="78">
        <v>92</v>
      </c>
      <c r="F7" s="29">
        <v>21</v>
      </c>
      <c r="H7" s="47">
        <f t="shared" si="1"/>
        <v>79.214897588774292</v>
      </c>
      <c r="I7" s="48">
        <f t="shared" si="2"/>
        <v>93.322023124233652</v>
      </c>
      <c r="K7" s="59">
        <f t="shared" si="3"/>
        <v>64.442964967846351</v>
      </c>
      <c r="L7" s="113">
        <f t="shared" si="4"/>
        <v>91.142745185779873</v>
      </c>
      <c r="M7" s="107">
        <f t="shared" si="0"/>
        <v>37.754072705518531</v>
      </c>
      <c r="N7" s="115">
        <f t="shared" si="5"/>
        <v>94.170058935948433</v>
      </c>
      <c r="O7" s="108">
        <f t="shared" si="6"/>
        <v>19.443744855178139</v>
      </c>
      <c r="P7" s="121">
        <f t="shared" si="7"/>
        <v>116.96580696938743</v>
      </c>
    </row>
    <row r="8" spans="1:16" x14ac:dyDescent="0.2">
      <c r="A8" s="35" t="s">
        <v>43</v>
      </c>
      <c r="B8" s="78">
        <v>4</v>
      </c>
      <c r="C8" s="78">
        <v>25</v>
      </c>
      <c r="D8" s="78">
        <v>96</v>
      </c>
      <c r="E8" s="78">
        <v>23</v>
      </c>
      <c r="F8" s="29">
        <v>38</v>
      </c>
      <c r="H8" s="47">
        <f t="shared" si="1"/>
        <v>117.08543888972702</v>
      </c>
      <c r="I8" s="48">
        <f t="shared" si="2"/>
        <v>35.651086939951774</v>
      </c>
      <c r="K8" s="59">
        <f t="shared" si="3"/>
        <v>6.7720287835644726</v>
      </c>
      <c r="L8" s="112">
        <f t="shared" si="4"/>
        <v>51.565492337414952</v>
      </c>
      <c r="M8" s="107">
        <f t="shared" si="0"/>
        <v>75.624614006471262</v>
      </c>
      <c r="N8" s="115">
        <f t="shared" si="5"/>
        <v>103.27632836231156</v>
      </c>
      <c r="O8" s="108">
        <f t="shared" si="6"/>
        <v>38.765581892921915</v>
      </c>
      <c r="P8" s="121">
        <f t="shared" si="7"/>
        <v>82.188807023827763</v>
      </c>
    </row>
    <row r="9" spans="1:16" x14ac:dyDescent="0.2">
      <c r="A9" s="35" t="s">
        <v>44</v>
      </c>
      <c r="B9" s="78">
        <v>38</v>
      </c>
      <c r="C9" s="78">
        <v>96</v>
      </c>
      <c r="D9" s="78">
        <v>74</v>
      </c>
      <c r="E9" s="78">
        <v>21</v>
      </c>
      <c r="F9" s="29">
        <v>26</v>
      </c>
      <c r="H9" s="47">
        <f t="shared" si="1"/>
        <v>82.28000972289685</v>
      </c>
      <c r="I9" s="48">
        <f t="shared" si="2"/>
        <v>74.377415927148206</v>
      </c>
      <c r="K9" s="59">
        <f t="shared" si="3"/>
        <v>45.498357770760904</v>
      </c>
      <c r="L9" s="113">
        <f t="shared" si="4"/>
        <v>97.724101428460315</v>
      </c>
      <c r="M9" s="107">
        <f t="shared" si="0"/>
        <v>40.819184839641089</v>
      </c>
      <c r="N9" s="115">
        <f t="shared" si="5"/>
        <v>45.836666545463359</v>
      </c>
      <c r="O9" s="108">
        <f t="shared" si="6"/>
        <v>3.9601527260917493</v>
      </c>
      <c r="P9" s="119">
        <f t="shared" si="7"/>
        <v>7.4833147735478827</v>
      </c>
    </row>
    <row r="10" spans="1:16" x14ac:dyDescent="0.2">
      <c r="A10" s="35" t="s">
        <v>45</v>
      </c>
      <c r="B10" s="78">
        <v>79</v>
      </c>
      <c r="C10" s="78">
        <v>87</v>
      </c>
      <c r="D10" s="78">
        <v>62</v>
      </c>
      <c r="E10" s="78">
        <v>42</v>
      </c>
      <c r="F10" s="29">
        <v>29</v>
      </c>
      <c r="H10" s="47">
        <f t="shared" si="1"/>
        <v>41.255302689472536</v>
      </c>
      <c r="I10" s="48">
        <f t="shared" si="2"/>
        <v>88.532479915565446</v>
      </c>
      <c r="K10" s="59">
        <f t="shared" si="3"/>
        <v>75.637810880147129</v>
      </c>
      <c r="L10" s="113">
        <f t="shared" si="4"/>
        <v>108.12030336620407</v>
      </c>
      <c r="M10" s="107">
        <f t="shared" si="0"/>
        <v>2.1669775433798293</v>
      </c>
      <c r="N10" s="117">
        <f t="shared" si="5"/>
        <v>10.440306508910551</v>
      </c>
      <c r="O10" s="108">
        <f t="shared" si="6"/>
        <v>37.064554307332564</v>
      </c>
      <c r="P10" s="121">
        <f t="shared" si="7"/>
        <v>43.611924974713048</v>
      </c>
    </row>
    <row r="11" spans="1:16" x14ac:dyDescent="0.2">
      <c r="A11" s="35" t="s">
        <v>46</v>
      </c>
      <c r="B11" s="78">
        <v>8</v>
      </c>
      <c r="C11" s="78">
        <v>21</v>
      </c>
      <c r="D11" s="78">
        <v>29</v>
      </c>
      <c r="E11" s="78">
        <v>79</v>
      </c>
      <c r="F11" s="29">
        <v>31</v>
      </c>
      <c r="H11" s="47">
        <f t="shared" si="1"/>
        <v>104.20652570736632</v>
      </c>
      <c r="I11" s="48">
        <f t="shared" si="2"/>
        <v>57.974132162542979</v>
      </c>
      <c r="K11" s="59">
        <f t="shared" si="3"/>
        <v>29.095074006155677</v>
      </c>
      <c r="L11" s="113">
        <f t="shared" si="4"/>
        <v>56.133768802744754</v>
      </c>
      <c r="M11" s="107">
        <f t="shared" si="0"/>
        <v>62.745700824110564</v>
      </c>
      <c r="N11" s="115">
        <f t="shared" si="5"/>
        <v>104.47009141376301</v>
      </c>
      <c r="O11" s="108">
        <f t="shared" si="6"/>
        <v>25.886668710561224</v>
      </c>
      <c r="P11" s="121">
        <f t="shared" si="7"/>
        <v>109.85900054160332</v>
      </c>
    </row>
    <row r="12" spans="1:16" x14ac:dyDescent="0.2">
      <c r="A12" s="35" t="s">
        <v>47</v>
      </c>
      <c r="B12" s="78">
        <v>67</v>
      </c>
      <c r="C12" s="78">
        <v>92</v>
      </c>
      <c r="D12" s="78">
        <v>57</v>
      </c>
      <c r="E12" s="78">
        <v>41</v>
      </c>
      <c r="F12" s="29">
        <v>43</v>
      </c>
      <c r="H12" s="47">
        <f t="shared" si="1"/>
        <v>42.67317658670374</v>
      </c>
      <c r="I12" s="48">
        <f t="shared" si="2"/>
        <v>86.49277426467485</v>
      </c>
      <c r="K12" s="59">
        <f t="shared" si="3"/>
        <v>74.219936982915925</v>
      </c>
      <c r="L12" s="113">
        <f t="shared" si="4"/>
        <v>108.4850220076486</v>
      </c>
      <c r="M12" s="107">
        <f t="shared" si="0"/>
        <v>1.2123517034479789</v>
      </c>
      <c r="N12" s="117">
        <f t="shared" si="5"/>
        <v>12.727922061357855</v>
      </c>
      <c r="O12" s="108">
        <f t="shared" si="6"/>
        <v>35.646680410101361</v>
      </c>
      <c r="P12" s="121">
        <f t="shared" si="7"/>
        <v>40.18706259482024</v>
      </c>
    </row>
    <row r="13" spans="1:16" x14ac:dyDescent="0.2">
      <c r="A13" s="35" t="s">
        <v>48</v>
      </c>
      <c r="B13" s="78">
        <v>80</v>
      </c>
      <c r="C13" s="78">
        <v>71</v>
      </c>
      <c r="D13" s="78">
        <v>59</v>
      </c>
      <c r="E13" s="78">
        <v>72</v>
      </c>
      <c r="F13" s="29">
        <v>41</v>
      </c>
      <c r="H13" s="47">
        <f t="shared" si="1"/>
        <v>28.390139133156779</v>
      </c>
      <c r="I13" s="48">
        <f t="shared" si="2"/>
        <v>87.64701934464172</v>
      </c>
      <c r="K13" s="59">
        <f t="shared" si="3"/>
        <v>88.502974436462878</v>
      </c>
      <c r="L13" s="113">
        <f t="shared" si="4"/>
        <v>101.76443386566841</v>
      </c>
      <c r="M13" s="107">
        <f t="shared" si="0"/>
        <v>13.070685750098981</v>
      </c>
      <c r="N13" s="115">
        <f t="shared" si="5"/>
        <v>33.211443810831227</v>
      </c>
      <c r="O13" s="108">
        <f t="shared" si="6"/>
        <v>49.929717863648321</v>
      </c>
      <c r="P13" s="121">
        <f t="shared" si="7"/>
        <v>69.713700231733498</v>
      </c>
    </row>
    <row r="14" spans="1:16" x14ac:dyDescent="0.2">
      <c r="A14" s="35" t="s">
        <v>49</v>
      </c>
      <c r="B14" s="78">
        <v>81</v>
      </c>
      <c r="C14" s="78">
        <v>92</v>
      </c>
      <c r="D14" s="78">
        <v>73</v>
      </c>
      <c r="E14" s="78">
        <v>96</v>
      </c>
      <c r="F14" s="29">
        <v>37</v>
      </c>
      <c r="H14" s="47">
        <f t="shared" si="1"/>
        <v>58.412327466040935</v>
      </c>
      <c r="I14" s="48">
        <f t="shared" si="2"/>
        <v>108.71062505569546</v>
      </c>
      <c r="K14" s="59">
        <f t="shared" si="3"/>
        <v>79.831566899308157</v>
      </c>
      <c r="L14" s="113">
        <f t="shared" si="4"/>
        <v>118.41452613594331</v>
      </c>
      <c r="M14" s="107">
        <f t="shared" si="0"/>
        <v>22.345122683509842</v>
      </c>
      <c r="N14" s="115">
        <f t="shared" si="5"/>
        <v>51.371198156165292</v>
      </c>
      <c r="O14" s="108">
        <f t="shared" si="6"/>
        <v>34.832346786639945</v>
      </c>
      <c r="P14" s="121">
        <f t="shared" si="7"/>
        <v>83.701851831366312</v>
      </c>
    </row>
    <row r="15" spans="1:16" x14ac:dyDescent="0.2">
      <c r="A15" s="35" t="s">
        <v>50</v>
      </c>
      <c r="B15" s="78">
        <v>9</v>
      </c>
      <c r="C15" s="78">
        <v>93</v>
      </c>
      <c r="D15" s="78">
        <v>87</v>
      </c>
      <c r="E15" s="78">
        <v>97</v>
      </c>
      <c r="F15" s="29">
        <v>29</v>
      </c>
      <c r="H15" s="47">
        <f t="shared" si="1"/>
        <v>109.03210536351209</v>
      </c>
      <c r="I15" s="48">
        <f t="shared" si="2"/>
        <v>86.833173384369644</v>
      </c>
      <c r="K15" s="59">
        <f t="shared" si="3"/>
        <v>57.954115227982342</v>
      </c>
      <c r="L15" s="113">
        <f t="shared" si="4"/>
        <v>90.675244692253244</v>
      </c>
      <c r="M15" s="107">
        <f t="shared" si="0"/>
        <v>67.57128048025632</v>
      </c>
      <c r="N15" s="115">
        <f t="shared" si="5"/>
        <v>84.728979694081062</v>
      </c>
      <c r="O15" s="108">
        <f t="shared" si="6"/>
        <v>30.712248366706987</v>
      </c>
      <c r="P15" s="121">
        <f t="shared" si="7"/>
        <v>83.462566459461328</v>
      </c>
    </row>
    <row r="16" spans="1:16" x14ac:dyDescent="0.2">
      <c r="A16" s="35" t="s">
        <v>51</v>
      </c>
      <c r="B16" s="78">
        <v>52</v>
      </c>
      <c r="C16" s="78">
        <v>27</v>
      </c>
      <c r="D16" s="78">
        <v>59</v>
      </c>
      <c r="E16" s="78">
        <v>20</v>
      </c>
      <c r="F16" s="29">
        <v>39</v>
      </c>
      <c r="H16" s="47">
        <f t="shared" si="1"/>
        <v>71.09149034870488</v>
      </c>
      <c r="I16" s="48">
        <f t="shared" si="2"/>
        <v>48.641546028061235</v>
      </c>
      <c r="K16" s="59">
        <f t="shared" si="3"/>
        <v>45.801623220914777</v>
      </c>
      <c r="L16" s="113">
        <f t="shared" si="4"/>
        <v>71.330218000508026</v>
      </c>
      <c r="M16" s="107">
        <f t="shared" si="0"/>
        <v>37.723956344124382</v>
      </c>
      <c r="N16" s="115">
        <f t="shared" si="5"/>
        <v>71.603072559772187</v>
      </c>
      <c r="O16" s="108">
        <f t="shared" si="6"/>
        <v>25.236732240994279</v>
      </c>
      <c r="P16" s="121">
        <f t="shared" si="7"/>
        <v>70.313583324987789</v>
      </c>
    </row>
    <row r="17" spans="1:18" x14ac:dyDescent="0.2">
      <c r="A17" s="35" t="s">
        <v>52</v>
      </c>
      <c r="B17" s="78">
        <v>94</v>
      </c>
      <c r="C17" s="78">
        <v>10</v>
      </c>
      <c r="D17" s="78">
        <v>61</v>
      </c>
      <c r="E17" s="78">
        <v>82</v>
      </c>
      <c r="F17" s="29">
        <v>16</v>
      </c>
      <c r="H17" s="47">
        <f t="shared" si="1"/>
        <v>74.793047805260613</v>
      </c>
      <c r="I17" s="48">
        <f t="shared" si="2"/>
        <v>93.552124508212003</v>
      </c>
      <c r="K17" s="59">
        <f t="shared" si="3"/>
        <v>64.673066351824701</v>
      </c>
      <c r="L17" s="113">
        <f t="shared" si="4"/>
        <v>93.487967140161942</v>
      </c>
      <c r="M17" s="107">
        <f t="shared" si="0"/>
        <v>33.332222922004853</v>
      </c>
      <c r="N17" s="115">
        <f t="shared" si="5"/>
        <v>91.831367190083796</v>
      </c>
      <c r="O17" s="108">
        <f t="shared" si="6"/>
        <v>19.673846239156489</v>
      </c>
      <c r="P17" s="121">
        <f t="shared" si="7"/>
        <v>115.43829520570719</v>
      </c>
    </row>
    <row r="18" spans="1:18" x14ac:dyDescent="0.2">
      <c r="A18" s="35" t="s">
        <v>53</v>
      </c>
      <c r="B18" s="78">
        <v>8</v>
      </c>
      <c r="C18" s="78">
        <v>15</v>
      </c>
      <c r="D18" s="78">
        <v>69</v>
      </c>
      <c r="E18" s="78">
        <v>61</v>
      </c>
      <c r="F18" s="29">
        <v>12</v>
      </c>
      <c r="H18" s="47">
        <f t="shared" si="1"/>
        <v>111.43608033307704</v>
      </c>
      <c r="I18" s="48">
        <f t="shared" si="2"/>
        <v>27.313000567495326</v>
      </c>
      <c r="K18" s="59">
        <f t="shared" si="3"/>
        <v>5.457033236542614</v>
      </c>
      <c r="L18" s="112">
        <f t="shared" si="4"/>
        <v>8.4852813742385695</v>
      </c>
      <c r="M18" s="107">
        <f t="shared" si="0"/>
        <v>69.975255449821276</v>
      </c>
      <c r="N18" s="115">
        <f t="shared" si="5"/>
        <v>102.2985825903761</v>
      </c>
      <c r="O18" s="108">
        <f t="shared" si="6"/>
        <v>46.565277701560191</v>
      </c>
      <c r="P18" s="121">
        <f t="shared" si="7"/>
        <v>95.571962415762926</v>
      </c>
    </row>
    <row r="19" spans="1:18" x14ac:dyDescent="0.2">
      <c r="A19" s="35" t="s">
        <v>54</v>
      </c>
      <c r="B19" s="78">
        <v>73</v>
      </c>
      <c r="C19" s="78">
        <v>91</v>
      </c>
      <c r="D19" s="78">
        <v>85</v>
      </c>
      <c r="E19" s="78">
        <v>84</v>
      </c>
      <c r="F19" s="29">
        <v>28</v>
      </c>
      <c r="H19" s="47">
        <f t="shared" si="1"/>
        <v>63.229739838148944</v>
      </c>
      <c r="I19" s="48">
        <f t="shared" si="2"/>
        <v>97.53973549277238</v>
      </c>
      <c r="K19" s="59">
        <f t="shared" si="3"/>
        <v>68.660677336385078</v>
      </c>
      <c r="L19" s="113">
        <f t="shared" si="4"/>
        <v>107.79610382569493</v>
      </c>
      <c r="M19" s="107">
        <f t="shared" si="0"/>
        <v>21.768914954893184</v>
      </c>
      <c r="N19" s="115">
        <f t="shared" si="5"/>
        <v>44.530888156424638</v>
      </c>
      <c r="O19" s="108">
        <f t="shared" si="6"/>
        <v>23.661457223716866</v>
      </c>
      <c r="P19" s="121">
        <f t="shared" si="7"/>
        <v>69.007245996344466</v>
      </c>
    </row>
    <row r="20" spans="1:18" x14ac:dyDescent="0.2">
      <c r="A20" s="35" t="s">
        <v>55</v>
      </c>
      <c r="B20" s="78">
        <v>71</v>
      </c>
      <c r="C20" s="78">
        <v>69</v>
      </c>
      <c r="D20" s="78">
        <v>70</v>
      </c>
      <c r="E20" s="78">
        <v>68</v>
      </c>
      <c r="F20" s="29">
        <v>32</v>
      </c>
      <c r="H20" s="47">
        <f t="shared" si="1"/>
        <v>41.677331968349414</v>
      </c>
      <c r="I20" s="48">
        <f t="shared" si="2"/>
        <v>75.993420767853323</v>
      </c>
      <c r="K20" s="59">
        <f t="shared" si="3"/>
        <v>75.215781601270237</v>
      </c>
      <c r="L20" s="113">
        <f t="shared" si="4"/>
        <v>89.593526551866461</v>
      </c>
      <c r="M20" s="107">
        <f t="shared" si="0"/>
        <v>10.372081604332294</v>
      </c>
      <c r="N20" s="115">
        <f t="shared" si="5"/>
        <v>31.11269837220809</v>
      </c>
      <c r="O20" s="108">
        <f t="shared" si="6"/>
        <v>36.642525028455687</v>
      </c>
      <c r="P20" s="121">
        <f t="shared" si="7"/>
        <v>59.321159799855565</v>
      </c>
    </row>
    <row r="21" spans="1:18" x14ac:dyDescent="0.2">
      <c r="A21" s="35" t="s">
        <v>56</v>
      </c>
      <c r="B21" s="78">
        <v>31</v>
      </c>
      <c r="C21" s="78">
        <v>90</v>
      </c>
      <c r="D21" s="78">
        <v>49</v>
      </c>
      <c r="E21" s="78">
        <v>41</v>
      </c>
      <c r="F21" s="29">
        <v>29</v>
      </c>
      <c r="H21" s="47">
        <f t="shared" si="1"/>
        <v>73.191529564560952</v>
      </c>
      <c r="I21" s="48">
        <f t="shared" si="2"/>
        <v>67.564783726435479</v>
      </c>
      <c r="K21" s="59">
        <f t="shared" si="3"/>
        <v>43.701584005058706</v>
      </c>
      <c r="L21" s="113">
        <f t="shared" si="4"/>
        <v>88.910066921580935</v>
      </c>
      <c r="M21" s="107">
        <f t="shared" si="0"/>
        <v>31.730704681305191</v>
      </c>
      <c r="N21" s="115">
        <f t="shared" si="5"/>
        <v>43.428101501216929</v>
      </c>
      <c r="O21" s="108">
        <f t="shared" si="6"/>
        <v>6.3134945426200346</v>
      </c>
      <c r="P21" s="119">
        <f t="shared" si="7"/>
        <v>36.592348927063973</v>
      </c>
    </row>
    <row r="22" spans="1:18" x14ac:dyDescent="0.2">
      <c r="A22" s="35" t="s">
        <v>57</v>
      </c>
      <c r="B22" s="78">
        <v>88</v>
      </c>
      <c r="C22" s="78">
        <v>13</v>
      </c>
      <c r="D22" s="78">
        <v>69</v>
      </c>
      <c r="E22" s="78">
        <v>89</v>
      </c>
      <c r="F22" s="29">
        <v>20</v>
      </c>
      <c r="H22" s="47">
        <f t="shared" si="1"/>
        <v>75.670337649570456</v>
      </c>
      <c r="I22" s="48">
        <f t="shared" si="2"/>
        <v>90.542807555321588</v>
      </c>
      <c r="K22" s="59">
        <f t="shared" si="3"/>
        <v>61.663749398934286</v>
      </c>
      <c r="L22" s="113">
        <f t="shared" si="4"/>
        <v>89.218832092781852</v>
      </c>
      <c r="M22" s="107">
        <f t="shared" si="0"/>
        <v>34.209512766314695</v>
      </c>
      <c r="N22" s="115">
        <f t="shared" si="5"/>
        <v>90.603531939985658</v>
      </c>
      <c r="O22" s="108">
        <f t="shared" si="6"/>
        <v>16.664529286266074</v>
      </c>
      <c r="P22" s="121">
        <f t="shared" si="7"/>
        <v>113.63978176677391</v>
      </c>
    </row>
    <row r="23" spans="1:18" x14ac:dyDescent="0.2">
      <c r="A23" s="35" t="s">
        <v>58</v>
      </c>
      <c r="B23" s="78">
        <v>69</v>
      </c>
      <c r="C23" s="78">
        <v>19</v>
      </c>
      <c r="D23" s="78">
        <v>55</v>
      </c>
      <c r="E23" s="78">
        <v>87</v>
      </c>
      <c r="F23" s="29">
        <v>68</v>
      </c>
      <c r="H23" s="47">
        <f t="shared" si="1"/>
        <v>64.552304374050038</v>
      </c>
      <c r="I23" s="48">
        <f t="shared" si="2"/>
        <v>87.367041840730764</v>
      </c>
      <c r="K23" s="59">
        <f t="shared" si="3"/>
        <v>58.487983684343462</v>
      </c>
      <c r="L23" s="113">
        <f t="shared" si="4"/>
        <v>93.95211546314431</v>
      </c>
      <c r="M23" s="107">
        <f t="shared" si="0"/>
        <v>23.091479490794278</v>
      </c>
      <c r="N23" s="115">
        <f t="shared" si="5"/>
        <v>88.555067613321825</v>
      </c>
      <c r="O23" s="108">
        <f t="shared" si="6"/>
        <v>13.767552622755062</v>
      </c>
      <c r="P23" s="121">
        <f t="shared" si="7"/>
        <v>112.51222155837117</v>
      </c>
    </row>
    <row r="24" spans="1:18" x14ac:dyDescent="0.2">
      <c r="A24" s="35" t="s">
        <v>59</v>
      </c>
      <c r="B24" s="78">
        <v>88</v>
      </c>
      <c r="C24" s="78">
        <v>87</v>
      </c>
      <c r="D24" s="78">
        <v>81</v>
      </c>
      <c r="E24" s="78">
        <v>30</v>
      </c>
      <c r="F24" s="29">
        <v>81</v>
      </c>
      <c r="H24" s="47">
        <f t="shared" ref="H24:H27" si="8">SQRT(SUMXMY2(B24:F24,B$30:F$30))</f>
        <v>55.371472799628513</v>
      </c>
      <c r="I24" s="48">
        <f t="shared" ref="I24:I27" si="9">SQRT(SUMXMY2(B24:F24,B$31:F$31))</f>
        <v>112.13384859176109</v>
      </c>
      <c r="K24" s="59">
        <f t="shared" ref="K24:K27" si="10">MAX(ABS(H24-H$34),ABS(I24-I$34))</f>
        <v>83.254790435373792</v>
      </c>
      <c r="L24" s="113">
        <f t="shared" ref="L24:L27" si="11">SQRT(SUMXMY2(B24:F24,B$34:F$34))</f>
        <v>135.15916543098362</v>
      </c>
      <c r="M24" s="107">
        <f t="shared" ref="M24:M27" si="12">MAX(ABS(H24-H$35),ABS(I24-I$35))</f>
        <v>25.768346219575477</v>
      </c>
      <c r="N24" s="115">
        <f t="shared" ref="N24:N27" si="13">SQRT(SUMXMY2(B24:F24,B$35:F$35))</f>
        <v>56.240554762555462</v>
      </c>
      <c r="O24" s="108">
        <f t="shared" ref="O24:O27" si="14">MAX(ABS(H24-H$36),ABS(I24-I$36))</f>
        <v>38.25557032270558</v>
      </c>
      <c r="P24" s="121">
        <f t="shared" ref="P24:P27" si="15">SQRT(SUMXMY2(B24:F24,B$36:F$36))</f>
        <v>72.027772421476428</v>
      </c>
    </row>
    <row r="25" spans="1:18" x14ac:dyDescent="0.2">
      <c r="A25" s="35" t="s">
        <v>60</v>
      </c>
      <c r="B25" s="78">
        <v>47</v>
      </c>
      <c r="C25" s="78">
        <v>86</v>
      </c>
      <c r="D25" s="78">
        <v>61</v>
      </c>
      <c r="E25" s="78">
        <v>85</v>
      </c>
      <c r="F25" s="29">
        <v>66</v>
      </c>
      <c r="H25" s="47">
        <f t="shared" si="8"/>
        <v>61.481704595757591</v>
      </c>
      <c r="I25" s="48">
        <f t="shared" si="9"/>
        <v>91.049437120720299</v>
      </c>
      <c r="K25" s="59">
        <f t="shared" si="10"/>
        <v>62.170378964332997</v>
      </c>
      <c r="L25" s="113">
        <f t="shared" si="11"/>
        <v>105.34704552098269</v>
      </c>
      <c r="M25" s="107">
        <f t="shared" si="12"/>
        <v>20.020879712501831</v>
      </c>
      <c r="N25" s="115">
        <f t="shared" si="13"/>
        <v>55.758407437802596</v>
      </c>
      <c r="O25" s="108">
        <f t="shared" si="14"/>
        <v>17.171158851664785</v>
      </c>
      <c r="P25" s="121">
        <f t="shared" si="15"/>
        <v>77.226938305231286</v>
      </c>
    </row>
    <row r="26" spans="1:18" x14ac:dyDescent="0.2">
      <c r="A26" s="35" t="s">
        <v>61</v>
      </c>
      <c r="B26" s="78">
        <v>92</v>
      </c>
      <c r="C26" s="78">
        <v>55</v>
      </c>
      <c r="D26" s="78">
        <v>51</v>
      </c>
      <c r="E26" s="78">
        <v>28</v>
      </c>
      <c r="F26" s="29">
        <v>66</v>
      </c>
      <c r="H26" s="47">
        <f t="shared" si="8"/>
        <v>33.181320046074113</v>
      </c>
      <c r="I26" s="48">
        <f t="shared" si="9"/>
        <v>96.61780374237452</v>
      </c>
      <c r="K26" s="59">
        <f t="shared" si="10"/>
        <v>83.711793523545538</v>
      </c>
      <c r="L26" s="113">
        <f t="shared" si="11"/>
        <v>118.68024266911489</v>
      </c>
      <c r="M26" s="107">
        <f t="shared" si="12"/>
        <v>10.252301370188903</v>
      </c>
      <c r="N26" s="117">
        <f t="shared" si="13"/>
        <v>55.767373974394744</v>
      </c>
      <c r="O26" s="108">
        <f t="shared" si="14"/>
        <v>45.138536950730987</v>
      </c>
      <c r="P26" s="121">
        <f t="shared" si="15"/>
        <v>78.364532793860263</v>
      </c>
    </row>
    <row r="27" spans="1:18" ht="13.5" thickBot="1" x14ac:dyDescent="0.25">
      <c r="A27" s="36" t="s">
        <v>62</v>
      </c>
      <c r="B27" s="31">
        <v>61</v>
      </c>
      <c r="C27" s="31">
        <v>31</v>
      </c>
      <c r="D27" s="31">
        <v>59</v>
      </c>
      <c r="E27" s="31">
        <v>73</v>
      </c>
      <c r="F27" s="32">
        <v>76</v>
      </c>
      <c r="H27" s="49">
        <f t="shared" si="8"/>
        <v>57.680152565678952</v>
      </c>
      <c r="I27" s="50">
        <f t="shared" si="9"/>
        <v>79.277991901914362</v>
      </c>
      <c r="K27" s="60">
        <f t="shared" si="10"/>
        <v>59.212961003940705</v>
      </c>
      <c r="L27" s="114">
        <f t="shared" si="11"/>
        <v>91.646058289486731</v>
      </c>
      <c r="M27" s="109">
        <f t="shared" si="12"/>
        <v>16.219327682423192</v>
      </c>
      <c r="N27" s="120">
        <f t="shared" si="13"/>
        <v>77.756028705175012</v>
      </c>
      <c r="O27" s="110">
        <f t="shared" si="14"/>
        <v>20.639704431126148</v>
      </c>
      <c r="P27" s="122">
        <f t="shared" si="15"/>
        <v>98.280211639983762</v>
      </c>
    </row>
    <row r="28" spans="1:18" x14ac:dyDescent="0.2">
      <c r="H28" s="1"/>
      <c r="I28" s="1"/>
    </row>
    <row r="29" spans="1:18" ht="13.5" thickBot="1" x14ac:dyDescent="0.25">
      <c r="A29" s="2"/>
      <c r="B29" s="4"/>
      <c r="H29" s="1"/>
      <c r="I29" s="1"/>
      <c r="J29" s="57" t="s">
        <v>11</v>
      </c>
      <c r="K29" s="58">
        <f>COUNT(K3:K27)</f>
        <v>25</v>
      </c>
      <c r="L29" s="58">
        <v>4</v>
      </c>
      <c r="M29" s="58">
        <f>COUNT(M3:M27)</f>
        <v>25</v>
      </c>
      <c r="N29" s="58">
        <v>6</v>
      </c>
      <c r="O29" s="58">
        <f>COUNT(O3:O27)</f>
        <v>25</v>
      </c>
      <c r="P29" s="58">
        <v>4</v>
      </c>
    </row>
    <row r="30" spans="1:18" x14ac:dyDescent="0.2">
      <c r="A30" s="55" t="s">
        <v>35</v>
      </c>
      <c r="B30" s="51">
        <v>94</v>
      </c>
      <c r="C30" s="51">
        <v>67</v>
      </c>
      <c r="D30" s="51">
        <v>46</v>
      </c>
      <c r="E30" s="51">
        <v>56</v>
      </c>
      <c r="F30" s="52">
        <v>54</v>
      </c>
      <c r="H30" s="1"/>
      <c r="I30" s="1"/>
    </row>
    <row r="31" spans="1:18" ht="13.5" thickBot="1" x14ac:dyDescent="0.25">
      <c r="A31" s="56" t="s">
        <v>34</v>
      </c>
      <c r="B31" s="53">
        <v>13</v>
      </c>
      <c r="C31" s="53">
        <v>29</v>
      </c>
      <c r="D31" s="53">
        <v>71</v>
      </c>
      <c r="E31" s="53">
        <v>41</v>
      </c>
      <c r="F31" s="54">
        <v>23</v>
      </c>
      <c r="H31" s="1"/>
      <c r="I31" s="1"/>
      <c r="M31" s="2" t="s">
        <v>20</v>
      </c>
      <c r="R31" s="2" t="s">
        <v>31</v>
      </c>
    </row>
    <row r="32" spans="1:18" ht="13.5" thickBot="1" x14ac:dyDescent="0.25">
      <c r="H32" s="1"/>
      <c r="I32" s="1"/>
      <c r="M32" s="61" t="s">
        <v>78</v>
      </c>
      <c r="N32" s="62" t="s">
        <v>79</v>
      </c>
      <c r="O32" s="68" t="s">
        <v>27</v>
      </c>
      <c r="R32" s="72" t="s">
        <v>27</v>
      </c>
    </row>
    <row r="33" spans="1:18" ht="13.5" thickBot="1" x14ac:dyDescent="0.25">
      <c r="A33" s="2" t="s">
        <v>9</v>
      </c>
      <c r="H33" s="3" t="s">
        <v>10</v>
      </c>
      <c r="I33" s="1"/>
      <c r="L33" s="71" t="s">
        <v>28</v>
      </c>
      <c r="M33" s="64">
        <f>K29+M29+O29</f>
        <v>75</v>
      </c>
      <c r="N33" s="65"/>
      <c r="O33" s="69">
        <f>M33+N33</f>
        <v>75</v>
      </c>
      <c r="R33" s="73">
        <v>0</v>
      </c>
    </row>
    <row r="34" spans="1:18" ht="13.5" thickBot="1" x14ac:dyDescent="0.25">
      <c r="A34" s="96" t="s">
        <v>5</v>
      </c>
      <c r="B34" s="97">
        <v>5</v>
      </c>
      <c r="C34" s="97">
        <v>14</v>
      </c>
      <c r="D34" s="97">
        <v>76</v>
      </c>
      <c r="E34" s="97">
        <v>59</v>
      </c>
      <c r="F34" s="98">
        <v>9</v>
      </c>
      <c r="H34" s="11">
        <f>SQRT(SUMXMY2(B34:F34,B$30:F$30))</f>
        <v>116.89311356961966</v>
      </c>
      <c r="I34" s="12">
        <f>SQRT(SUMXMY2(B34:F34,B$31:F$31))</f>
        <v>28.879058156387302</v>
      </c>
      <c r="L34" s="71" t="s">
        <v>29</v>
      </c>
      <c r="M34" s="66">
        <f>COUNT(H34:I36)</f>
        <v>6</v>
      </c>
      <c r="N34" s="67">
        <f>L29+N29+P29</f>
        <v>14</v>
      </c>
      <c r="O34" s="70">
        <f>M34+N34</f>
        <v>20</v>
      </c>
      <c r="Q34" s="71" t="s">
        <v>29</v>
      </c>
      <c r="R34" s="74">
        <f>COUNTA(A3:A27)*COUNTA(A34:A36)</f>
        <v>75</v>
      </c>
    </row>
    <row r="35" spans="1:18" x14ac:dyDescent="0.2">
      <c r="A35" s="99" t="s">
        <v>6</v>
      </c>
      <c r="B35" s="100">
        <v>72</v>
      </c>
      <c r="C35" s="100">
        <v>90</v>
      </c>
      <c r="D35" s="100">
        <v>61</v>
      </c>
      <c r="E35" s="100">
        <v>47</v>
      </c>
      <c r="F35" s="101">
        <v>34</v>
      </c>
      <c r="H35" s="7">
        <f>SQRT(SUMXMY2(B35:F35,B$30:F$30))</f>
        <v>41.460824883255761</v>
      </c>
      <c r="I35" s="8">
        <f>SQRT(SUMXMY2(B35:F35,B$31:F$31))</f>
        <v>86.365502372185617</v>
      </c>
    </row>
    <row r="36" spans="1:18" ht="13.5" thickBot="1" x14ac:dyDescent="0.25">
      <c r="A36" s="102" t="s">
        <v>7</v>
      </c>
      <c r="B36" s="103">
        <v>44</v>
      </c>
      <c r="C36" s="103">
        <v>93</v>
      </c>
      <c r="D36" s="103">
        <v>77</v>
      </c>
      <c r="E36" s="103">
        <v>22</v>
      </c>
      <c r="F36" s="104">
        <v>25</v>
      </c>
      <c r="H36" s="9">
        <f>SQRT(SUMXMY2(B36:F36,B$30:F$30))</f>
        <v>78.3198569968051</v>
      </c>
      <c r="I36" s="10">
        <f>SQRT(SUMXMY2(B36:F36,B$31:F$31))</f>
        <v>73.878278269055514</v>
      </c>
      <c r="M36" s="33" t="s">
        <v>30</v>
      </c>
    </row>
    <row r="37" spans="1:18" ht="13.5" thickBot="1" x14ac:dyDescent="0.25">
      <c r="L37" s="71" t="s">
        <v>70</v>
      </c>
      <c r="M37" s="76">
        <f>2/5</f>
        <v>0.4</v>
      </c>
    </row>
    <row r="38" spans="1:18" x14ac:dyDescent="0.2">
      <c r="M38" s="63"/>
    </row>
    <row r="39" spans="1:18" ht="13.5" thickBot="1" x14ac:dyDescent="0.25">
      <c r="M39" s="33" t="s">
        <v>29</v>
      </c>
    </row>
    <row r="40" spans="1:18" ht="13.5" thickBot="1" x14ac:dyDescent="0.25">
      <c r="L40" s="71" t="s">
        <v>32</v>
      </c>
      <c r="M40" s="77">
        <f>O33*M37+O34</f>
        <v>50</v>
      </c>
      <c r="N40" s="75" t="s">
        <v>33</v>
      </c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Enunciado</vt:lpstr>
      <vt:lpstr>1-Matriz de distancias L2</vt:lpstr>
      <vt:lpstr>2-Índice LAESA</vt:lpstr>
      <vt:lpstr>3-Búsqueda NN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 b</cp:lastModifiedBy>
  <dcterms:created xsi:type="dcterms:W3CDTF">2021-10-15T13:52:23Z</dcterms:created>
  <dcterms:modified xsi:type="dcterms:W3CDTF">2025-06-21T17:07:06Z</dcterms:modified>
</cp:coreProperties>
</file>