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olfodiez/Desktop/APP Inventario Maria Bonita/Streamlit/Documentos GITHUB/Stock/Stock del inventario 02-08-2025/"/>
    </mc:Choice>
  </mc:AlternateContent>
  <xr:revisionPtr revIDLastSave="0" documentId="8_{B38294D6-30F6-014A-BF8D-D9C489025FF2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tock Actual" sheetId="1" r:id="rId1"/>
  </sheets>
  <definedNames>
    <definedName name="_xlnm._FilterDatabase" localSheetId="0" hidden="1">'Stock Actual'!$A$1:$O$47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<sst xmlns="http://schemas.openxmlformats.org/spreadsheetml/2006/main" count="245" uniqueCount="72">
  <si>
    <t>Tipo de Producto</t>
  </si>
  <si>
    <t>Producto</t>
  </si>
  <si>
    <t>Variante</t>
  </si>
  <si>
    <t>Código Barras</t>
  </si>
  <si>
    <t>SKU</t>
  </si>
  <si>
    <t>Stock</t>
  </si>
  <si>
    <t>Costo Neto Prom. Unitario</t>
  </si>
  <si>
    <t>Costo Neto Prom. Total</t>
  </si>
  <si>
    <t>Cantidad por Despachar</t>
  </si>
  <si>
    <t>Cantidad Disponible</t>
  </si>
  <si>
    <t>Por Recibir</t>
  </si>
  <si>
    <t>Marca</t>
  </si>
  <si>
    <t>Lista de Precios</t>
  </si>
  <si>
    <t>Precio Venta Bruto</t>
  </si>
  <si>
    <t>Margen Unitario</t>
  </si>
  <si>
    <t>CERVEZAS</t>
  </si>
  <si>
    <t>CERVEZA 0 ROYAL GUARD BOTELLIN</t>
  </si>
  <si>
    <t>355 CC</t>
  </si>
  <si>
    <t>CCU</t>
  </si>
  <si>
    <t>Lista de Precios Base</t>
  </si>
  <si>
    <t>CERVEZA AUSTRAL CALAFATE</t>
  </si>
  <si>
    <t>500 CC</t>
  </si>
  <si>
    <t>CERVEZA AUSTRAL PATAGONIA HOPPY LAGER LATA</t>
  </si>
  <si>
    <t>470 CC</t>
  </si>
  <si>
    <t>CERVEZA AUSTRAL PATAGONIA RED LAGER LATA</t>
  </si>
  <si>
    <t>CERVEZA BECKER LATA</t>
  </si>
  <si>
    <t>710 CC</t>
  </si>
  <si>
    <t>COCA COLA</t>
  </si>
  <si>
    <t>CERVEZA BERRIES STONES LATA</t>
  </si>
  <si>
    <t>CERVEZA BUDWEISER BOTELLIN</t>
  </si>
  <si>
    <t>CERVEZA BUDWEISER LATA</t>
  </si>
  <si>
    <t>473 CC</t>
  </si>
  <si>
    <t>710CC</t>
  </si>
  <si>
    <t>CERVEZA COORS ORIGINAL LATA</t>
  </si>
  <si>
    <t>CERVEZA CORONA EXTRA BOTELLIN</t>
  </si>
  <si>
    <t>330 CC</t>
  </si>
  <si>
    <t>CERVEZA CRISTAL LAGER LATA</t>
  </si>
  <si>
    <t>CERVEZA CUSQUEÑA LAGER LATA</t>
  </si>
  <si>
    <t>CERVEZA ESCUDO LAGER LATA</t>
  </si>
  <si>
    <t>CERVEZA ESCUDO SILVER LATA</t>
  </si>
  <si>
    <t>CERVEZA HEINEKEN CERO BOTELLIN</t>
  </si>
  <si>
    <t>CERVEZA KUNSTMANN GRAN TOROBAYO BOTELLA</t>
  </si>
  <si>
    <t>CERVEZA KUNSTMANN MIEL BOTELLIN</t>
  </si>
  <si>
    <t>CERVEZA KUNSTMANN TOROBAYO BOTELLA</t>
  </si>
  <si>
    <t>CERVEZA KUNSTMANN TOROBAYO BOTELLIN</t>
  </si>
  <si>
    <t>CERVEZA KUNSTMANN TOROBAYO LATA</t>
  </si>
  <si>
    <t>CERVEZA KUNSTMANN VALDIVIA PALE LAGER BOTELLA</t>
  </si>
  <si>
    <t>CERVEZA KUNSTMANN VALDIVIA PALE LAGER LATA</t>
  </si>
  <si>
    <t>CERVEZA LEMON STONE LATA</t>
  </si>
  <si>
    <t>CERVEZA MANGO STONES LATA</t>
  </si>
  <si>
    <t>CERVEZA MARACUYA STONES LATA</t>
  </si>
  <si>
    <t>CERVEZA MORENITA MALTA LATA</t>
  </si>
  <si>
    <t>CERVEZA QUILMES LATA</t>
  </si>
  <si>
    <t>CERVEZA ROYAL GUARD LAGER BOTELLIN</t>
  </si>
  <si>
    <t>650 CC</t>
  </si>
  <si>
    <t>CERVEZA ROYAL GUARD LAGER LATA</t>
  </si>
  <si>
    <t>CERVEZA SOL BOTELLA</t>
  </si>
  <si>
    <t>CERVEZA STELLA ARTOIS BOTELLA</t>
  </si>
  <si>
    <t>660 CC</t>
  </si>
  <si>
    <t>CRISTAL  SIN ALCOCHOL</t>
  </si>
  <si>
    <t>350 CC</t>
  </si>
  <si>
    <t>DOLBEK MAQUI</t>
  </si>
  <si>
    <t>PACK BUDWEISER 473CC</t>
  </si>
  <si>
    <t>PACK CERVEZA BECKER 473CC</t>
  </si>
  <si>
    <t>PACK CERVEZA CRISTAL 470CC X6</t>
  </si>
  <si>
    <t>PACK CERVEZA QUILMES 473CC</t>
  </si>
  <si>
    <t>PACK CERVEZA ROYAL 470CC X6</t>
  </si>
  <si>
    <t>PACK ESCUDO SILVER X6 470CC</t>
  </si>
  <si>
    <t>PACK KUNS-TOROB 4PCX6-VNR330 /</t>
  </si>
  <si>
    <t>ROYAL GOLDEN LAGER</t>
  </si>
  <si>
    <t>ROYAL GUARD PREMIUM LAGER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</si>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</sst>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ptos Narrow"/>
      <family val="1"/>
    </font>
    <font>
      <b/>
      <sz val="10"/>
      <color rgb="FFFFFFFF"/>
      <name val="Aptos Narrow"/>
      <family val="1"/>
    </font>
  </fonts>
  <fills count="5">
    <fill>
      <patternFill patternType="none"/>
    </fill>
    <fill>
      <patternFill patternType="gray125"/>
    </fill>
    <fill>
      <patternFill patternType="solid">
        <fgColor rgb="FF406DDD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right" vertical="center"/>
    </xf>
    <xf numFmtId="2" fontId="0" fillId="3" borderId="0" xfId="0" applyNumberFormat="1" applyFill="1" applyAlignment="1">
      <alignment horizontal="right" vertical="center"/>
    </xf>
    <xf numFmtId="0" fontId="0" fillId="3" borderId="0" xfId="0" applyFill="1"/>
    <xf numFmtId="0" fontId="0" fillId="4" borderId="0" xfId="0" applyFill="1" applyAlignment="1">
      <alignment horizontal="left" vertical="center"/>
    </xf>
    <xf numFmtId="1" fontId="0" fillId="4" borderId="0" xfId="0" applyNumberFormat="1" applyFill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showOutlineSymbols="0" showWhiteSpace="0" workbookViewId="0">
      <selection sqref="A1:A1048576"/>
    </sheetView>
  </sheetViews>
  <sheetFormatPr baseColWidth="10" defaultColWidth="9" defaultRowHeight="14" x14ac:dyDescent="0.2"/>
  <cols>
    <col min="1" max="1" width="20" bestFit="1" customWidth="1"/>
    <col min="2" max="2" width="45.796875" bestFit="1" customWidth="1"/>
    <col min="3" max="3" width="30" bestFit="1" customWidth="1"/>
    <col min="4" max="5" width="15" bestFit="1" customWidth="1"/>
    <col min="6" max="6" width="13" bestFit="1" customWidth="1"/>
    <col min="7" max="7" width="15" bestFit="1" customWidth="1"/>
    <col min="8" max="11" width="13" bestFit="1" customWidth="1"/>
    <col min="12" max="13" width="15" bestFit="1" customWidth="1"/>
    <col min="14" max="15" width="13" bestFit="1" customWidth="1"/>
  </cols>
  <sheetData>
    <row r="1" spans="1:15" ht="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s="8" customFormat="1" x14ac:dyDescent="0.2">
      <c r="A2" s="5" t="s">
        <v>15</v>
      </c>
      <c r="B2" s="5" t="s">
        <v>16</v>
      </c>
      <c r="C2" s="5" t="s">
        <v>17</v>
      </c>
      <c r="D2" s="5" t="str">
        <f>"7802100004741"</f>
        <v>7802100004741</v>
      </c>
      <c r="E2" s="5" t="str">
        <f>"1697032098886"</f>
        <v>1697032098886</v>
      </c>
      <c r="F2" s="6">
        <v>34</v>
      </c>
      <c r="G2" s="7">
        <v>649.96</v>
      </c>
      <c r="H2" s="6">
        <v>22099</v>
      </c>
      <c r="I2" s="6">
        <v>0</v>
      </c>
      <c r="J2" s="6">
        <v>34</v>
      </c>
      <c r="K2" s="6">
        <v>0</v>
      </c>
      <c r="L2" s="5" t="s">
        <v>18</v>
      </c>
      <c r="M2" s="5" t="s">
        <v>19</v>
      </c>
      <c r="N2" s="6">
        <v>1200</v>
      </c>
      <c r="O2" s="7">
        <v>358.44</v>
      </c>
    </row>
    <row r="3" spans="1:15" s="8" customFormat="1" x14ac:dyDescent="0.2">
      <c r="A3" s="5" t="s">
        <v>15</v>
      </c>
      <c r="B3" s="5" t="s">
        <v>20</v>
      </c>
      <c r="C3" s="5" t="s">
        <v>21</v>
      </c>
      <c r="D3" s="5" t="str">
        <f>"7809634100727"</f>
        <v>7809634100727</v>
      </c>
      <c r="E3" s="5" t="str">
        <f>"1702755925638"</f>
        <v>1702755925638</v>
      </c>
      <c r="F3" s="6">
        <v>41</v>
      </c>
      <c r="G3" s="6">
        <v>1694</v>
      </c>
      <c r="H3" s="6">
        <v>60984</v>
      </c>
      <c r="I3" s="6">
        <v>0</v>
      </c>
      <c r="J3" s="6">
        <v>36</v>
      </c>
      <c r="K3" s="6">
        <v>0</v>
      </c>
      <c r="L3" s="5" t="s">
        <v>71</v>
      </c>
      <c r="M3" s="5" t="s">
        <v>19</v>
      </c>
      <c r="N3" s="6">
        <v>2400</v>
      </c>
      <c r="O3" s="7">
        <v>26.43</v>
      </c>
    </row>
    <row r="4" spans="1:15" s="8" customFormat="1" x14ac:dyDescent="0.2">
      <c r="A4" s="5" t="s">
        <v>15</v>
      </c>
      <c r="B4" s="5" t="s">
        <v>22</v>
      </c>
      <c r="C4" s="5" t="s">
        <v>23</v>
      </c>
      <c r="D4" s="5" t="str">
        <f>"7802100004024"</f>
        <v>7802100004024</v>
      </c>
      <c r="E4" s="5" t="str">
        <f>"69045437625213"</f>
        <v>69045437625213</v>
      </c>
      <c r="F4" s="6">
        <v>35</v>
      </c>
      <c r="G4" s="6">
        <v>1077</v>
      </c>
      <c r="H4" s="6">
        <v>37695</v>
      </c>
      <c r="I4" s="6">
        <v>0</v>
      </c>
      <c r="J4" s="6">
        <v>35</v>
      </c>
      <c r="K4" s="6">
        <v>0</v>
      </c>
      <c r="L4" s="5" t="s">
        <v>18</v>
      </c>
      <c r="M4" s="5" t="s">
        <v>19</v>
      </c>
      <c r="N4" s="6">
        <v>1450</v>
      </c>
      <c r="O4" s="7">
        <v>-37.57</v>
      </c>
    </row>
    <row r="5" spans="1:15" s="8" customFormat="1" x14ac:dyDescent="0.2">
      <c r="A5" s="5" t="s">
        <v>15</v>
      </c>
      <c r="B5" s="5" t="s">
        <v>24</v>
      </c>
      <c r="C5" s="5" t="s">
        <v>23</v>
      </c>
      <c r="D5" s="5" t="str">
        <f>"7802100004000"</f>
        <v>7802100004000</v>
      </c>
      <c r="E5" s="5" t="str">
        <f>"69045437593593"</f>
        <v>69045437593593</v>
      </c>
      <c r="F5" s="6">
        <v>41</v>
      </c>
      <c r="G5" s="6">
        <v>900</v>
      </c>
      <c r="H5" s="6">
        <v>30600</v>
      </c>
      <c r="I5" s="6">
        <v>0</v>
      </c>
      <c r="J5" s="6">
        <v>34</v>
      </c>
      <c r="K5" s="6">
        <v>0</v>
      </c>
      <c r="L5" s="5" t="s">
        <v>18</v>
      </c>
      <c r="M5" s="5" t="s">
        <v>19</v>
      </c>
      <c r="N5" s="6">
        <v>1450</v>
      </c>
      <c r="O5" s="7">
        <v>139.43</v>
      </c>
    </row>
    <row r="6" spans="1:15" s="12" customFormat="1" x14ac:dyDescent="0.2">
      <c r="A6" s="9" t="s">
        <v>15</v>
      </c>
      <c r="B6" s="9" t="s">
        <v>25</v>
      </c>
      <c r="C6" s="9" t="s">
        <v>26</v>
      </c>
      <c r="D6" s="9" t="str">
        <f>"7802130001017"</f>
        <v>7802130001017</v>
      </c>
      <c r="E6" s="9" t="str">
        <f>"69045438349116"</f>
        <v>69045438349116</v>
      </c>
      <c r="F6" s="6">
        <v>99</v>
      </c>
      <c r="G6" s="10">
        <v>808</v>
      </c>
      <c r="H6" s="10">
        <v>62216</v>
      </c>
      <c r="I6" s="10">
        <v>0</v>
      </c>
      <c r="J6" s="10">
        <v>77</v>
      </c>
      <c r="K6" s="10">
        <v>0</v>
      </c>
      <c r="L6" s="9" t="s">
        <v>27</v>
      </c>
      <c r="M6" s="9" t="s">
        <v>19</v>
      </c>
      <c r="N6" s="10">
        <v>1000</v>
      </c>
      <c r="O6" s="11">
        <v>-91.15</v>
      </c>
    </row>
    <row r="7" spans="1:15" s="8" customFormat="1" x14ac:dyDescent="0.2">
      <c r="A7" s="5" t="s">
        <v>15</v>
      </c>
      <c r="B7" s="5" t="s">
        <v>28</v>
      </c>
      <c r="C7" s="5" t="s">
        <v>23</v>
      </c>
      <c r="D7" s="5" t="str">
        <f>"7802100006158"</f>
        <v>7802100006158</v>
      </c>
      <c r="E7" s="5" t="str">
        <f>"74233337730333"</f>
        <v>74233337730333</v>
      </c>
      <c r="F7" s="6">
        <v>63</v>
      </c>
      <c r="G7" s="6">
        <v>846</v>
      </c>
      <c r="H7" s="6">
        <v>50760</v>
      </c>
      <c r="I7" s="6">
        <v>0</v>
      </c>
      <c r="J7" s="6">
        <v>60</v>
      </c>
      <c r="K7" s="6">
        <v>0</v>
      </c>
      <c r="L7" s="5" t="s">
        <v>18</v>
      </c>
      <c r="M7" s="5" t="s">
        <v>19</v>
      </c>
      <c r="N7" s="6">
        <v>1290</v>
      </c>
      <c r="O7" s="7">
        <v>238.03</v>
      </c>
    </row>
    <row r="8" spans="1:15" s="12" customFormat="1" x14ac:dyDescent="0.2">
      <c r="A8" s="9" t="s">
        <v>15</v>
      </c>
      <c r="B8" s="9" t="s">
        <v>29</v>
      </c>
      <c r="C8" s="9" t="s">
        <v>17</v>
      </c>
      <c r="D8" s="9" t="str">
        <f>"1816820"</f>
        <v>1816820</v>
      </c>
      <c r="E8" s="9" t="str">
        <f>"69045449399467"</f>
        <v>69045449399467</v>
      </c>
      <c r="F8" s="6">
        <v>103</v>
      </c>
      <c r="G8" s="10">
        <v>0</v>
      </c>
      <c r="H8" s="10">
        <v>0</v>
      </c>
      <c r="I8" s="10">
        <v>0</v>
      </c>
      <c r="J8" s="10">
        <v>103</v>
      </c>
      <c r="K8" s="10">
        <v>0</v>
      </c>
      <c r="L8" s="9" t="s">
        <v>27</v>
      </c>
      <c r="M8" s="9" t="s">
        <v>19</v>
      </c>
      <c r="N8" s="10">
        <v>950</v>
      </c>
      <c r="O8" s="10">
        <v>681</v>
      </c>
    </row>
    <row r="9" spans="1:15" s="8" customFormat="1" x14ac:dyDescent="0.2">
      <c r="A9" s="5" t="s">
        <v>15</v>
      </c>
      <c r="B9" s="5" t="s">
        <v>30</v>
      </c>
      <c r="C9" s="5" t="s">
        <v>31</v>
      </c>
      <c r="D9" s="5" t="str">
        <f>"01801828"</f>
        <v>01801828</v>
      </c>
      <c r="E9" s="5" t="str">
        <f>"1694289260616"</f>
        <v>1694289260616</v>
      </c>
      <c r="F9" s="6">
        <v>293</v>
      </c>
      <c r="G9" s="7">
        <v>561.91</v>
      </c>
      <c r="H9" s="6">
        <v>163516</v>
      </c>
      <c r="I9" s="6">
        <v>0</v>
      </c>
      <c r="J9" s="6">
        <v>291</v>
      </c>
      <c r="K9" s="6">
        <v>0</v>
      </c>
      <c r="L9" s="5" t="s">
        <v>27</v>
      </c>
      <c r="M9" s="5" t="s">
        <v>19</v>
      </c>
      <c r="N9" s="6">
        <v>1000</v>
      </c>
      <c r="O9" s="7">
        <v>278.43</v>
      </c>
    </row>
    <row r="10" spans="1:15" s="8" customFormat="1" x14ac:dyDescent="0.2">
      <c r="A10" s="5" t="s">
        <v>15</v>
      </c>
      <c r="B10" s="5" t="s">
        <v>30</v>
      </c>
      <c r="C10" s="5" t="s">
        <v>32</v>
      </c>
      <c r="D10" s="5" t="str">
        <f>"7802130002342"</f>
        <v>7802130002342</v>
      </c>
      <c r="E10" s="5" t="str">
        <f>"69045438422369"</f>
        <v>69045438422369</v>
      </c>
      <c r="F10" s="6">
        <v>312</v>
      </c>
      <c r="G10" s="6">
        <v>845</v>
      </c>
      <c r="H10" s="6">
        <v>253500</v>
      </c>
      <c r="I10" s="6">
        <v>0</v>
      </c>
      <c r="J10" s="6">
        <v>300</v>
      </c>
      <c r="K10" s="6">
        <v>0</v>
      </c>
      <c r="L10" s="5" t="s">
        <v>27</v>
      </c>
      <c r="M10" s="5" t="s">
        <v>19</v>
      </c>
      <c r="N10" s="6">
        <v>1300</v>
      </c>
      <c r="O10" s="7">
        <v>86.9</v>
      </c>
    </row>
    <row r="11" spans="1:15" s="8" customFormat="1" x14ac:dyDescent="0.2">
      <c r="A11" s="5" t="s">
        <v>15</v>
      </c>
      <c r="B11" s="5" t="s">
        <v>33</v>
      </c>
      <c r="C11" s="5" t="s">
        <v>26</v>
      </c>
      <c r="D11" s="5" t="str">
        <f>"071990100711"</f>
        <v>071990100711</v>
      </c>
      <c r="E11" s="5" t="str">
        <f>"1691005486420"</f>
        <v>1691005486420</v>
      </c>
      <c r="F11" s="6">
        <v>127</v>
      </c>
      <c r="G11" s="6">
        <v>1077</v>
      </c>
      <c r="H11" s="6">
        <v>135702</v>
      </c>
      <c r="I11" s="6">
        <v>0</v>
      </c>
      <c r="J11" s="6">
        <v>126</v>
      </c>
      <c r="K11" s="6">
        <v>0</v>
      </c>
      <c r="L11" s="5" t="s">
        <v>27</v>
      </c>
      <c r="M11" s="5" t="s">
        <v>19</v>
      </c>
      <c r="N11" s="6">
        <v>1300</v>
      </c>
      <c r="O11" s="7">
        <v>-145.1</v>
      </c>
    </row>
    <row r="12" spans="1:15" s="8" customFormat="1" x14ac:dyDescent="0.2">
      <c r="A12" s="5" t="s">
        <v>15</v>
      </c>
      <c r="B12" s="5" t="s">
        <v>34</v>
      </c>
      <c r="C12" s="5" t="s">
        <v>35</v>
      </c>
      <c r="D12" s="5" t="str">
        <f>"75041670"</f>
        <v>75041670</v>
      </c>
      <c r="E12" s="5" t="str">
        <f>"69045449430853"</f>
        <v>69045449430853</v>
      </c>
      <c r="F12" s="6">
        <v>372</v>
      </c>
      <c r="G12" s="6">
        <v>635</v>
      </c>
      <c r="H12" s="6">
        <v>205740</v>
      </c>
      <c r="I12" s="6">
        <v>0</v>
      </c>
      <c r="J12" s="6">
        <v>324</v>
      </c>
      <c r="K12" s="6">
        <v>0</v>
      </c>
      <c r="L12" s="5" t="s">
        <v>27</v>
      </c>
      <c r="M12" s="5" t="s">
        <v>19</v>
      </c>
      <c r="N12" s="6">
        <v>1100</v>
      </c>
      <c r="O12" s="7">
        <v>153.53</v>
      </c>
    </row>
    <row r="13" spans="1:15" s="8" customFormat="1" x14ac:dyDescent="0.2">
      <c r="A13" s="5" t="s">
        <v>15</v>
      </c>
      <c r="B13" s="5" t="s">
        <v>36</v>
      </c>
      <c r="C13" s="5" t="s">
        <v>23</v>
      </c>
      <c r="D13" s="5" t="str">
        <f>"7802100505323"</f>
        <v>7802100505323</v>
      </c>
      <c r="E13" s="5" t="str">
        <f>"69045437798474"</f>
        <v>69045437798474</v>
      </c>
      <c r="F13" s="6">
        <v>183</v>
      </c>
      <c r="G13" s="6">
        <v>692</v>
      </c>
      <c r="H13" s="6">
        <v>121792</v>
      </c>
      <c r="I13" s="6">
        <v>0</v>
      </c>
      <c r="J13" s="6">
        <v>176</v>
      </c>
      <c r="K13" s="6">
        <v>0</v>
      </c>
      <c r="L13" s="5" t="s">
        <v>18</v>
      </c>
      <c r="M13" s="5" t="s">
        <v>19</v>
      </c>
      <c r="N13" s="6">
        <v>900</v>
      </c>
      <c r="O13" s="7">
        <v>-46.84</v>
      </c>
    </row>
    <row r="14" spans="1:15" s="8" customFormat="1" x14ac:dyDescent="0.2">
      <c r="A14" s="5" t="s">
        <v>15</v>
      </c>
      <c r="B14" s="5" t="s">
        <v>36</v>
      </c>
      <c r="C14" s="5" t="s">
        <v>26</v>
      </c>
      <c r="D14" s="5" t="str">
        <f>"7802100005625"</f>
        <v>7802100005625</v>
      </c>
      <c r="E14" s="5" t="str">
        <f>"73109929100263"</f>
        <v>73109929100263</v>
      </c>
      <c r="F14" s="6">
        <v>1155</v>
      </c>
      <c r="G14" s="6">
        <v>1000</v>
      </c>
      <c r="H14" s="6">
        <v>1150000</v>
      </c>
      <c r="I14" s="6">
        <v>0</v>
      </c>
      <c r="J14" s="6">
        <v>1150</v>
      </c>
      <c r="K14" s="6">
        <v>0</v>
      </c>
      <c r="L14" s="5" t="s">
        <v>18</v>
      </c>
      <c r="M14" s="5" t="s">
        <v>19</v>
      </c>
      <c r="N14" s="6">
        <v>1300</v>
      </c>
      <c r="O14" s="7">
        <v>92.44</v>
      </c>
    </row>
    <row r="15" spans="1:15" s="8" customFormat="1" x14ac:dyDescent="0.2">
      <c r="A15" s="5" t="s">
        <v>15</v>
      </c>
      <c r="B15" s="5" t="s">
        <v>37</v>
      </c>
      <c r="C15" s="5" t="s">
        <v>31</v>
      </c>
      <c r="D15" s="5" t="str">
        <f>"7753749003216"</f>
        <v>7753749003216</v>
      </c>
      <c r="E15" s="5" t="str">
        <f>"69045433237919"</f>
        <v>69045433237919</v>
      </c>
      <c r="F15" s="6">
        <v>36</v>
      </c>
      <c r="G15" s="6">
        <v>727</v>
      </c>
      <c r="H15" s="6">
        <v>26172</v>
      </c>
      <c r="I15" s="6">
        <v>0</v>
      </c>
      <c r="J15" s="6">
        <v>36</v>
      </c>
      <c r="K15" s="6">
        <v>0</v>
      </c>
      <c r="L15" s="5" t="s">
        <v>71</v>
      </c>
      <c r="M15" s="5" t="s">
        <v>19</v>
      </c>
      <c r="N15" s="6">
        <v>1000</v>
      </c>
      <c r="O15" s="7">
        <v>-10.15</v>
      </c>
    </row>
    <row r="16" spans="1:15" s="8" customFormat="1" x14ac:dyDescent="0.2">
      <c r="A16" s="5" t="s">
        <v>15</v>
      </c>
      <c r="B16" s="5" t="s">
        <v>38</v>
      </c>
      <c r="C16" s="5" t="s">
        <v>23</v>
      </c>
      <c r="D16" s="5" t="str">
        <f>"7802100505347"</f>
        <v>7802100505347</v>
      </c>
      <c r="E16" s="5" t="str">
        <f>"69045437808328"</f>
        <v>69045437808328</v>
      </c>
      <c r="F16" s="6">
        <v>179</v>
      </c>
      <c r="G16" s="7">
        <v>496.96</v>
      </c>
      <c r="H16" s="6">
        <v>85477</v>
      </c>
      <c r="I16" s="6">
        <v>0</v>
      </c>
      <c r="J16" s="6">
        <v>172</v>
      </c>
      <c r="K16" s="6">
        <v>0</v>
      </c>
      <c r="L16" s="5" t="s">
        <v>18</v>
      </c>
      <c r="M16" s="5" t="s">
        <v>19</v>
      </c>
      <c r="N16" s="6">
        <v>900</v>
      </c>
      <c r="O16" s="7">
        <v>148.19999999999999</v>
      </c>
    </row>
    <row r="17" spans="1:15" s="8" customFormat="1" x14ac:dyDescent="0.2">
      <c r="A17" s="5" t="s">
        <v>15</v>
      </c>
      <c r="B17" s="5" t="s">
        <v>39</v>
      </c>
      <c r="C17" s="5" t="s">
        <v>23</v>
      </c>
      <c r="D17" s="5" t="str">
        <f>"7802100002952"</f>
        <v>7802100002952</v>
      </c>
      <c r="E17" s="5" t="str">
        <f>"69045437392606"</f>
        <v>69045437392606</v>
      </c>
      <c r="F17" s="6">
        <v>347</v>
      </c>
      <c r="G17" s="7">
        <v>331.13</v>
      </c>
      <c r="H17" s="6">
        <v>64901</v>
      </c>
      <c r="I17" s="6">
        <v>0</v>
      </c>
      <c r="J17" s="6">
        <v>196</v>
      </c>
      <c r="K17" s="6">
        <v>0</v>
      </c>
      <c r="L17" s="5" t="s">
        <v>18</v>
      </c>
      <c r="M17" s="5" t="s">
        <v>19</v>
      </c>
      <c r="N17" s="6">
        <v>800</v>
      </c>
      <c r="O17" s="7">
        <v>242.35</v>
      </c>
    </row>
    <row r="18" spans="1:15" s="8" customFormat="1" x14ac:dyDescent="0.2">
      <c r="A18" s="5" t="s">
        <v>15</v>
      </c>
      <c r="B18" s="5" t="s">
        <v>39</v>
      </c>
      <c r="C18" s="5" t="s">
        <v>26</v>
      </c>
      <c r="D18" s="5" t="str">
        <f>"7802100005489"</f>
        <v>7802100005489</v>
      </c>
      <c r="E18" s="5" t="str">
        <f>"1718730491071"</f>
        <v>1718730491071</v>
      </c>
      <c r="F18" s="6">
        <v>124</v>
      </c>
      <c r="G18" s="6">
        <v>769</v>
      </c>
      <c r="H18" s="6">
        <v>163797</v>
      </c>
      <c r="I18" s="6">
        <v>0</v>
      </c>
      <c r="J18" s="6">
        <v>213</v>
      </c>
      <c r="K18" s="6">
        <v>0</v>
      </c>
      <c r="L18" s="5" t="s">
        <v>18</v>
      </c>
      <c r="M18" s="5" t="s">
        <v>19</v>
      </c>
      <c r="N18" s="6">
        <v>1000</v>
      </c>
      <c r="O18" s="7">
        <v>-52.15</v>
      </c>
    </row>
    <row r="19" spans="1:15" s="8" customFormat="1" x14ac:dyDescent="0.2">
      <c r="A19" s="5" t="s">
        <v>15</v>
      </c>
      <c r="B19" s="5" t="s">
        <v>40</v>
      </c>
      <c r="C19" s="5" t="s">
        <v>35</v>
      </c>
      <c r="D19" s="5" t="str">
        <f>"7802100003270"</f>
        <v>7802100003270</v>
      </c>
      <c r="E19" s="5" t="str">
        <f>"69045437436696"</f>
        <v>69045437436696</v>
      </c>
      <c r="F19" s="6">
        <v>8</v>
      </c>
      <c r="G19" s="6">
        <v>828</v>
      </c>
      <c r="H19" s="6">
        <v>6624</v>
      </c>
      <c r="I19" s="6">
        <v>0</v>
      </c>
      <c r="J19" s="6">
        <v>8</v>
      </c>
      <c r="K19" s="6">
        <v>0</v>
      </c>
      <c r="L19" s="5" t="s">
        <v>71</v>
      </c>
      <c r="M19" s="5" t="s">
        <v>19</v>
      </c>
      <c r="N19" s="6">
        <v>1200</v>
      </c>
      <c r="O19" s="7">
        <v>32.22</v>
      </c>
    </row>
    <row r="20" spans="1:15" s="8" customFormat="1" x14ac:dyDescent="0.2">
      <c r="A20" s="5" t="s">
        <v>15</v>
      </c>
      <c r="B20" s="5" t="s">
        <v>41</v>
      </c>
      <c r="C20" s="5" t="s">
        <v>21</v>
      </c>
      <c r="D20" s="5" t="str">
        <f>"7802107000074"</f>
        <v>7802107000074</v>
      </c>
      <c r="E20" s="5" t="str">
        <f>"69045437916414"</f>
        <v>69045437916414</v>
      </c>
      <c r="F20" s="6">
        <v>20</v>
      </c>
      <c r="G20" s="6">
        <v>2462</v>
      </c>
      <c r="H20" s="6">
        <v>49240</v>
      </c>
      <c r="I20" s="6">
        <v>0</v>
      </c>
      <c r="J20" s="6">
        <v>20</v>
      </c>
      <c r="K20" s="6">
        <v>0</v>
      </c>
      <c r="L20" s="5" t="s">
        <v>18</v>
      </c>
      <c r="M20" s="5" t="s">
        <v>19</v>
      </c>
      <c r="N20" s="6">
        <v>3500</v>
      </c>
      <c r="O20" s="7">
        <v>46.96</v>
      </c>
    </row>
    <row r="21" spans="1:15" s="8" customFormat="1" x14ac:dyDescent="0.2">
      <c r="A21" s="5" t="s">
        <v>15</v>
      </c>
      <c r="B21" s="5" t="s">
        <v>42</v>
      </c>
      <c r="C21" s="5" t="s">
        <v>21</v>
      </c>
      <c r="D21" s="5" t="str">
        <f>"7802107000777"</f>
        <v>7802107000777</v>
      </c>
      <c r="E21" s="5" t="str">
        <f>"1691005317198"</f>
        <v>1691005317198</v>
      </c>
      <c r="F21" s="6">
        <v>15</v>
      </c>
      <c r="G21" s="6">
        <v>1769</v>
      </c>
      <c r="H21" s="6">
        <v>26535</v>
      </c>
      <c r="I21" s="6">
        <v>0</v>
      </c>
      <c r="J21" s="6">
        <v>15</v>
      </c>
      <c r="K21" s="6">
        <v>0</v>
      </c>
      <c r="L21" s="5" t="s">
        <v>18</v>
      </c>
      <c r="M21" s="5" t="s">
        <v>19</v>
      </c>
      <c r="N21" s="6">
        <v>2500</v>
      </c>
      <c r="O21" s="7">
        <v>23.11</v>
      </c>
    </row>
    <row r="22" spans="1:15" s="8" customFormat="1" x14ac:dyDescent="0.2">
      <c r="A22" s="5" t="s">
        <v>15</v>
      </c>
      <c r="B22" s="5" t="s">
        <v>43</v>
      </c>
      <c r="C22" s="5" t="s">
        <v>21</v>
      </c>
      <c r="D22" s="5" t="str">
        <f>"7802107000869"</f>
        <v>7802107000869</v>
      </c>
      <c r="E22" s="5" t="str">
        <f>"69045438011141"</f>
        <v>69045438011141</v>
      </c>
      <c r="F22" s="6">
        <v>30</v>
      </c>
      <c r="G22" s="6">
        <v>1349</v>
      </c>
      <c r="H22" s="6">
        <v>37772</v>
      </c>
      <c r="I22" s="6">
        <v>0</v>
      </c>
      <c r="J22" s="6">
        <v>28</v>
      </c>
      <c r="K22" s="6">
        <v>0</v>
      </c>
      <c r="L22" s="5" t="s">
        <v>18</v>
      </c>
      <c r="M22" s="5" t="s">
        <v>19</v>
      </c>
      <c r="N22" s="6">
        <v>2500</v>
      </c>
      <c r="O22" s="7">
        <v>443.11</v>
      </c>
    </row>
    <row r="23" spans="1:15" s="8" customFormat="1" x14ac:dyDescent="0.2">
      <c r="A23" s="5" t="s">
        <v>15</v>
      </c>
      <c r="B23" s="5" t="s">
        <v>44</v>
      </c>
      <c r="C23" s="5" t="s">
        <v>35</v>
      </c>
      <c r="D23" s="5" t="str">
        <f>"7802107001392"</f>
        <v>7802107001392</v>
      </c>
      <c r="E23" s="5" t="str">
        <f>"69045438075710"</f>
        <v>69045438075710</v>
      </c>
      <c r="F23" s="6">
        <v>16</v>
      </c>
      <c r="G23" s="7">
        <v>1133.22</v>
      </c>
      <c r="H23" s="6">
        <v>18132</v>
      </c>
      <c r="I23" s="6">
        <v>0</v>
      </c>
      <c r="J23" s="6">
        <v>16</v>
      </c>
      <c r="K23" s="6">
        <v>0</v>
      </c>
      <c r="L23" s="5" t="s">
        <v>18</v>
      </c>
      <c r="M23" s="5" t="s">
        <v>19</v>
      </c>
      <c r="N23" s="6">
        <v>1750</v>
      </c>
      <c r="O23" s="7">
        <v>121.26</v>
      </c>
    </row>
    <row r="24" spans="1:15" s="8" customFormat="1" x14ac:dyDescent="0.2">
      <c r="A24" s="5" t="s">
        <v>15</v>
      </c>
      <c r="B24" s="5" t="s">
        <v>45</v>
      </c>
      <c r="C24" s="5" t="s">
        <v>23</v>
      </c>
      <c r="D24" s="5" t="str">
        <f>"7802107000562"</f>
        <v>7802107000562</v>
      </c>
      <c r="E24" s="5" t="str">
        <f>"69045437981470"</f>
        <v>69045437981470</v>
      </c>
      <c r="F24" s="6">
        <v>40</v>
      </c>
      <c r="G24" s="6">
        <v>1385</v>
      </c>
      <c r="H24" s="6">
        <v>52630</v>
      </c>
      <c r="I24" s="6">
        <v>0</v>
      </c>
      <c r="J24" s="6">
        <v>38</v>
      </c>
      <c r="K24" s="6">
        <v>0</v>
      </c>
      <c r="L24" s="5" t="s">
        <v>18</v>
      </c>
      <c r="M24" s="5" t="s">
        <v>19</v>
      </c>
      <c r="N24" s="6">
        <v>1900</v>
      </c>
      <c r="O24" s="7">
        <v>-22.99</v>
      </c>
    </row>
    <row r="25" spans="1:15" s="8" customFormat="1" x14ac:dyDescent="0.2">
      <c r="A25" s="5" t="s">
        <v>15</v>
      </c>
      <c r="B25" s="5" t="s">
        <v>46</v>
      </c>
      <c r="C25" s="5" t="s">
        <v>21</v>
      </c>
      <c r="D25" s="5" t="str">
        <f>"7802107000999"</f>
        <v>7802107000999</v>
      </c>
      <c r="E25" s="5" t="str">
        <f>"69045438014803"</f>
        <v>69045438014803</v>
      </c>
      <c r="F25" s="6">
        <v>35</v>
      </c>
      <c r="G25" s="6">
        <v>1538</v>
      </c>
      <c r="H25" s="6">
        <v>53830</v>
      </c>
      <c r="I25" s="6">
        <v>0</v>
      </c>
      <c r="J25" s="6">
        <v>35</v>
      </c>
      <c r="K25" s="6">
        <v>0</v>
      </c>
      <c r="L25" s="5" t="s">
        <v>18</v>
      </c>
      <c r="M25" s="5" t="s">
        <v>19</v>
      </c>
      <c r="N25" s="6">
        <v>2300</v>
      </c>
      <c r="O25" s="7">
        <v>110.75</v>
      </c>
    </row>
    <row r="26" spans="1:15" s="8" customFormat="1" x14ac:dyDescent="0.2">
      <c r="A26" s="5" t="s">
        <v>15</v>
      </c>
      <c r="B26" s="5" t="s">
        <v>47</v>
      </c>
      <c r="C26" s="5" t="s">
        <v>23</v>
      </c>
      <c r="D26" s="5" t="str">
        <f>"7802107000937"</f>
        <v>7802107000937</v>
      </c>
      <c r="E26" s="5" t="str">
        <f>"69045438008840"</f>
        <v>69045438008840</v>
      </c>
      <c r="F26" s="6">
        <v>15</v>
      </c>
      <c r="G26" s="6">
        <v>1038</v>
      </c>
      <c r="H26" s="6">
        <v>15570</v>
      </c>
      <c r="I26" s="6">
        <v>0</v>
      </c>
      <c r="J26" s="6">
        <v>15</v>
      </c>
      <c r="K26" s="6">
        <v>0</v>
      </c>
      <c r="L26" s="5" t="s">
        <v>18</v>
      </c>
      <c r="M26" s="5" t="s">
        <v>19</v>
      </c>
      <c r="N26" s="6">
        <v>1500</v>
      </c>
      <c r="O26" s="7">
        <v>37.270000000000003</v>
      </c>
    </row>
    <row r="27" spans="1:15" s="8" customFormat="1" x14ac:dyDescent="0.2">
      <c r="A27" s="5" t="s">
        <v>15</v>
      </c>
      <c r="B27" s="5" t="s">
        <v>48</v>
      </c>
      <c r="C27" s="5" t="s">
        <v>23</v>
      </c>
      <c r="D27" s="5" t="str">
        <f>"7802100004680"</f>
        <v>7802100004680</v>
      </c>
      <c r="E27" s="5" t="str">
        <f>"1716570978880"</f>
        <v>1716570978880</v>
      </c>
      <c r="F27" s="6">
        <v>11</v>
      </c>
      <c r="G27" s="6">
        <v>923</v>
      </c>
      <c r="H27" s="6">
        <v>9230</v>
      </c>
      <c r="I27" s="6">
        <v>0</v>
      </c>
      <c r="J27" s="6">
        <v>10</v>
      </c>
      <c r="K27" s="6">
        <v>0</v>
      </c>
      <c r="L27" s="5" t="s">
        <v>18</v>
      </c>
      <c r="M27" s="5" t="s">
        <v>19</v>
      </c>
      <c r="N27" s="6">
        <v>1200</v>
      </c>
      <c r="O27" s="7">
        <v>85.4</v>
      </c>
    </row>
    <row r="28" spans="1:15" s="8" customFormat="1" x14ac:dyDescent="0.2">
      <c r="A28" s="5" t="s">
        <v>15</v>
      </c>
      <c r="B28" s="5" t="s">
        <v>49</v>
      </c>
      <c r="C28" s="5" t="s">
        <v>23</v>
      </c>
      <c r="D28" s="5" t="str">
        <f>"7802100005670"</f>
        <v>7802100005670</v>
      </c>
      <c r="E28" s="5" t="str">
        <f>"73601710024139"</f>
        <v>73601710024139</v>
      </c>
      <c r="F28" s="6">
        <v>24</v>
      </c>
      <c r="G28" s="6">
        <v>846</v>
      </c>
      <c r="H28" s="6">
        <v>27072</v>
      </c>
      <c r="I28" s="6">
        <v>0</v>
      </c>
      <c r="J28" s="6">
        <v>32</v>
      </c>
      <c r="K28" s="6">
        <v>0</v>
      </c>
      <c r="L28" s="5" t="s">
        <v>18</v>
      </c>
      <c r="M28" s="5" t="s">
        <v>19</v>
      </c>
      <c r="N28" s="6">
        <v>1200</v>
      </c>
      <c r="O28" s="7">
        <v>162.4</v>
      </c>
    </row>
    <row r="29" spans="1:15" s="8" customFormat="1" x14ac:dyDescent="0.2">
      <c r="A29" s="5" t="s">
        <v>15</v>
      </c>
      <c r="B29" s="5" t="s">
        <v>50</v>
      </c>
      <c r="C29" s="5" t="s">
        <v>23</v>
      </c>
      <c r="D29" s="5" t="str">
        <f>"7802100005694"</f>
        <v>7802100005694</v>
      </c>
      <c r="E29" s="5" t="str">
        <f>"73601716411840"</f>
        <v>73601716411840</v>
      </c>
      <c r="F29" s="6">
        <v>57</v>
      </c>
      <c r="G29" s="6">
        <v>923</v>
      </c>
      <c r="H29" s="6">
        <v>42458</v>
      </c>
      <c r="I29" s="6">
        <v>0</v>
      </c>
      <c r="J29" s="6">
        <v>46</v>
      </c>
      <c r="K29" s="6">
        <v>0</v>
      </c>
      <c r="L29" s="5" t="s">
        <v>18</v>
      </c>
      <c r="M29" s="5" t="s">
        <v>19</v>
      </c>
      <c r="N29" s="6">
        <v>1200</v>
      </c>
      <c r="O29" s="7">
        <v>85.4</v>
      </c>
    </row>
    <row r="30" spans="1:15" s="8" customFormat="1" x14ac:dyDescent="0.2">
      <c r="A30" s="5" t="s">
        <v>15</v>
      </c>
      <c r="B30" s="5" t="s">
        <v>51</v>
      </c>
      <c r="C30" s="5" t="s">
        <v>23</v>
      </c>
      <c r="D30" s="5" t="str">
        <f>"7802100003584"</f>
        <v>7802100003584</v>
      </c>
      <c r="E30" s="5" t="str">
        <f>"69045437494618"</f>
        <v>69045437494618</v>
      </c>
      <c r="F30" s="6">
        <v>54</v>
      </c>
      <c r="G30" s="6">
        <v>667</v>
      </c>
      <c r="H30" s="6">
        <v>34684</v>
      </c>
      <c r="I30" s="6">
        <v>0</v>
      </c>
      <c r="J30" s="6">
        <v>52</v>
      </c>
      <c r="K30" s="6">
        <v>0</v>
      </c>
      <c r="L30" s="5" t="s">
        <v>18</v>
      </c>
      <c r="M30" s="5" t="s">
        <v>19</v>
      </c>
      <c r="N30" s="6">
        <v>1150</v>
      </c>
      <c r="O30" s="7">
        <v>157.37</v>
      </c>
    </row>
    <row r="31" spans="1:15" s="8" customFormat="1" x14ac:dyDescent="0.2">
      <c r="A31" s="5" t="s">
        <v>15</v>
      </c>
      <c r="B31" s="5" t="s">
        <v>52</v>
      </c>
      <c r="C31" s="5" t="s">
        <v>31</v>
      </c>
      <c r="D31" s="5" t="str">
        <f>"7792798012923"</f>
        <v>7792798012923</v>
      </c>
      <c r="E31" s="5" t="str">
        <f>"69045433746979"</f>
        <v>69045433746979</v>
      </c>
      <c r="F31" s="6">
        <v>148</v>
      </c>
      <c r="G31" s="6">
        <v>496</v>
      </c>
      <c r="H31" s="6">
        <v>71424</v>
      </c>
      <c r="I31" s="6">
        <v>0</v>
      </c>
      <c r="J31" s="6">
        <v>144</v>
      </c>
      <c r="K31" s="6">
        <v>0</v>
      </c>
      <c r="L31" s="5" t="s">
        <v>27</v>
      </c>
      <c r="M31" s="5" t="s">
        <v>19</v>
      </c>
      <c r="N31" s="6">
        <v>900</v>
      </c>
      <c r="O31" s="7">
        <v>149.16</v>
      </c>
    </row>
    <row r="32" spans="1:15" s="8" customFormat="1" x14ac:dyDescent="0.2">
      <c r="A32" s="5" t="s">
        <v>15</v>
      </c>
      <c r="B32" s="5" t="s">
        <v>52</v>
      </c>
      <c r="C32" s="5" t="s">
        <v>26</v>
      </c>
      <c r="D32" s="5" t="str">
        <f>"7802130003394"</f>
        <v>7802130003394</v>
      </c>
      <c r="E32" s="5" t="str">
        <f>"1694290461354"</f>
        <v>1694290461354</v>
      </c>
      <c r="F32" s="6">
        <v>345</v>
      </c>
      <c r="G32" s="6">
        <v>726</v>
      </c>
      <c r="H32" s="6">
        <v>250470</v>
      </c>
      <c r="I32" s="6">
        <v>0</v>
      </c>
      <c r="J32" s="6">
        <v>345</v>
      </c>
      <c r="K32" s="6">
        <v>0</v>
      </c>
      <c r="L32" s="5" t="s">
        <v>27</v>
      </c>
      <c r="M32" s="5" t="s">
        <v>19</v>
      </c>
      <c r="N32" s="6">
        <v>1200</v>
      </c>
      <c r="O32" s="7">
        <v>134.22</v>
      </c>
    </row>
    <row r="33" spans="1:15" s="8" customFormat="1" x14ac:dyDescent="0.2">
      <c r="A33" s="5" t="s">
        <v>15</v>
      </c>
      <c r="B33" s="5" t="s">
        <v>53</v>
      </c>
      <c r="C33" s="5" t="s">
        <v>54</v>
      </c>
      <c r="D33" s="5" t="str">
        <f>"7802100004178"</f>
        <v>7802100004178</v>
      </c>
      <c r="E33" s="5" t="str">
        <f>"69045437645264"</f>
        <v>69045437645264</v>
      </c>
      <c r="F33" s="6">
        <v>25</v>
      </c>
      <c r="G33" s="6">
        <v>0</v>
      </c>
      <c r="H33" s="6">
        <v>0</v>
      </c>
      <c r="I33" s="6">
        <v>0</v>
      </c>
      <c r="J33" s="6">
        <v>25</v>
      </c>
      <c r="K33" s="6">
        <v>0</v>
      </c>
      <c r="L33" s="5" t="s">
        <v>18</v>
      </c>
      <c r="M33" s="5" t="s">
        <v>19</v>
      </c>
      <c r="N33" s="6">
        <v>1500</v>
      </c>
      <c r="O33" s="7">
        <v>1075.27</v>
      </c>
    </row>
    <row r="34" spans="1:15" s="8" customFormat="1" x14ac:dyDescent="0.2">
      <c r="A34" s="5" t="s">
        <v>15</v>
      </c>
      <c r="B34" s="5" t="s">
        <v>55</v>
      </c>
      <c r="C34" s="5" t="s">
        <v>23</v>
      </c>
      <c r="D34" s="5" t="str">
        <f>"7802100002747"</f>
        <v>7802100002747</v>
      </c>
      <c r="E34" s="5" t="str">
        <f>"69045437369538"</f>
        <v>69045437369538</v>
      </c>
      <c r="F34" s="6">
        <v>492</v>
      </c>
      <c r="G34" s="7">
        <v>552.66</v>
      </c>
      <c r="H34" s="6">
        <v>269698</v>
      </c>
      <c r="I34" s="6">
        <v>0</v>
      </c>
      <c r="J34" s="6">
        <v>488</v>
      </c>
      <c r="K34" s="6">
        <v>0</v>
      </c>
      <c r="L34" s="5" t="s">
        <v>18</v>
      </c>
      <c r="M34" s="5" t="s">
        <v>19</v>
      </c>
      <c r="N34" s="6">
        <v>1000</v>
      </c>
      <c r="O34" s="7">
        <v>164.19</v>
      </c>
    </row>
    <row r="35" spans="1:15" s="8" customFormat="1" x14ac:dyDescent="0.2">
      <c r="A35" s="5" t="s">
        <v>15</v>
      </c>
      <c r="B35" s="5" t="s">
        <v>56</v>
      </c>
      <c r="C35" s="5" t="s">
        <v>54</v>
      </c>
      <c r="D35" s="5" t="str">
        <f>"7802100005809"</f>
        <v>7802100005809</v>
      </c>
      <c r="E35" s="5" t="str">
        <f>"74654642339005"</f>
        <v>74654642339005</v>
      </c>
      <c r="F35" s="6">
        <v>57</v>
      </c>
      <c r="G35" s="6">
        <v>1000</v>
      </c>
      <c r="H35" s="6">
        <v>57000</v>
      </c>
      <c r="I35" s="6">
        <v>0</v>
      </c>
      <c r="J35" s="6">
        <v>57</v>
      </c>
      <c r="K35" s="6">
        <v>0</v>
      </c>
      <c r="L35" s="5" t="s">
        <v>18</v>
      </c>
      <c r="M35" s="5" t="s">
        <v>19</v>
      </c>
      <c r="N35" s="6">
        <v>1400</v>
      </c>
      <c r="O35" s="7">
        <v>176.47</v>
      </c>
    </row>
    <row r="36" spans="1:15" s="8" customFormat="1" x14ac:dyDescent="0.2">
      <c r="A36" s="5" t="s">
        <v>15</v>
      </c>
      <c r="B36" s="5" t="s">
        <v>57</v>
      </c>
      <c r="C36" s="5" t="s">
        <v>58</v>
      </c>
      <c r="D36" s="5" t="str">
        <f>"5410228143376"</f>
        <v>5410228143376</v>
      </c>
      <c r="E36" s="5" t="str">
        <f>"69045430791920"</f>
        <v>69045430791920</v>
      </c>
      <c r="F36" s="6">
        <v>350</v>
      </c>
      <c r="G36" s="6">
        <v>922</v>
      </c>
      <c r="H36" s="6">
        <v>311636</v>
      </c>
      <c r="I36" s="6">
        <v>0</v>
      </c>
      <c r="J36" s="6">
        <v>338</v>
      </c>
      <c r="K36" s="6">
        <v>0</v>
      </c>
      <c r="L36" s="5" t="s">
        <v>27</v>
      </c>
      <c r="M36" s="5" t="s">
        <v>19</v>
      </c>
      <c r="N36" s="6">
        <v>1300</v>
      </c>
      <c r="O36" s="7">
        <v>9.9</v>
      </c>
    </row>
    <row r="37" spans="1:15" s="8" customFormat="1" x14ac:dyDescent="0.2">
      <c r="A37" s="5" t="s">
        <v>15</v>
      </c>
      <c r="B37" s="5" t="s">
        <v>59</v>
      </c>
      <c r="C37" s="5" t="s">
        <v>60</v>
      </c>
      <c r="D37" s="5" t="str">
        <f>"7802100001115"</f>
        <v>7802100001115</v>
      </c>
      <c r="E37" s="5" t="str">
        <f>"1708707366823"</f>
        <v>1708707366823</v>
      </c>
      <c r="F37" s="6">
        <v>10</v>
      </c>
      <c r="G37" s="7">
        <v>604.9</v>
      </c>
      <c r="H37" s="6">
        <v>5444</v>
      </c>
      <c r="I37" s="6">
        <v>0</v>
      </c>
      <c r="J37" s="6">
        <v>9</v>
      </c>
      <c r="K37" s="6">
        <v>0</v>
      </c>
      <c r="L37" s="5" t="s">
        <v>18</v>
      </c>
      <c r="M37" s="5" t="s">
        <v>19</v>
      </c>
      <c r="N37" s="6">
        <v>1000</v>
      </c>
      <c r="O37" s="7">
        <v>235.44</v>
      </c>
    </row>
    <row r="38" spans="1:15" s="8" customFormat="1" x14ac:dyDescent="0.2">
      <c r="A38" s="5" t="s">
        <v>15</v>
      </c>
      <c r="B38" s="5" t="s">
        <v>61</v>
      </c>
      <c r="C38" s="5" t="s">
        <v>21</v>
      </c>
      <c r="D38" s="5" t="str">
        <f>"7804616480231"</f>
        <v>7804616480231</v>
      </c>
      <c r="E38" s="5" t="str">
        <f>"69045446545766"</f>
        <v>69045446545766</v>
      </c>
      <c r="F38" s="6">
        <v>15</v>
      </c>
      <c r="G38" s="6">
        <v>1769</v>
      </c>
      <c r="H38" s="6">
        <v>26535</v>
      </c>
      <c r="I38" s="6">
        <v>0</v>
      </c>
      <c r="J38" s="6">
        <v>15</v>
      </c>
      <c r="K38" s="6">
        <v>0</v>
      </c>
      <c r="L38" s="5" t="s">
        <v>18</v>
      </c>
      <c r="M38" s="5" t="s">
        <v>19</v>
      </c>
      <c r="N38" s="6">
        <v>2500</v>
      </c>
      <c r="O38" s="7">
        <v>23.11</v>
      </c>
    </row>
    <row r="39" spans="1:15" x14ac:dyDescent="0.2">
      <c r="A39" s="1" t="s">
        <v>15</v>
      </c>
      <c r="B39" s="1" t="s">
        <v>62</v>
      </c>
      <c r="C39" s="1" t="s">
        <v>71</v>
      </c>
      <c r="D39" s="1" t="str">
        <f>"7802130002496"</f>
        <v>7802130002496</v>
      </c>
      <c r="E39" s="1" t="str">
        <f>"69045438495083"</f>
        <v>69045438495083</v>
      </c>
      <c r="F39" s="6">
        <v>0</v>
      </c>
      <c r="G39" s="4">
        <v>0</v>
      </c>
      <c r="H39" s="4">
        <v>0</v>
      </c>
      <c r="I39" s="4">
        <v>3</v>
      </c>
      <c r="J39" s="4">
        <v>-3</v>
      </c>
      <c r="K39" s="4">
        <v>0</v>
      </c>
      <c r="L39" s="1" t="s">
        <v>71</v>
      </c>
      <c r="M39" s="1" t="s">
        <v>19</v>
      </c>
      <c r="N39" s="4">
        <v>5400</v>
      </c>
      <c r="O39" s="3">
        <v>3870.97</v>
      </c>
    </row>
    <row r="40" spans="1:15" x14ac:dyDescent="0.2">
      <c r="A40" s="1" t="s">
        <v>15</v>
      </c>
      <c r="B40" s="1" t="s">
        <v>63</v>
      </c>
      <c r="C40" s="1" t="s">
        <v>71</v>
      </c>
      <c r="D40" s="1" t="str">
        <f>"7802130000676"</f>
        <v>7802130000676</v>
      </c>
      <c r="E40" s="1" t="str">
        <f>"69045438331272"</f>
        <v>69045438331272</v>
      </c>
      <c r="F40" s="6">
        <v>0</v>
      </c>
      <c r="G40" s="4">
        <v>0</v>
      </c>
      <c r="H40" s="4">
        <v>0</v>
      </c>
      <c r="I40" s="4">
        <v>2</v>
      </c>
      <c r="J40" s="4">
        <v>-2</v>
      </c>
      <c r="K40" s="4">
        <v>0</v>
      </c>
      <c r="L40" s="1" t="s">
        <v>71</v>
      </c>
      <c r="M40" s="1" t="s">
        <v>19</v>
      </c>
      <c r="N40" s="4">
        <v>4600</v>
      </c>
      <c r="O40" s="3">
        <v>3297.49</v>
      </c>
    </row>
    <row r="41" spans="1:15" x14ac:dyDescent="0.2">
      <c r="A41" s="1" t="s">
        <v>15</v>
      </c>
      <c r="B41" s="1" t="s">
        <v>64</v>
      </c>
      <c r="C41" s="1" t="s">
        <v>71</v>
      </c>
      <c r="D41" s="1" t="str">
        <f>"7802100505354"</f>
        <v>7802100505354</v>
      </c>
      <c r="E41" s="1" t="str">
        <f>"69045437827426"</f>
        <v>69045437827426</v>
      </c>
      <c r="F41" s="6">
        <v>0</v>
      </c>
      <c r="G41" s="4">
        <v>0</v>
      </c>
      <c r="H41" s="4">
        <v>0</v>
      </c>
      <c r="I41" s="4">
        <v>5</v>
      </c>
      <c r="J41" s="4">
        <v>-5</v>
      </c>
      <c r="K41" s="4">
        <v>0</v>
      </c>
      <c r="L41" s="1" t="s">
        <v>18</v>
      </c>
      <c r="M41" s="1" t="s">
        <v>19</v>
      </c>
      <c r="N41" s="4">
        <v>5400</v>
      </c>
      <c r="O41" s="3">
        <v>3870.97</v>
      </c>
    </row>
    <row r="42" spans="1:15" x14ac:dyDescent="0.2">
      <c r="A42" s="1" t="s">
        <v>15</v>
      </c>
      <c r="B42" s="1" t="s">
        <v>65</v>
      </c>
      <c r="C42" s="1" t="s">
        <v>71</v>
      </c>
      <c r="D42" s="1" t="str">
        <f>"7792798012947"</f>
        <v>7792798012947</v>
      </c>
      <c r="E42" s="1" t="str">
        <f>"1707416171773"</f>
        <v>1707416171773</v>
      </c>
      <c r="F42" s="6">
        <v>0</v>
      </c>
      <c r="G42" s="4">
        <v>0</v>
      </c>
      <c r="H42" s="4">
        <v>0</v>
      </c>
      <c r="I42" s="4">
        <v>2</v>
      </c>
      <c r="J42" s="4">
        <v>-2</v>
      </c>
      <c r="K42" s="4">
        <v>0</v>
      </c>
      <c r="L42" s="1" t="s">
        <v>27</v>
      </c>
      <c r="M42" s="1" t="s">
        <v>19</v>
      </c>
      <c r="N42" s="4">
        <v>4900</v>
      </c>
      <c r="O42" s="3">
        <v>3512.54</v>
      </c>
    </row>
    <row r="43" spans="1:15" x14ac:dyDescent="0.2">
      <c r="A43" s="1" t="s">
        <v>15</v>
      </c>
      <c r="B43" s="1" t="s">
        <v>66</v>
      </c>
      <c r="C43" s="1" t="s">
        <v>71</v>
      </c>
      <c r="D43" s="1" t="str">
        <f>"7802100002754"</f>
        <v>7802100002754</v>
      </c>
      <c r="E43" s="1" t="str">
        <f>"69045437375702"</f>
        <v>69045437375702</v>
      </c>
      <c r="F43" s="6">
        <v>0</v>
      </c>
      <c r="G43" s="4">
        <v>0</v>
      </c>
      <c r="H43" s="4">
        <v>0</v>
      </c>
      <c r="I43" s="4">
        <v>4</v>
      </c>
      <c r="J43" s="4">
        <v>-4</v>
      </c>
      <c r="K43" s="4">
        <v>0</v>
      </c>
      <c r="L43" s="1" t="s">
        <v>18</v>
      </c>
      <c r="M43" s="1" t="s">
        <v>19</v>
      </c>
      <c r="N43" s="4">
        <v>5800</v>
      </c>
      <c r="O43" s="3">
        <v>4157.71</v>
      </c>
    </row>
    <row r="44" spans="1:15" x14ac:dyDescent="0.2">
      <c r="A44" s="1" t="s">
        <v>15</v>
      </c>
      <c r="B44" s="1" t="s">
        <v>67</v>
      </c>
      <c r="C44" s="1" t="s">
        <v>71</v>
      </c>
      <c r="D44" s="1" t="str">
        <f>"PACK-ESCUDO-SILVER-470CC-X6"</f>
        <v>PACK-ESCUDO-SILVER-470CC-X6</v>
      </c>
      <c r="E44" s="1" t="str">
        <f>"1702483095355"</f>
        <v>1702483095355</v>
      </c>
      <c r="F44" s="6">
        <v>0</v>
      </c>
      <c r="G44" s="4">
        <v>0</v>
      </c>
      <c r="H44" s="4">
        <v>0</v>
      </c>
      <c r="I44" s="4">
        <v>1</v>
      </c>
      <c r="J44" s="4">
        <v>-1</v>
      </c>
      <c r="K44" s="4">
        <v>0</v>
      </c>
      <c r="L44" s="1" t="s">
        <v>18</v>
      </c>
      <c r="M44" s="1" t="s">
        <v>19</v>
      </c>
      <c r="N44" s="4">
        <v>4500</v>
      </c>
      <c r="O44" s="3">
        <v>3225.81</v>
      </c>
    </row>
    <row r="45" spans="1:15" x14ac:dyDescent="0.2">
      <c r="A45" s="1" t="s">
        <v>15</v>
      </c>
      <c r="B45" s="1" t="s">
        <v>68</v>
      </c>
      <c r="C45" s="1" t="s">
        <v>71</v>
      </c>
      <c r="D45" s="1" t="str">
        <f>"7802107001408"</f>
        <v>7802107001408</v>
      </c>
      <c r="E45" s="1" t="str">
        <f>"69045438077844"</f>
        <v>69045438077844</v>
      </c>
      <c r="F45" s="6">
        <v>0</v>
      </c>
      <c r="G45" s="4">
        <v>0</v>
      </c>
      <c r="H45" s="4">
        <v>0</v>
      </c>
      <c r="I45" s="4">
        <v>1</v>
      </c>
      <c r="J45" s="4">
        <v>-1</v>
      </c>
      <c r="K45" s="4">
        <v>0</v>
      </c>
      <c r="L45" s="1" t="s">
        <v>71</v>
      </c>
      <c r="M45" s="1" t="s">
        <v>19</v>
      </c>
      <c r="N45" s="4">
        <v>7000</v>
      </c>
      <c r="O45" s="3">
        <v>5017.92</v>
      </c>
    </row>
    <row r="46" spans="1:15" s="8" customFormat="1" x14ac:dyDescent="0.2">
      <c r="A46" s="5" t="s">
        <v>15</v>
      </c>
      <c r="B46" s="5" t="s">
        <v>69</v>
      </c>
      <c r="C46" s="5" t="s">
        <v>26</v>
      </c>
      <c r="D46" s="5" t="str">
        <f>"7802100006295"</f>
        <v>7802100006295</v>
      </c>
      <c r="E46" s="5" t="str">
        <f>"1754153563938"</f>
        <v>1754153563938</v>
      </c>
      <c r="F46" s="6">
        <v>120</v>
      </c>
      <c r="G46" s="6">
        <v>0</v>
      </c>
      <c r="H46" s="6">
        <v>0</v>
      </c>
      <c r="I46" s="6">
        <v>0</v>
      </c>
      <c r="J46" s="6">
        <v>114</v>
      </c>
      <c r="K46" s="6">
        <v>0</v>
      </c>
      <c r="L46" s="5" t="s">
        <v>18</v>
      </c>
      <c r="M46" s="5" t="s">
        <v>19</v>
      </c>
      <c r="N46" s="6">
        <v>1100</v>
      </c>
      <c r="O46" s="7">
        <v>924.37</v>
      </c>
    </row>
    <row r="47" spans="1:15" s="8" customFormat="1" x14ac:dyDescent="0.2">
      <c r="A47" s="5" t="s">
        <v>15</v>
      </c>
      <c r="B47" s="5" t="s">
        <v>70</v>
      </c>
      <c r="C47" s="5" t="s">
        <v>26</v>
      </c>
      <c r="D47" s="5" t="str">
        <f>"7802100005649"</f>
        <v>7802100005649</v>
      </c>
      <c r="E47" s="5" t="str">
        <f>"72891886744102"</f>
        <v>72891886744102</v>
      </c>
      <c r="F47" s="6">
        <v>102</v>
      </c>
      <c r="G47" s="6">
        <v>0</v>
      </c>
      <c r="H47" s="6">
        <v>0</v>
      </c>
      <c r="I47" s="6">
        <v>0</v>
      </c>
      <c r="J47" s="6">
        <v>96</v>
      </c>
      <c r="K47" s="6">
        <v>0</v>
      </c>
      <c r="L47" s="5" t="s">
        <v>18</v>
      </c>
      <c r="M47" s="5" t="s">
        <v>19</v>
      </c>
      <c r="N47" s="6">
        <v>1300</v>
      </c>
      <c r="O47" s="7">
        <v>1092.44</v>
      </c>
    </row>
  </sheetData>
  <autoFilter ref="A1:O47" xr:uid="{00000000-0001-0000-0000-000000000000}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 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DIEZ GAMBOA, ADOLFO I.</cp:lastModifiedBy>
  <dcterms:created xsi:type="dcterms:W3CDTF">2025-08-04T05:20:44Z</dcterms:created>
  <dcterms:modified xsi:type="dcterms:W3CDTF">2025-08-04T05:20:44Z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2025-08-04T04:33:07Z</dcterms:created>
  <cp:revision>0</cp:revision>
</cp:coreProperties>
</file>