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SM\Documents\"/>
    </mc:Choice>
  </mc:AlternateContent>
  <bookViews>
    <workbookView xWindow="0" yWindow="0" windowWidth="20490" windowHeight="7155"/>
  </bookViews>
  <sheets>
    <sheet name="Schedule &amp; Effort Variance" sheetId="6" r:id="rId1"/>
    <sheet name="SPI &amp; CPI" sheetId="11" r:id="rId2"/>
    <sheet name="QoW-Developers" sheetId="1" r:id="rId3"/>
    <sheet name="QoW-Testers" sheetId="13" r:id="rId4"/>
    <sheet name="Bug Density-Modules" sheetId="12" r:id="rId5"/>
    <sheet name="Bugs-Aging" sheetId="10" r:id="rId6"/>
    <sheet name="Requirement Stability Index" sheetId="14" r:id="rId7"/>
  </sheets>
  <calcPr calcId="152511"/>
</workbook>
</file>

<file path=xl/calcChain.xml><?xml version="1.0" encoding="utf-8"?>
<calcChain xmlns="http://schemas.openxmlformats.org/spreadsheetml/2006/main">
  <c r="F5" i="14" l="1"/>
  <c r="F6" i="14"/>
  <c r="F7" i="14"/>
  <c r="F8" i="14"/>
  <c r="F4" i="14"/>
  <c r="F5" i="10"/>
  <c r="F6" i="10"/>
  <c r="F7" i="10"/>
  <c r="F8" i="10"/>
  <c r="F4" i="10"/>
  <c r="H8" i="13" l="1"/>
  <c r="F8" i="13"/>
  <c r="D8" i="13"/>
  <c r="I8" i="13" s="1"/>
  <c r="H7" i="13"/>
  <c r="F7" i="13"/>
  <c r="D7" i="13"/>
  <c r="I7" i="13" s="1"/>
  <c r="H6" i="13"/>
  <c r="F6" i="13"/>
  <c r="D6" i="13"/>
  <c r="I6" i="13" s="1"/>
  <c r="H5" i="13"/>
  <c r="F5" i="13"/>
  <c r="D5" i="13"/>
  <c r="I5" i="13" s="1"/>
  <c r="H4" i="13"/>
  <c r="F4" i="13"/>
  <c r="D4" i="13"/>
  <c r="I4" i="13" s="1"/>
  <c r="I5" i="1"/>
  <c r="I6" i="1"/>
  <c r="I7" i="1"/>
  <c r="I8" i="1"/>
  <c r="I4" i="1"/>
  <c r="H8" i="12"/>
  <c r="F8" i="12"/>
  <c r="D8" i="12"/>
  <c r="I8" i="12" s="1"/>
  <c r="H7" i="12"/>
  <c r="F7" i="12"/>
  <c r="D7" i="12"/>
  <c r="I7" i="12" s="1"/>
  <c r="H6" i="12"/>
  <c r="F6" i="12"/>
  <c r="D6" i="12"/>
  <c r="I6" i="12" s="1"/>
  <c r="H5" i="12"/>
  <c r="F5" i="12"/>
  <c r="D5" i="12"/>
  <c r="I5" i="12" s="1"/>
  <c r="H4" i="12"/>
  <c r="F4" i="12"/>
  <c r="D4" i="12"/>
  <c r="I4" i="12" s="1"/>
  <c r="K9" i="11" l="1"/>
  <c r="K5" i="11"/>
  <c r="B3" i="11"/>
  <c r="H6" i="11"/>
  <c r="K6" i="11" s="1"/>
  <c r="H7" i="11"/>
  <c r="K7" i="11" s="1"/>
  <c r="H8" i="11"/>
  <c r="K8" i="11" s="1"/>
  <c r="H9" i="11"/>
  <c r="H10" i="11"/>
  <c r="K10" i="11" s="1"/>
  <c r="H11" i="11"/>
  <c r="K11" i="11" s="1"/>
  <c r="H12" i="11"/>
  <c r="K12" i="11" s="1"/>
  <c r="H13" i="11"/>
  <c r="K13" i="11" s="1"/>
  <c r="H14" i="11"/>
  <c r="K14" i="11" s="1"/>
  <c r="H15" i="11"/>
  <c r="K15" i="11" s="1"/>
  <c r="H16" i="11"/>
  <c r="K16" i="11" s="1"/>
  <c r="H5" i="11"/>
  <c r="H17" i="11" s="1"/>
  <c r="G9" i="11" l="1"/>
  <c r="J9" i="11" s="1"/>
  <c r="G16" i="11"/>
  <c r="J16" i="11" s="1"/>
  <c r="G12" i="11"/>
  <c r="J12" i="11" s="1"/>
  <c r="G8" i="11"/>
  <c r="J8" i="11" s="1"/>
  <c r="G14" i="11"/>
  <c r="J14" i="11" s="1"/>
  <c r="G10" i="11"/>
  <c r="J10" i="11" s="1"/>
  <c r="G6" i="11"/>
  <c r="J6" i="11" s="1"/>
  <c r="G13" i="11"/>
  <c r="J13" i="11" s="1"/>
  <c r="G15" i="11"/>
  <c r="J15" i="11" s="1"/>
  <c r="G11" i="11"/>
  <c r="J11" i="11" s="1"/>
  <c r="G7" i="11"/>
  <c r="J7" i="11" s="1"/>
  <c r="G5" i="11"/>
  <c r="I4" i="6"/>
  <c r="I5" i="6"/>
  <c r="I6" i="6"/>
  <c r="I7" i="6"/>
  <c r="I3" i="6"/>
  <c r="G17" i="11" l="1"/>
  <c r="J17" i="11" s="1"/>
  <c r="J5" i="11"/>
  <c r="I17" i="11"/>
  <c r="K17" i="11" s="1"/>
  <c r="H4" i="6"/>
  <c r="H5" i="6"/>
  <c r="H6" i="6"/>
  <c r="H7" i="6"/>
  <c r="H3" i="6"/>
  <c r="H8" i="1" l="1"/>
  <c r="H7" i="1"/>
  <c r="H6" i="1"/>
  <c r="H5" i="1"/>
  <c r="H4" i="1"/>
  <c r="F8" i="1"/>
  <c r="F7" i="1"/>
  <c r="F6" i="1"/>
  <c r="F5" i="1"/>
  <c r="F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<sst xmlns="http://schemas.openxmlformats.org/spreadsheetml/2006/main" count="210" uniqueCount="144">
  <si>
    <t>Sl. No.</t>
  </si>
  <si>
    <t>FACTORS</t>
  </si>
  <si>
    <t>DESCRIPTION</t>
  </si>
  <si>
    <t>Major Bugs</t>
  </si>
  <si>
    <t>SCORING GUIDELINES</t>
  </si>
  <si>
    <t>Column</t>
  </si>
  <si>
    <t>C</t>
  </si>
  <si>
    <t>E</t>
  </si>
  <si>
    <t>G</t>
  </si>
  <si>
    <t>I</t>
  </si>
  <si>
    <t>Assumptions and Limitations</t>
  </si>
  <si>
    <t>Origin or source of bugs could be RS or Design in which case developer of the program is not the responsible person for bug</t>
  </si>
  <si>
    <t>Critical bugs are given 60% weightage; major bugs - 30% and minor bugs - 10% weightage in calculating the quality of work; Can be changed in the formula as required.</t>
  </si>
  <si>
    <t>Blocker &amp; Critical Bugs</t>
  </si>
  <si>
    <t>Other Bugs</t>
  </si>
  <si>
    <t>Number of bugs in a complex screen may be more compared to a low complex screen. So, complexity factor should also be considered while calculating Quality of Work score (To be discussed further and decide how to take care this)</t>
  </si>
  <si>
    <t>Project Name</t>
  </si>
  <si>
    <t>Project Code</t>
  </si>
  <si>
    <t>SPI</t>
  </si>
  <si>
    <t>Schedule Variance</t>
  </si>
  <si>
    <t>Start Date</t>
  </si>
  <si>
    <t>As on Date</t>
  </si>
  <si>
    <t>P1</t>
  </si>
  <si>
    <t>P2</t>
  </si>
  <si>
    <t>P3</t>
  </si>
  <si>
    <t>P4</t>
  </si>
  <si>
    <t>P5</t>
  </si>
  <si>
    <t>Cworks CXF Project</t>
  </si>
  <si>
    <t>Agile Scrum Tool Development Project</t>
  </si>
  <si>
    <t>Leaflet Store Project</t>
  </si>
  <si>
    <t>ProjectScript</t>
  </si>
  <si>
    <t>Niko Hotels - Room Booking System</t>
  </si>
  <si>
    <t>Effort Variance</t>
  </si>
  <si>
    <t>Projects executed during 2017-18 - Schedule &amp; Effort Variance</t>
  </si>
  <si>
    <t>Task ID</t>
  </si>
  <si>
    <t>Task Name</t>
  </si>
  <si>
    <t>End Date</t>
  </si>
  <si>
    <t>% Completion</t>
  </si>
  <si>
    <t>31-06-2018</t>
  </si>
  <si>
    <t>EV</t>
  </si>
  <si>
    <t>PV</t>
  </si>
  <si>
    <t>AC</t>
  </si>
  <si>
    <t>CPI</t>
  </si>
  <si>
    <t>&lt;TID1&gt;</t>
  </si>
  <si>
    <t>&lt;TID2&gt;</t>
  </si>
  <si>
    <t>&lt;TID3&gt;</t>
  </si>
  <si>
    <t>&lt;TID4&gt;</t>
  </si>
  <si>
    <t>&lt;TID5&gt;</t>
  </si>
  <si>
    <t>&lt;TID6&gt;</t>
  </si>
  <si>
    <t>&lt;TID7&gt;</t>
  </si>
  <si>
    <t>&lt;TID8&gt;</t>
  </si>
  <si>
    <t>&lt;TID9&gt;</t>
  </si>
  <si>
    <t>&lt;TID10&gt;</t>
  </si>
  <si>
    <t>&lt;TID11&gt;</t>
  </si>
  <si>
    <t>&lt;TID12&gt;</t>
  </si>
  <si>
    <t>&lt;Task Name 1&gt;</t>
  </si>
  <si>
    <t>&lt;Task Name 2&gt;</t>
  </si>
  <si>
    <t>&lt;Task Name 3&gt;</t>
  </si>
  <si>
    <t>&lt;Task Name 4&gt;</t>
  </si>
  <si>
    <t>&lt;Task Name 5&gt;</t>
  </si>
  <si>
    <t>&lt;Task Name 6&gt;</t>
  </si>
  <si>
    <t>&lt;Task Name 7&gt;</t>
  </si>
  <si>
    <t>&lt;Task Name 8&gt;</t>
  </si>
  <si>
    <t>&lt;Task Name 9&gt;</t>
  </si>
  <si>
    <t>&lt;Task Name 10&gt;</t>
  </si>
  <si>
    <t>&lt;Task Name 11&gt;</t>
  </si>
  <si>
    <t>&lt;Task Name 12&gt;</t>
  </si>
  <si>
    <t>The data given above are only sample data</t>
  </si>
  <si>
    <t>Notes and Guidelines:</t>
  </si>
  <si>
    <r>
      <t xml:space="preserve">The texts in </t>
    </r>
    <r>
      <rPr>
        <i/>
        <sz val="11"/>
        <color theme="4"/>
        <rFont val="ＭＳ Ｐゴシック"/>
        <family val="2"/>
        <scheme val="minor"/>
      </rPr>
      <t>BLUE</t>
    </r>
    <r>
      <rPr>
        <i/>
        <sz val="11"/>
        <color rgb="FFFF0000"/>
        <rFont val="ＭＳ Ｐゴシック"/>
        <family val="2"/>
        <scheme val="minor"/>
      </rPr>
      <t xml:space="preserve"> color are the data to be entered by the user</t>
    </r>
  </si>
  <si>
    <t>Planned End Date</t>
  </si>
  <si>
    <t>Actual End Date</t>
  </si>
  <si>
    <t>Schedule Performance Index (SPI) and Cost Performance Index (CPI)</t>
  </si>
  <si>
    <t>The Schedule Performance Index (SPI) and Cost Performance Index (CPI) are as on current date displayed in cell B3</t>
  </si>
  <si>
    <r>
      <t xml:space="preserve">Project Name: </t>
    </r>
    <r>
      <rPr>
        <b/>
        <sz val="14"/>
        <color theme="4"/>
        <rFont val="ＭＳ Ｐゴシック"/>
        <family val="2"/>
        <scheme val="minor"/>
      </rPr>
      <t>CWorks CXF Project</t>
    </r>
  </si>
  <si>
    <t>Estimated Effort</t>
  </si>
  <si>
    <t>Actual Effort</t>
  </si>
  <si>
    <t>Estimated Effort (column C) can be in Person Days or Person Hours. Use the same unit of measure for all tasks consistently</t>
  </si>
  <si>
    <t>PV - Planned Value: Estimated effort (in Person Days or Person Hours, same unit as used for Estimated Effort) of tasks planned as on current date</t>
  </si>
  <si>
    <t>EV - Earned Value: Estimated effort (in Person Days or Person Hours, same unit as used for Estimated Effort) of tasks done as on current date</t>
  </si>
  <si>
    <t>AC - Actual Cost: Actual effort (in Person Days or Person Hours, same unit as used for Estimated Effort) of tasks done as on current date (taken from timesheet)</t>
  </si>
  <si>
    <t>SPI and CPI of less than 1 is BAD (behind schedule or cost overrun), greater than 1 is GOOD (ahead of schedule or within budget) and 1 is the ideal value</t>
  </si>
  <si>
    <t>Schedule variance and Effort Variance less than or equal to 0 are in Green background, greater than 0 but less than or equal to 5% are in Yellow background and greater than 5% are in Red background</t>
  </si>
  <si>
    <t>SPI and CPI of less than 1 will be in Red background, greater than 1 will be in Green background and 1 will be in White background</t>
  </si>
  <si>
    <t>Quality of Work (Based on Total Bugs) - Developers</t>
  </si>
  <si>
    <t>Resource Name</t>
  </si>
  <si>
    <t>&lt;Developer 1&gt;</t>
  </si>
  <si>
    <t>&lt;Developer 2&gt;</t>
  </si>
  <si>
    <t>&lt;Developer 3&gt;</t>
  </si>
  <si>
    <t>&lt;Developer 4&gt;</t>
  </si>
  <si>
    <t>&lt;Developer 5&gt;</t>
  </si>
  <si>
    <t>QoW</t>
  </si>
  <si>
    <t>No. of blocker &amp; critical bugs in the code written by the developer</t>
  </si>
  <si>
    <t>No. of major bugs in the code written by the developer</t>
  </si>
  <si>
    <t>No. of normal, minor &amp; trivial bugs in the code written by the developer</t>
  </si>
  <si>
    <t>100 - (weighted % of bugs created by the developer; critical - 60% weightage; major - 30% weightage; minor - 10% weightage)</t>
  </si>
  <si>
    <t>Quality of Work</t>
  </si>
  <si>
    <t>Bug Density - Module-wise</t>
  </si>
  <si>
    <t>Module Name</t>
  </si>
  <si>
    <t>&lt;Module 1&gt;</t>
  </si>
  <si>
    <t>&lt;Module 2&gt;</t>
  </si>
  <si>
    <t>&lt;Module 3&gt;</t>
  </si>
  <si>
    <t>&lt;Module 4&gt;</t>
  </si>
  <si>
    <t>&lt;Module 5&gt;</t>
  </si>
  <si>
    <t>Bug Density</t>
  </si>
  <si>
    <t>No. of blocker &amp; critical bugs detected in the module</t>
  </si>
  <si>
    <t>No. of major bugs detected in the module</t>
  </si>
  <si>
    <t>No. of normal, minor &amp; trivial bugs detected in the module</t>
  </si>
  <si>
    <t>% of weighted sum of bugs detected in the module (critical - 60% weightage; major - 30% weightage; minor - 10% weightage)</t>
  </si>
  <si>
    <t xml:space="preserve">Number of bugs in a complex module may be more compared to a low complex modules. </t>
  </si>
  <si>
    <t>Quality of Work (Based on Total Bugs) - Testers</t>
  </si>
  <si>
    <t>&lt;Tester 1&gt;</t>
  </si>
  <si>
    <t>&lt;Tester 2&gt;</t>
  </si>
  <si>
    <t>&lt;Tester 3&gt;</t>
  </si>
  <si>
    <t>&lt;Tester 4&gt;</t>
  </si>
  <si>
    <t>&lt;Tester 5&gt;</t>
  </si>
  <si>
    <t>No. of blocker &amp; critical bugs detected by the tester</t>
  </si>
  <si>
    <t>No. of major bugs detected by the tester</t>
  </si>
  <si>
    <t>No. of normal, minor &amp; trivial bugs detected by the tester</t>
  </si>
  <si>
    <t>Weighted % of bugs detected by the tester (critical - 60% weightage; major - 30% weightage; minor - 10% weightage)</t>
  </si>
  <si>
    <t>Number of bugs in a complex module may be more compared to a low complex module. So, number of bugs detected by a tester will also depend on the module assigned to the tester for testing (To be discussed further and decide how to take care this).</t>
  </si>
  <si>
    <t>Bugs - Aging (How long a bug has been kept Open before fixing/closing)</t>
  </si>
  <si>
    <t>Bug ID</t>
  </si>
  <si>
    <t>Bug Description</t>
  </si>
  <si>
    <t>Date Bug Reported</t>
  </si>
  <si>
    <t>Date Bug Closed</t>
  </si>
  <si>
    <t>&lt;Bug ID 1&gt;</t>
  </si>
  <si>
    <t>&lt;Bug ID 2&gt;</t>
  </si>
  <si>
    <t>&lt;Bug ID 3&gt;</t>
  </si>
  <si>
    <t>&lt;Bug ID 4&gt;</t>
  </si>
  <si>
    <t>&lt;Bug ID 5&gt;</t>
  </si>
  <si>
    <t>&lt;Bug Description 1&gt;</t>
  </si>
  <si>
    <t>&lt;Bug Description 2&gt;</t>
  </si>
  <si>
    <t>&lt;Bug Description 3&gt;</t>
  </si>
  <si>
    <t>&lt;Bug Description 4&gt;</t>
  </si>
  <si>
    <t>&lt;Bug Description 5&gt;</t>
  </si>
  <si>
    <t>Days Bug Remained Open</t>
  </si>
  <si>
    <t>New Requirements added after SRS Baselining</t>
  </si>
  <si>
    <t>Requirements changed after SRS Baselining</t>
  </si>
  <si>
    <t>Total No. of Original Requirements</t>
  </si>
  <si>
    <t>Requirement Stability Index of 100% indicates that requirements were stable and there were no changes. Lower values indicates instability of requirements and more changes in requirements</t>
  </si>
  <si>
    <t>Requirement Stability Index (RSI)</t>
  </si>
  <si>
    <t>Projects executed during 2017-18 - Requirement Stability Index (RSI)</t>
  </si>
  <si>
    <t>Project Name: CWorks CXF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</si>
</sst>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14009]dd/mm/yyyy;@"/>
    <numFmt numFmtId="177" formatCode="0.0%"/>
    <numFmt numFmtId="178" formatCode="dd/mm/yyyy"/>
  </numFmts>
  <fonts count="30">
    <font>
      <sz val="11"/>
      <color theme="1"/>
      <name val="ＭＳ Ｐゴシック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sz val="12"/>
      <name val="Calibri"/>
      <family val="2"/>
    </font>
    <font>
      <sz val="12"/>
      <name val="ＭＳ Ｐゴシック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ＭＳ Ｐゴシック"/>
      <family val="2"/>
      <scheme val="minor"/>
    </font>
    <font>
      <b/>
      <sz val="14"/>
      <color theme="1"/>
      <name val="ＭＳ Ｐゴシック"/>
      <family val="2"/>
      <scheme val="minor"/>
    </font>
    <font>
      <b/>
      <sz val="12"/>
      <name val="ＭＳ Ｐゴシック"/>
      <family val="2"/>
      <scheme val="minor"/>
    </font>
    <font>
      <b/>
      <sz val="12"/>
      <color rgb="FFFF0000"/>
      <name val="ＭＳ Ｐゴシック"/>
      <family val="2"/>
      <scheme val="minor"/>
    </font>
    <font>
      <sz val="14"/>
      <name val="ＭＳ Ｐゴシック"/>
      <family val="2"/>
      <scheme val="minor"/>
    </font>
    <font>
      <b/>
      <sz val="14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i/>
      <sz val="11"/>
      <color rgb="FFFF0000"/>
      <name val="ＭＳ Ｐゴシック"/>
      <family val="2"/>
      <scheme val="minor"/>
    </font>
    <font>
      <sz val="11"/>
      <color theme="4"/>
      <name val="ＭＳ Ｐゴシック"/>
      <family val="2"/>
      <scheme val="minor"/>
    </font>
    <font>
      <i/>
      <sz val="11"/>
      <color theme="1"/>
      <name val="ＭＳ Ｐゴシック"/>
      <family val="2"/>
      <scheme val="minor"/>
    </font>
    <font>
      <i/>
      <sz val="11"/>
      <color theme="4"/>
      <name val="ＭＳ Ｐゴシック"/>
      <family val="2"/>
      <scheme val="minor"/>
    </font>
    <font>
      <b/>
      <sz val="14"/>
      <color theme="4"/>
      <name val="ＭＳ Ｐゴシック"/>
      <family val="2"/>
      <scheme val="minor"/>
    </font>
    <font>
      <b/>
      <sz val="11"/>
      <name val="Calibri"/>
      <family val="2"/>
    </font>
    <font>
      <b/>
      <i/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14"/>
      <name val="Calibri"/>
      <family val="2"/>
    </font>
    <font>
      <sz val="11"/>
      <color theme="3" tint="0.3999755851924192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9" fontId="18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Protection="1"/>
    <xf numFmtId="0" fontId="0" fillId="0" borderId="0" xfId="0" applyFill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Protection="1"/>
    <xf numFmtId="0" fontId="2" fillId="2" borderId="1" xfId="1" applyFont="1" applyFill="1" applyBorder="1" applyAlignment="1" applyProtection="1">
      <alignment horizontal="center" vertical="center" wrapText="1"/>
    </xf>
    <xf numFmtId="0" fontId="5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16" fillId="0" borderId="6" xfId="0" applyFont="1" applyBorder="1" applyAlignment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177" fontId="13" fillId="3" borderId="1" xfId="3" applyNumberFormat="1" applyFont="1" applyFill="1" applyBorder="1"/>
    <xf numFmtId="0" fontId="13" fillId="0" borderId="1" xfId="0" applyFont="1" applyBorder="1" applyAlignment="1"/>
    <xf numFmtId="178" fontId="14" fillId="0" borderId="5" xfId="0" applyNumberFormat="1" applyFont="1" applyBorder="1" applyAlignment="1">
      <alignment horizontal="left"/>
    </xf>
    <xf numFmtId="0" fontId="13" fillId="0" borderId="6" xfId="0" applyFont="1" applyBorder="1" applyAlignment="1"/>
    <xf numFmtId="178" fontId="13" fillId="0" borderId="6" xfId="0" applyNumberFormat="1" applyFont="1" applyBorder="1" applyAlignment="1">
      <alignment horizontal="left"/>
    </xf>
    <xf numFmtId="178" fontId="14" fillId="0" borderId="6" xfId="0" applyNumberFormat="1" applyFont="1" applyBorder="1" applyAlignment="1">
      <alignment horizontal="left"/>
    </xf>
    <xf numFmtId="2" fontId="0" fillId="6" borderId="1" xfId="0" applyNumberFormat="1" applyFill="1" applyBorder="1"/>
    <xf numFmtId="2" fontId="6" fillId="6" borderId="1" xfId="0" applyNumberFormat="1" applyFont="1" applyFill="1" applyBorder="1"/>
    <xf numFmtId="2" fontId="5" fillId="6" borderId="1" xfId="0" applyNumberFormat="1" applyFont="1" applyFill="1" applyBorder="1"/>
    <xf numFmtId="2" fontId="12" fillId="6" borderId="1" xfId="0" applyNumberFormat="1" applyFont="1" applyFill="1" applyBorder="1"/>
    <xf numFmtId="0" fontId="12" fillId="6" borderId="1" xfId="0" applyFont="1" applyFill="1" applyBorder="1"/>
    <xf numFmtId="0" fontId="19" fillId="0" borderId="0" xfId="0" applyFont="1" applyFill="1" applyBorder="1"/>
    <xf numFmtId="0" fontId="20" fillId="0" borderId="1" xfId="0" applyFont="1" applyBorder="1" applyProtection="1">
      <protection locked="0"/>
    </xf>
    <xf numFmtId="178" fontId="20" fillId="0" borderId="1" xfId="0" applyNumberFormat="1" applyFont="1" applyBorder="1" applyProtection="1">
      <protection locked="0"/>
    </xf>
    <xf numFmtId="176" fontId="20" fillId="3" borderId="1" xfId="0" applyNumberFormat="1" applyFont="1" applyFill="1" applyBorder="1" applyProtection="1">
      <protection locked="0"/>
    </xf>
    <xf numFmtId="1" fontId="20" fillId="3" borderId="1" xfId="0" applyNumberFormat="1" applyFont="1" applyFill="1" applyBorder="1" applyProtection="1">
      <protection locked="0"/>
    </xf>
    <xf numFmtId="0" fontId="21" fillId="0" borderId="0" xfId="0" applyFont="1"/>
    <xf numFmtId="0" fontId="21" fillId="0" borderId="0" xfId="0" applyFont="1" applyBorder="1"/>
    <xf numFmtId="0" fontId="19" fillId="0" borderId="0" xfId="0" applyFont="1"/>
    <xf numFmtId="0" fontId="19" fillId="0" borderId="0" xfId="0" applyFont="1" applyBorder="1"/>
    <xf numFmtId="0" fontId="20" fillId="0" borderId="1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horizontal="right" vertical="center"/>
      <protection locked="0"/>
    </xf>
    <xf numFmtId="178" fontId="20" fillId="0" borderId="1" xfId="0" applyNumberFormat="1" applyFont="1" applyBorder="1" applyAlignment="1" applyProtection="1">
      <alignment horizontal="right" vertical="center"/>
      <protection locked="0"/>
    </xf>
    <xf numFmtId="9" fontId="20" fillId="3" borderId="1" xfId="0" applyNumberFormat="1" applyFont="1" applyFill="1" applyBorder="1" applyProtection="1">
      <protection locked="0"/>
    </xf>
    <xf numFmtId="9" fontId="20" fillId="0" borderId="1" xfId="0" applyNumberFormat="1" applyFont="1" applyBorder="1" applyProtection="1">
      <protection locked="0"/>
    </xf>
    <xf numFmtId="2" fontId="20" fillId="0" borderId="1" xfId="0" applyNumberFormat="1" applyFont="1" applyBorder="1" applyProtection="1">
      <protection locked="0"/>
    </xf>
    <xf numFmtId="0" fontId="7" fillId="0" borderId="0" xfId="0" applyFont="1" applyAlignment="1" applyProtection="1">
      <alignment wrapText="1"/>
    </xf>
    <xf numFmtId="0" fontId="19" fillId="0" borderId="0" xfId="0" applyFont="1" applyProtection="1"/>
    <xf numFmtId="0" fontId="19" fillId="0" borderId="0" xfId="0" applyFont="1" applyAlignment="1" applyProtection="1">
      <alignment horizontal="left"/>
    </xf>
    <xf numFmtId="0" fontId="19" fillId="0" borderId="0" xfId="0" applyFont="1" applyFill="1" applyBorder="1" applyProtection="1"/>
    <xf numFmtId="0" fontId="20" fillId="0" borderId="1" xfId="0" applyFont="1" applyFill="1" applyBorder="1" applyProtection="1">
      <protection locked="0"/>
    </xf>
    <xf numFmtId="0" fontId="7" fillId="6" borderId="2" xfId="0" applyFont="1" applyFill="1" applyBorder="1" applyAlignment="1" applyProtection="1">
      <alignment horizontal="center" wrapText="1"/>
    </xf>
    <xf numFmtId="0" fontId="24" fillId="6" borderId="2" xfId="0" applyFont="1" applyFill="1" applyBorder="1" applyAlignment="1" applyProtection="1">
      <alignment horizontal="center" wrapText="1"/>
    </xf>
    <xf numFmtId="0" fontId="8" fillId="6" borderId="2" xfId="0" applyFont="1" applyFill="1" applyBorder="1" applyAlignment="1" applyProtection="1">
      <alignment horizontal="center" wrapText="1"/>
    </xf>
    <xf numFmtId="0" fontId="10" fillId="6" borderId="1" xfId="1" applyFont="1" applyFill="1" applyBorder="1" applyAlignment="1" applyProtection="1">
      <alignment horizontal="center" vertical="top" wrapText="1"/>
    </xf>
    <xf numFmtId="0" fontId="4" fillId="7" borderId="1" xfId="0" applyFont="1" applyFill="1" applyBorder="1" applyProtection="1"/>
    <xf numFmtId="0" fontId="27" fillId="6" borderId="2" xfId="0" applyFont="1" applyFill="1" applyBorder="1" applyAlignment="1" applyProtection="1">
      <alignment horizontal="center" wrapText="1"/>
    </xf>
    <xf numFmtId="0" fontId="19" fillId="0" borderId="12" xfId="0" applyFont="1" applyBorder="1" applyAlignment="1" applyProtection="1">
      <alignment horizontal="right" vertical="center"/>
    </xf>
    <xf numFmtId="0" fontId="19" fillId="0" borderId="12" xfId="0" applyFont="1" applyBorder="1" applyAlignment="1" applyProtection="1">
      <alignment horizontal="right" vertical="top"/>
    </xf>
    <xf numFmtId="0" fontId="19" fillId="0" borderId="12" xfId="0" applyFont="1" applyBorder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3" xfId="0" applyFont="1" applyFill="1" applyBorder="1" applyAlignment="1" applyProtection="1">
      <alignment vertical="center"/>
    </xf>
    <xf numFmtId="177" fontId="13" fillId="7" borderId="1" xfId="3" applyNumberFormat="1" applyFont="1" applyFill="1" applyBorder="1" applyProtection="1"/>
    <xf numFmtId="0" fontId="28" fillId="0" borderId="1" xfId="0" applyNumberFormat="1" applyFont="1" applyFill="1" applyBorder="1" applyProtection="1">
      <protection locked="0"/>
    </xf>
    <xf numFmtId="0" fontId="20" fillId="0" borderId="1" xfId="0" applyNumberFormat="1" applyFont="1" applyBorder="1" applyProtection="1">
      <protection locked="0"/>
    </xf>
    <xf numFmtId="0" fontId="20" fillId="3" borderId="1" xfId="0" applyNumberFormat="1" applyFont="1" applyFill="1" applyBorder="1" applyProtection="1">
      <protection locked="0"/>
    </xf>
    <xf numFmtId="0" fontId="5" fillId="4" borderId="1" xfId="0" applyFont="1" applyFill="1" applyBorder="1" applyProtection="1"/>
    <xf numFmtId="0" fontId="5" fillId="4" borderId="1" xfId="0" applyFont="1" applyFill="1" applyBorder="1" applyAlignment="1" applyProtection="1">
      <alignment horizontal="center" wrapText="1"/>
    </xf>
    <xf numFmtId="177" fontId="13" fillId="6" borderId="1" xfId="3" applyNumberFormat="1" applyFont="1" applyFill="1" applyBorder="1" applyProtection="1"/>
    <xf numFmtId="0" fontId="21" fillId="0" borderId="0" xfId="0" applyFont="1" applyProtection="1"/>
    <xf numFmtId="0" fontId="8" fillId="7" borderId="1" xfId="0" applyNumberFormat="1" applyFont="1" applyFill="1" applyBorder="1" applyProtection="1"/>
    <xf numFmtId="0" fontId="28" fillId="0" borderId="1" xfId="0" applyNumberFormat="1" applyFont="1" applyBorder="1" applyProtection="1">
      <protection locked="0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5" xfId="0" applyFont="1" applyFill="1" applyBorder="1" applyAlignment="1" applyProtection="1">
      <alignment horizontal="center"/>
    </xf>
    <xf numFmtId="0" fontId="16" fillId="5" borderId="6" xfId="0" applyFont="1" applyFill="1" applyBorder="1" applyAlignment="1" applyProtection="1">
      <alignment horizontal="center"/>
    </xf>
    <xf numFmtId="0" fontId="26" fillId="2" borderId="4" xfId="1" applyFont="1" applyFill="1" applyBorder="1" applyAlignment="1" applyProtection="1">
      <alignment horizontal="left" vertical="center" wrapText="1"/>
    </xf>
    <xf numFmtId="0" fontId="26" fillId="2" borderId="11" xfId="1" applyFont="1" applyFill="1" applyBorder="1" applyAlignment="1" applyProtection="1">
      <alignment horizontal="left" vertical="center" wrapText="1"/>
    </xf>
    <xf numFmtId="0" fontId="26" fillId="2" borderId="0" xfId="1" applyFont="1" applyFill="1" applyBorder="1" applyAlignment="1" applyProtection="1">
      <alignment horizontal="left" vertical="center" wrapText="1"/>
    </xf>
    <xf numFmtId="0" fontId="26" fillId="2" borderId="13" xfId="1" applyFont="1" applyFill="1" applyBorder="1" applyAlignment="1" applyProtection="1">
      <alignment horizontal="left" vertical="center" wrapText="1"/>
    </xf>
    <xf numFmtId="0" fontId="25" fillId="2" borderId="8" xfId="1" applyFont="1" applyFill="1" applyBorder="1" applyAlignment="1" applyProtection="1">
      <alignment horizontal="left" vertical="center" wrapText="1"/>
    </xf>
    <xf numFmtId="0" fontId="25" fillId="2" borderId="9" xfId="1" applyFont="1" applyFill="1" applyBorder="1" applyAlignment="1" applyProtection="1">
      <alignment horizontal="left" vertical="center" wrapText="1"/>
    </xf>
    <xf numFmtId="0" fontId="25" fillId="2" borderId="10" xfId="1" applyFont="1" applyFill="1" applyBorder="1" applyAlignment="1" applyProtection="1">
      <alignment horizontal="left" vertical="center" wrapText="1"/>
    </xf>
    <xf numFmtId="0" fontId="1" fillId="2" borderId="1" xfId="1" applyFont="1" applyFill="1" applyBorder="1" applyAlignment="1" applyProtection="1">
      <alignment horizontal="left" vertical="top" wrapText="1"/>
    </xf>
    <xf numFmtId="0" fontId="0" fillId="0" borderId="1" xfId="0" applyFont="1" applyBorder="1" applyAlignment="1" applyProtection="1"/>
    <xf numFmtId="0" fontId="16" fillId="6" borderId="5" xfId="0" applyFont="1" applyFill="1" applyBorder="1" applyAlignment="1" applyProtection="1">
      <alignment horizontal="center"/>
    </xf>
    <xf numFmtId="0" fontId="16" fillId="6" borderId="6" xfId="0" applyFont="1" applyFill="1" applyBorder="1" applyAlignment="1" applyProtection="1">
      <alignment horizontal="center"/>
    </xf>
    <xf numFmtId="0" fontId="8" fillId="8" borderId="1" xfId="1" applyFont="1" applyFill="1" applyBorder="1" applyAlignment="1" applyProtection="1">
      <alignment horizontal="center" vertical="top" wrapText="1"/>
    </xf>
    <xf numFmtId="0" fontId="9" fillId="6" borderId="1" xfId="0" applyFont="1" applyFill="1" applyBorder="1" applyAlignment="1" applyProtection="1"/>
    <xf numFmtId="0" fontId="10" fillId="6" borderId="1" xfId="1" applyFont="1" applyFill="1" applyBorder="1" applyAlignment="1" applyProtection="1">
      <alignment horizontal="center" vertical="top" wrapText="1"/>
    </xf>
    <xf numFmtId="0" fontId="11" fillId="6" borderId="1" xfId="0" applyFont="1" applyFill="1" applyBorder="1" applyAlignment="1" applyProtection="1">
      <alignment horizontal="center"/>
    </xf>
    <xf numFmtId="0" fontId="16" fillId="4" borderId="3" xfId="0" applyFont="1" applyFill="1" applyBorder="1" applyAlignment="1" applyProtection="1">
      <alignment horizontal="center"/>
    </xf>
    <xf numFmtId="0" fontId="16" fillId="4" borderId="4" xfId="0" applyFont="1" applyFill="1" applyBorder="1" applyAlignment="1" applyProtection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66FF33"/>
      <color rgb="FF00FF00"/>
      <color rgb="FFFFFFCC"/>
      <color rgb="FF01F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QoW - Developers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'QoW-Developers'!$B$4:$B$8</c:f>
              <c:strCache>
                <c:ptCount val="5"/>
                <c:pt idx="0">
                  <c:v>&lt;Developer 1&gt;</c:v>
                </c:pt>
                <c:pt idx="1">
                  <c:v>&lt;Developer 2&gt;</c:v>
                </c:pt>
                <c:pt idx="2">
                  <c:v>&lt;Developer 3&gt;</c:v>
                </c:pt>
                <c:pt idx="3">
                  <c:v>&lt;Developer 4&gt;</c:v>
                </c:pt>
                <c:pt idx="4">
                  <c:v>&lt;Developer 5&gt;</c:v>
                </c:pt>
              </c:strCache>
            </c:strRef>
          </c:cat>
          <c:val>
            <c:numRef>
              <c:f>'QoW-Developers'!$I$4:$I$8</c:f>
              <c:numCache>
                <c:formatCode>0.0%</c:formatCode>
                <c:ptCount val="5"/>
                <c:pt idx="0">
                  <c:v>0.87933227344992049</c:v>
                </c:pt>
                <c:pt idx="1">
                  <c:v>0.81379173290938001</c:v>
                </c:pt>
                <c:pt idx="2">
                  <c:v>0.76601748807631154</c:v>
                </c:pt>
                <c:pt idx="3">
                  <c:v>0.57106518282988872</c:v>
                </c:pt>
                <c:pt idx="4">
                  <c:v>0.96979332273449925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3046680"/>
        <c:axId val="240810464"/>
      </c:barChart>
      <c:catAx>
        <c:axId val="24304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810464"/>
        <c:crosses val="autoZero"/>
        <c:auto val="1"/>
        <c:lblAlgn val="ctr"/>
        <c:lblOffset val="100"/>
        <c:noMultiLvlLbl val="0"/>
      </c:catAx>
      <c:valAx>
        <c:axId val="2408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04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QoW - Testers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'QoW-Testers'!$B$4:$B$8</c:f>
              <c:strCache>
                <c:ptCount val="5"/>
                <c:pt idx="0">
                  <c:v>&lt;Tester 1&gt;</c:v>
                </c:pt>
                <c:pt idx="1">
                  <c:v>&lt;Tester 2&gt;</c:v>
                </c:pt>
                <c:pt idx="2">
                  <c:v>&lt;Tester 3&gt;</c:v>
                </c:pt>
                <c:pt idx="3">
                  <c:v>&lt;Tester 4&gt;</c:v>
                </c:pt>
                <c:pt idx="4">
                  <c:v>&lt;Tester 5&gt;</c:v>
                </c:pt>
              </c:strCache>
            </c:strRef>
          </c:cat>
          <c:val>
            <c:numRef>
              <c:f>'QoW-Testers'!$I$4:$I$8</c:f>
              <c:numCache>
                <c:formatCode>0.0%</c:formatCode>
                <c:ptCount val="5"/>
                <c:pt idx="0">
                  <c:v>0.12066772655007948</c:v>
                </c:pt>
                <c:pt idx="1">
                  <c:v>0.18620826709062002</c:v>
                </c:pt>
                <c:pt idx="2">
                  <c:v>0.23398251192368841</c:v>
                </c:pt>
                <c:pt idx="3">
                  <c:v>0.42893481717011128</c:v>
                </c:pt>
                <c:pt idx="4">
                  <c:v>3.0206677265500796E-2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 Density</a:t>
            </a:r>
            <a:r>
              <a:rPr lang="en-US" baseline="0"/>
              <a:t> - Module-wise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'Bug Density-Modules'!$B$4:$B$8</c:f>
              <c:strCache>
                <c:ptCount val="5"/>
                <c:pt idx="0">
                  <c:v>&lt;Module 1&gt;</c:v>
                </c:pt>
                <c:pt idx="1">
                  <c:v>&lt;Module 2&gt;</c:v>
                </c:pt>
                <c:pt idx="2">
                  <c:v>&lt;Module 3&gt;</c:v>
                </c:pt>
                <c:pt idx="3">
                  <c:v>&lt;Module 4&gt;</c:v>
                </c:pt>
                <c:pt idx="4">
                  <c:v>&lt;Module 5&gt;</c:v>
                </c:pt>
              </c:strCache>
            </c:strRef>
          </c:cat>
          <c:val>
            <c:numRef>
              <c:f>'Bug Density-Modules'!$I$4:$I$8</c:f>
              <c:numCache>
                <c:formatCode>0.0%</c:formatCode>
                <c:ptCount val="5"/>
                <c:pt idx="0">
                  <c:v>0.12066772655007948</c:v>
                </c:pt>
                <c:pt idx="1">
                  <c:v>0.18620826709062002</c:v>
                </c:pt>
                <c:pt idx="2">
                  <c:v>0.23398251192368841</c:v>
                </c:pt>
                <c:pt idx="3">
                  <c:v>0.42893481717011128</c:v>
                </c:pt>
                <c:pt idx="4">
                  <c:v>3.0206677265500796E-2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2</xdr:row>
      <xdr:rowOff>100011</xdr:rowOff>
    </xdr:from>
    <xdr:to>
      <xdr:col>14</xdr:col>
      <xdr:colOff>581026</xdr:colOff>
      <xdr:row>13</xdr:row>
      <xdr:rowOff>361949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</xdr:row>
      <xdr:rowOff>23812</xdr:rowOff>
    </xdr:from>
    <xdr:to>
      <xdr:col>14</xdr:col>
      <xdr:colOff>238125</xdr:colOff>
      <xdr:row>11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2</xdr:row>
      <xdr:rowOff>4762</xdr:rowOff>
    </xdr:from>
    <xdr:to>
      <xdr:col>15</xdr:col>
      <xdr:colOff>0</xdr:colOff>
      <xdr:row>13</xdr:row>
      <xdr:rowOff>304800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C1" workbookViewId="0">
      <selection activeCell="G3" sqref="G3"/>
    </sheetView>
  </sheetViews>
  <sheetFormatPr defaultRowHeight="13.5"/>
  <cols>
    <col min="1" max="1" width="12.75" customWidth="1"/>
    <col min="2" max="2" width="39.625" customWidth="1"/>
    <col min="3" max="3" width="15.625" customWidth="1"/>
    <col min="4" max="4" width="21.25" customWidth="1"/>
    <col min="5" max="5" width="20.25" bestFit="1" customWidth="1"/>
    <col min="6" max="6" width="18.875" bestFit="1" customWidth="1"/>
    <col min="7" max="7" width="16.625" customWidth="1"/>
    <col min="8" max="8" width="17.625" bestFit="1" customWidth="1"/>
    <col min="9" max="9" width="17.625" customWidth="1"/>
    <col min="10" max="10" width="9.125" style="8"/>
  </cols>
  <sheetData>
    <row r="1" spans="1:10" ht="17.25">
      <c r="A1" s="69" t="s">
        <v>33</v>
      </c>
      <c r="B1" s="70"/>
      <c r="C1" s="70"/>
      <c r="D1" s="70"/>
      <c r="E1" s="70"/>
      <c r="F1" s="70"/>
      <c r="G1" s="70"/>
      <c r="H1" s="71"/>
      <c r="I1" s="72"/>
    </row>
    <row r="2" spans="1:10" s="7" customFormat="1">
      <c r="A2" s="11" t="s">
        <v>17</v>
      </c>
      <c r="B2" s="11" t="s">
        <v>16</v>
      </c>
      <c r="C2" s="14" t="s">
        <v>75</v>
      </c>
      <c r="D2" s="11" t="s">
        <v>20</v>
      </c>
      <c r="E2" s="12" t="s">
        <v>70</v>
      </c>
      <c r="F2" s="12" t="s">
        <v>71</v>
      </c>
      <c r="G2" s="15" t="s">
        <v>76</v>
      </c>
      <c r="H2" s="12" t="s">
        <v>19</v>
      </c>
      <c r="I2" s="12" t="s">
        <v>32</v>
      </c>
    </row>
    <row r="3" spans="1:10" ht="14.25">
      <c r="A3" s="28" t="s">
        <v>22</v>
      </c>
      <c r="B3" s="28" t="s">
        <v>28</v>
      </c>
      <c r="C3" s="28">
        <v>276</v>
      </c>
      <c r="D3" s="29">
        <v>42848</v>
      </c>
      <c r="E3" s="30">
        <v>42957</v>
      </c>
      <c r="F3" s="30">
        <v>42962</v>
      </c>
      <c r="G3" s="31">
        <v>302</v>
      </c>
      <c r="H3" s="16">
        <f>(F3-E3)/(E3-D3)</f>
        <v>4.5871559633027525E-2</v>
      </c>
      <c r="I3" s="16">
        <f>(G3-C3)/C3</f>
        <v>9.420289855072464E-2</v>
      </c>
      <c r="J3"/>
    </row>
    <row r="4" spans="1:10" ht="14.25">
      <c r="A4" s="28" t="s">
        <v>23</v>
      </c>
      <c r="B4" s="28" t="s">
        <v>27</v>
      </c>
      <c r="C4" s="28">
        <v>167</v>
      </c>
      <c r="D4" s="29">
        <v>42856</v>
      </c>
      <c r="E4" s="30">
        <v>42904</v>
      </c>
      <c r="F4" s="30">
        <v>42912</v>
      </c>
      <c r="G4" s="31">
        <v>220</v>
      </c>
      <c r="H4" s="16">
        <f>(F4-E4)/(E4-D4)</f>
        <v>0.16666666666666666</v>
      </c>
      <c r="I4" s="16">
        <f t="shared" ref="I4:I7" si="0">(G4-C4)/C4</f>
        <v>0.31736526946107785</v>
      </c>
      <c r="J4"/>
    </row>
    <row r="5" spans="1:10" ht="14.25">
      <c r="A5" s="28" t="s">
        <v>24</v>
      </c>
      <c r="B5" s="28" t="s">
        <v>29</v>
      </c>
      <c r="C5" s="28">
        <v>58</v>
      </c>
      <c r="D5" s="29">
        <v>43025</v>
      </c>
      <c r="E5" s="30">
        <v>43054</v>
      </c>
      <c r="F5" s="30">
        <v>43054</v>
      </c>
      <c r="G5" s="31">
        <v>45</v>
      </c>
      <c r="H5" s="16">
        <f>(F5-E5)/(E5-D5)</f>
        <v>0</v>
      </c>
      <c r="I5" s="16">
        <f t="shared" si="0"/>
        <v>-0.22413793103448276</v>
      </c>
      <c r="J5"/>
    </row>
    <row r="6" spans="1:10" ht="14.25">
      <c r="A6" s="28" t="s">
        <v>25</v>
      </c>
      <c r="B6" s="28" t="s">
        <v>30</v>
      </c>
      <c r="C6" s="28">
        <v>560</v>
      </c>
      <c r="D6" s="29">
        <v>43089</v>
      </c>
      <c r="E6" s="30">
        <v>43210</v>
      </c>
      <c r="F6" s="30">
        <v>43251</v>
      </c>
      <c r="G6" s="31">
        <v>730</v>
      </c>
      <c r="H6" s="16">
        <f>(F6-E6)/(E6-D6)</f>
        <v>0.33884297520661155</v>
      </c>
      <c r="I6" s="16">
        <f t="shared" si="0"/>
        <v>0.30357142857142855</v>
      </c>
      <c r="J6"/>
    </row>
    <row r="7" spans="1:10" ht="14.25">
      <c r="A7" s="28" t="s">
        <v>26</v>
      </c>
      <c r="B7" s="28" t="s">
        <v>31</v>
      </c>
      <c r="C7" s="28">
        <v>120</v>
      </c>
      <c r="D7" s="29">
        <v>43143</v>
      </c>
      <c r="E7" s="30">
        <v>43190</v>
      </c>
      <c r="F7" s="30">
        <v>43184</v>
      </c>
      <c r="G7" s="31">
        <v>126</v>
      </c>
      <c r="H7" s="16">
        <f>(F7-E7)/(E7-D7)</f>
        <v>-0.1276595744680851</v>
      </c>
      <c r="I7" s="16">
        <f t="shared" si="0"/>
        <v>0.05</v>
      </c>
      <c r="J7"/>
    </row>
    <row r="9" spans="1:10" s="32" customFormat="1">
      <c r="A9" s="27" t="s">
        <v>68</v>
      </c>
      <c r="B9" s="27"/>
      <c r="J9" s="33"/>
    </row>
    <row r="10" spans="1:10" s="34" customFormat="1">
      <c r="A10" s="34">
        <v>1</v>
      </c>
      <c r="B10" s="27" t="s">
        <v>67</v>
      </c>
      <c r="J10" s="35"/>
    </row>
    <row r="11" spans="1:10" s="34" customFormat="1">
      <c r="A11" s="34">
        <v>2</v>
      </c>
      <c r="B11" s="34" t="s">
        <v>69</v>
      </c>
      <c r="J11" s="35"/>
    </row>
    <row r="12" spans="1:10">
      <c r="A12" s="34">
        <v>3</v>
      </c>
      <c r="B12" s="34" t="s">
        <v>82</v>
      </c>
    </row>
    <row r="13" spans="1:10">
      <c r="A13" s="34"/>
      <c r="B13" s="34"/>
    </row>
  </sheetData>
  <sheetProtection sheet="1" objects="1" scenarios="1"/>
  <mergeCells count="1">
    <mergeCell ref="A1:I1"/>
  </mergeCells>
  <phoneticPr fontId="29"/>
  <conditionalFormatting sqref="H3:H7">
    <cfRule type="expression" dxfId="9" priority="3">
      <formula>AND($H3&gt;0,$H3&lt;=0.05)</formula>
    </cfRule>
    <cfRule type="cellIs" dxfId="8" priority="7" operator="lessThanOrEqual">
      <formula>0</formula>
    </cfRule>
    <cfRule type="cellIs" dxfId="7" priority="11" operator="greaterThan">
      <formula>0.05</formula>
    </cfRule>
  </conditionalFormatting>
  <conditionalFormatting sqref="I3:I7">
    <cfRule type="expression" dxfId="6" priority="1">
      <formula>AND($I3&gt;0,$I3&lt;=0.05)</formula>
    </cfRule>
    <cfRule type="cellIs" dxfId="5" priority="2" operator="lessThanOrEqual">
      <formula>0</formula>
    </cfRule>
    <cfRule type="cellIs" dxfId="4" priority="10" operator="greater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G9" sqref="G9"/>
    </sheetView>
  </sheetViews>
  <sheetFormatPr defaultRowHeight="13.5"/>
  <cols>
    <col min="1" max="1" width="14.75" customWidth="1"/>
    <col min="2" max="2" width="35.875" customWidth="1"/>
    <col min="3" max="3" width="15.625" bestFit="1" customWidth="1"/>
    <col min="4" max="4" width="14.75" customWidth="1"/>
    <col min="5" max="5" width="15.25" customWidth="1"/>
    <col min="6" max="6" width="14.25" customWidth="1"/>
    <col min="7" max="7" width="10.125" customWidth="1"/>
    <col min="8" max="8" width="9.625" customWidth="1"/>
    <col min="9" max="9" width="9.625" style="8" customWidth="1"/>
    <col min="10" max="10" width="9.875" customWidth="1"/>
  </cols>
  <sheetData>
    <row r="1" spans="1:11" ht="17.25">
      <c r="A1" s="73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7.25">
      <c r="A2" s="76" t="s">
        <v>74</v>
      </c>
      <c r="B2" s="77"/>
      <c r="C2" s="77"/>
      <c r="D2" s="77"/>
      <c r="E2" s="77"/>
      <c r="F2" s="77"/>
      <c r="G2" s="77"/>
      <c r="H2" s="77"/>
      <c r="I2" s="77"/>
      <c r="J2" s="77"/>
      <c r="K2" s="78"/>
    </row>
    <row r="3" spans="1:11" ht="17.25">
      <c r="A3" s="17" t="s">
        <v>21</v>
      </c>
      <c r="B3" s="18">
        <f ca="1">TODAY()</f>
        <v>43265</v>
      </c>
      <c r="C3" s="13"/>
      <c r="D3" s="19"/>
      <c r="E3" s="19"/>
      <c r="F3" s="20"/>
      <c r="G3" s="21"/>
      <c r="H3" s="13"/>
      <c r="I3" s="9"/>
      <c r="J3" s="9"/>
      <c r="K3" s="10"/>
    </row>
    <row r="4" spans="1:11" s="7" customFormat="1">
      <c r="A4" s="11" t="s">
        <v>34</v>
      </c>
      <c r="B4" s="11" t="s">
        <v>35</v>
      </c>
      <c r="C4" s="14" t="s">
        <v>75</v>
      </c>
      <c r="D4" s="14" t="s">
        <v>20</v>
      </c>
      <c r="E4" s="12" t="s">
        <v>36</v>
      </c>
      <c r="F4" s="12" t="s">
        <v>37</v>
      </c>
      <c r="G4" s="12" t="s">
        <v>40</v>
      </c>
      <c r="H4" s="15" t="s">
        <v>39</v>
      </c>
      <c r="I4" s="15" t="s">
        <v>41</v>
      </c>
      <c r="J4" s="15" t="s">
        <v>18</v>
      </c>
      <c r="K4" s="15" t="s">
        <v>42</v>
      </c>
    </row>
    <row r="5" spans="1:11">
      <c r="A5" s="28" t="s">
        <v>43</v>
      </c>
      <c r="B5" s="36" t="s">
        <v>55</v>
      </c>
      <c r="C5" s="37">
        <v>3</v>
      </c>
      <c r="D5" s="38">
        <v>43254</v>
      </c>
      <c r="E5" s="38">
        <v>43256</v>
      </c>
      <c r="F5" s="39">
        <v>1</v>
      </c>
      <c r="G5" s="22">
        <f ca="1">IF(D5&gt;$B$3,0,C5*NETWORKDAYS(D5,IF($B$3&lt;E5,$B$3,E5))/NETWORKDAYS(D5,E5))</f>
        <v>3</v>
      </c>
      <c r="H5" s="23">
        <f>C5*F5</f>
        <v>3</v>
      </c>
      <c r="I5" s="41">
        <v>3.5</v>
      </c>
      <c r="J5" s="24">
        <f ca="1">IFERROR(H5/G5,"")</f>
        <v>1</v>
      </c>
      <c r="K5" s="22">
        <f>IFERROR(H5/I5,"")</f>
        <v>0.8571428571428571</v>
      </c>
    </row>
    <row r="6" spans="1:11">
      <c r="A6" s="28" t="s">
        <v>44</v>
      </c>
      <c r="B6" s="36" t="s">
        <v>56</v>
      </c>
      <c r="C6" s="37">
        <v>5</v>
      </c>
      <c r="D6" s="38">
        <v>43255</v>
      </c>
      <c r="E6" s="38">
        <v>43259</v>
      </c>
      <c r="F6" s="39">
        <v>0.9</v>
      </c>
      <c r="G6" s="22">
        <f t="shared" ref="G6:G16" ca="1" si="0">IF(D6&gt;$B$3,0,C6*NETWORKDAYS(D6,IF($B$3&lt;E6,$B$3,E6))/NETWORKDAYS(D6,E6))</f>
        <v>5</v>
      </c>
      <c r="H6" s="23">
        <f t="shared" ref="H6:H16" si="1">C6*F6</f>
        <v>4.5</v>
      </c>
      <c r="I6" s="41">
        <v>4.5</v>
      </c>
      <c r="J6" s="24">
        <f t="shared" ref="J6:J16" ca="1" si="2">IFERROR(H6/G6,"")</f>
        <v>0.9</v>
      </c>
      <c r="K6" s="22">
        <f t="shared" ref="K6:K16" si="3">IFERROR(H6/I6,"")</f>
        <v>1</v>
      </c>
    </row>
    <row r="7" spans="1:11">
      <c r="A7" s="28" t="s">
        <v>45</v>
      </c>
      <c r="B7" s="36" t="s">
        <v>57</v>
      </c>
      <c r="C7" s="37">
        <v>9</v>
      </c>
      <c r="D7" s="38">
        <v>43261</v>
      </c>
      <c r="E7" s="38">
        <v>43269</v>
      </c>
      <c r="F7" s="39">
        <v>0.45</v>
      </c>
      <c r="G7" s="22">
        <f t="shared" ca="1" si="0"/>
        <v>6</v>
      </c>
      <c r="H7" s="23">
        <f t="shared" si="1"/>
        <v>4.05</v>
      </c>
      <c r="I7" s="41">
        <v>4.1500000000000004</v>
      </c>
      <c r="J7" s="24">
        <f t="shared" ca="1" si="2"/>
        <v>0.67499999999999993</v>
      </c>
      <c r="K7" s="22">
        <f t="shared" si="3"/>
        <v>0.97590361445783125</v>
      </c>
    </row>
    <row r="8" spans="1:11">
      <c r="A8" s="28" t="s">
        <v>46</v>
      </c>
      <c r="B8" s="36" t="s">
        <v>58</v>
      </c>
      <c r="C8" s="37">
        <v>9</v>
      </c>
      <c r="D8" s="38">
        <v>43263</v>
      </c>
      <c r="E8" s="38">
        <v>43271</v>
      </c>
      <c r="F8" s="39">
        <v>0.2</v>
      </c>
      <c r="G8" s="22">
        <f t="shared" ca="1" si="0"/>
        <v>3.8571428571428572</v>
      </c>
      <c r="H8" s="23">
        <f t="shared" si="1"/>
        <v>1.8</v>
      </c>
      <c r="I8" s="41">
        <v>1.75</v>
      </c>
      <c r="J8" s="24">
        <f t="shared" ca="1" si="2"/>
        <v>0.46666666666666667</v>
      </c>
      <c r="K8" s="22">
        <f t="shared" si="3"/>
        <v>1.0285714285714287</v>
      </c>
    </row>
    <row r="9" spans="1:11">
      <c r="A9" s="28" t="s">
        <v>47</v>
      </c>
      <c r="B9" s="36" t="s">
        <v>59</v>
      </c>
      <c r="C9" s="37">
        <v>1</v>
      </c>
      <c r="D9" s="38">
        <v>43272</v>
      </c>
      <c r="E9" s="38">
        <v>43272</v>
      </c>
      <c r="F9" s="39">
        <v>0</v>
      </c>
      <c r="G9" s="22">
        <f t="shared" ca="1" si="0"/>
        <v>0</v>
      </c>
      <c r="H9" s="23">
        <f t="shared" si="1"/>
        <v>0</v>
      </c>
      <c r="I9" s="41"/>
      <c r="J9" s="24" t="str">
        <f t="shared" ca="1" si="2"/>
        <v/>
      </c>
      <c r="K9" s="22" t="str">
        <f t="shared" si="3"/>
        <v/>
      </c>
    </row>
    <row r="10" spans="1:11">
      <c r="A10" s="28" t="s">
        <v>48</v>
      </c>
      <c r="B10" s="36" t="s">
        <v>60</v>
      </c>
      <c r="C10" s="37">
        <v>3</v>
      </c>
      <c r="D10" s="38">
        <v>43272</v>
      </c>
      <c r="E10" s="38">
        <v>43274</v>
      </c>
      <c r="F10" s="40">
        <v>0</v>
      </c>
      <c r="G10" s="22">
        <f t="shared" ca="1" si="0"/>
        <v>0</v>
      </c>
      <c r="H10" s="23">
        <f t="shared" si="1"/>
        <v>0</v>
      </c>
      <c r="I10" s="41"/>
      <c r="J10" s="24" t="str">
        <f t="shared" ca="1" si="2"/>
        <v/>
      </c>
      <c r="K10" s="22" t="str">
        <f t="shared" si="3"/>
        <v/>
      </c>
    </row>
    <row r="11" spans="1:11">
      <c r="A11" s="28" t="s">
        <v>49</v>
      </c>
      <c r="B11" s="36" t="s">
        <v>61</v>
      </c>
      <c r="C11" s="37">
        <v>7</v>
      </c>
      <c r="D11" s="38">
        <v>43274</v>
      </c>
      <c r="E11" s="38">
        <v>43280</v>
      </c>
      <c r="F11" s="40">
        <v>0</v>
      </c>
      <c r="G11" s="22">
        <f t="shared" ca="1" si="0"/>
        <v>0</v>
      </c>
      <c r="H11" s="23">
        <f t="shared" si="1"/>
        <v>0</v>
      </c>
      <c r="I11" s="41"/>
      <c r="J11" s="24" t="str">
        <f t="shared" ca="1" si="2"/>
        <v/>
      </c>
      <c r="K11" s="22" t="str">
        <f t="shared" si="3"/>
        <v/>
      </c>
    </row>
    <row r="12" spans="1:11">
      <c r="A12" s="28" t="s">
        <v>50</v>
      </c>
      <c r="B12" s="36" t="s">
        <v>62</v>
      </c>
      <c r="C12" s="37">
        <v>1</v>
      </c>
      <c r="D12" s="38">
        <v>43281</v>
      </c>
      <c r="E12" s="38">
        <v>43281</v>
      </c>
      <c r="F12" s="40">
        <v>0</v>
      </c>
      <c r="G12" s="22">
        <f t="shared" ca="1" si="0"/>
        <v>0</v>
      </c>
      <c r="H12" s="23">
        <f t="shared" si="1"/>
        <v>0</v>
      </c>
      <c r="I12" s="41"/>
      <c r="J12" s="24" t="str">
        <f t="shared" ca="1" si="2"/>
        <v/>
      </c>
      <c r="K12" s="22" t="str">
        <f t="shared" si="3"/>
        <v/>
      </c>
    </row>
    <row r="13" spans="1:11">
      <c r="A13" s="28" t="s">
        <v>51</v>
      </c>
      <c r="B13" s="36" t="s">
        <v>63</v>
      </c>
      <c r="C13" s="37">
        <v>5</v>
      </c>
      <c r="D13" s="38" t="s">
        <v>38</v>
      </c>
      <c r="E13" s="38">
        <v>43285</v>
      </c>
      <c r="F13" s="40">
        <v>0</v>
      </c>
      <c r="G13" s="22">
        <f t="shared" ca="1" si="0"/>
        <v>0</v>
      </c>
      <c r="H13" s="23">
        <f t="shared" si="1"/>
        <v>0</v>
      </c>
      <c r="I13" s="41"/>
      <c r="J13" s="24" t="str">
        <f t="shared" ca="1" si="2"/>
        <v/>
      </c>
      <c r="K13" s="22" t="str">
        <f t="shared" si="3"/>
        <v/>
      </c>
    </row>
    <row r="14" spans="1:11">
      <c r="A14" s="28" t="s">
        <v>52</v>
      </c>
      <c r="B14" s="36" t="s">
        <v>64</v>
      </c>
      <c r="C14" s="37">
        <v>4</v>
      </c>
      <c r="D14" s="38">
        <v>43285</v>
      </c>
      <c r="E14" s="38">
        <v>43288</v>
      </c>
      <c r="F14" s="40">
        <v>0</v>
      </c>
      <c r="G14" s="22">
        <f t="shared" ca="1" si="0"/>
        <v>0</v>
      </c>
      <c r="H14" s="23">
        <f t="shared" si="1"/>
        <v>0</v>
      </c>
      <c r="I14" s="41"/>
      <c r="J14" s="24" t="str">
        <f t="shared" ca="1" si="2"/>
        <v/>
      </c>
      <c r="K14" s="22" t="str">
        <f t="shared" si="3"/>
        <v/>
      </c>
    </row>
    <row r="15" spans="1:11">
      <c r="A15" s="28" t="s">
        <v>53</v>
      </c>
      <c r="B15" s="36" t="s">
        <v>65</v>
      </c>
      <c r="C15" s="37">
        <v>1</v>
      </c>
      <c r="D15" s="38">
        <v>43289</v>
      </c>
      <c r="E15" s="38">
        <v>43289</v>
      </c>
      <c r="F15" s="40">
        <v>0</v>
      </c>
      <c r="G15" s="22">
        <f t="shared" ca="1" si="0"/>
        <v>0</v>
      </c>
      <c r="H15" s="23">
        <f t="shared" si="1"/>
        <v>0</v>
      </c>
      <c r="I15" s="41"/>
      <c r="J15" s="24" t="str">
        <f t="shared" ca="1" si="2"/>
        <v/>
      </c>
      <c r="K15" s="22" t="str">
        <f t="shared" si="3"/>
        <v/>
      </c>
    </row>
    <row r="16" spans="1:11">
      <c r="A16" s="28" t="s">
        <v>54</v>
      </c>
      <c r="B16" s="36" t="s">
        <v>66</v>
      </c>
      <c r="C16" s="37">
        <v>1</v>
      </c>
      <c r="D16" s="38">
        <v>43293</v>
      </c>
      <c r="E16" s="38">
        <v>43293</v>
      </c>
      <c r="F16" s="40">
        <v>0</v>
      </c>
      <c r="G16" s="22">
        <f t="shared" ca="1" si="0"/>
        <v>0</v>
      </c>
      <c r="H16" s="23">
        <f t="shared" si="1"/>
        <v>0</v>
      </c>
      <c r="I16" s="41"/>
      <c r="J16" s="24" t="str">
        <f t="shared" ca="1" si="2"/>
        <v/>
      </c>
      <c r="K16" s="22" t="str">
        <f t="shared" si="3"/>
        <v/>
      </c>
    </row>
    <row r="17" spans="1:11" ht="17.25">
      <c r="G17" s="24">
        <f ca="1">SUM(G5:G16)</f>
        <v>17.857142857142858</v>
      </c>
      <c r="H17" s="24">
        <f>SUM(H5:H16)</f>
        <v>13.350000000000001</v>
      </c>
      <c r="I17" s="24">
        <f>SUM(I5:I16)</f>
        <v>13.9</v>
      </c>
      <c r="J17" s="25">
        <f ca="1">IFERROR(H17/G17,"")</f>
        <v>0.74760000000000004</v>
      </c>
      <c r="K17" s="26">
        <f>IFERROR(H17/I17,"")</f>
        <v>0.96043165467625902</v>
      </c>
    </row>
    <row r="19" spans="1:11" s="32" customFormat="1">
      <c r="A19" s="27" t="s">
        <v>68</v>
      </c>
      <c r="B19" s="27"/>
      <c r="J19" s="33"/>
    </row>
    <row r="20" spans="1:11" s="34" customFormat="1">
      <c r="A20" s="34">
        <v>1</v>
      </c>
      <c r="B20" s="27" t="s">
        <v>67</v>
      </c>
      <c r="J20" s="35"/>
    </row>
    <row r="21" spans="1:11" s="34" customFormat="1">
      <c r="A21" s="34">
        <v>2</v>
      </c>
      <c r="B21" s="34" t="s">
        <v>69</v>
      </c>
      <c r="J21" s="35"/>
    </row>
    <row r="22" spans="1:11" s="34" customFormat="1">
      <c r="A22" s="34">
        <v>3</v>
      </c>
      <c r="B22" s="34" t="s">
        <v>77</v>
      </c>
      <c r="J22" s="35"/>
    </row>
    <row r="23" spans="1:11" s="34" customFormat="1">
      <c r="A23" s="34">
        <v>4</v>
      </c>
      <c r="B23" s="34" t="s">
        <v>73</v>
      </c>
      <c r="I23" s="35"/>
    </row>
    <row r="24" spans="1:11" s="34" customFormat="1">
      <c r="A24" s="34">
        <v>5</v>
      </c>
      <c r="B24" s="34" t="s">
        <v>78</v>
      </c>
      <c r="I24" s="35"/>
    </row>
    <row r="25" spans="1:11" s="34" customFormat="1">
      <c r="A25" s="34">
        <v>6</v>
      </c>
      <c r="B25" s="34" t="s">
        <v>79</v>
      </c>
      <c r="I25" s="35"/>
    </row>
    <row r="26" spans="1:11" s="34" customFormat="1">
      <c r="A26" s="34">
        <v>7</v>
      </c>
      <c r="B26" s="34" t="s">
        <v>80</v>
      </c>
      <c r="I26" s="35"/>
    </row>
    <row r="27" spans="1:11">
      <c r="A27" s="34">
        <v>8</v>
      </c>
      <c r="B27" s="34" t="s">
        <v>81</v>
      </c>
    </row>
    <row r="28" spans="1:11">
      <c r="A28" s="34">
        <v>9</v>
      </c>
      <c r="B28" s="34" t="s">
        <v>83</v>
      </c>
    </row>
  </sheetData>
  <sheetProtection sheet="1" objects="1" scenarios="1"/>
  <mergeCells count="2">
    <mergeCell ref="A1:K1"/>
    <mergeCell ref="A2:K2"/>
  </mergeCells>
  <phoneticPr fontId="29"/>
  <conditionalFormatting sqref="J17">
    <cfRule type="cellIs" dxfId="3" priority="2" operator="greaterThan">
      <formula>1</formula>
    </cfRule>
    <cfRule type="cellIs" dxfId="2" priority="4" operator="lessThan">
      <formula>1</formula>
    </cfRule>
  </conditionalFormatting>
  <conditionalFormatting sqref="K17">
    <cfRule type="cellIs" dxfId="1" priority="1" operator="greaterThan">
      <formula>1</formula>
    </cfRule>
    <cfRule type="cellIs" dxfId="0" priority="3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"/>
  <sheetViews>
    <sheetView workbookViewId="0">
      <selection activeCell="C13" sqref="C13:I13"/>
    </sheetView>
  </sheetViews>
  <sheetFormatPr defaultColWidth="9.125" defaultRowHeight="13.5"/>
  <cols>
    <col min="1" max="1" width="9.75" style="1" customWidth="1"/>
    <col min="2" max="2" width="23.125" style="1" customWidth="1"/>
    <col min="3" max="3" width="12.875" style="1" customWidth="1"/>
    <col min="4" max="4" width="13.375" style="1" customWidth="1"/>
    <col min="5" max="5" width="15.125" style="1" customWidth="1"/>
    <col min="6" max="6" width="20" style="1" customWidth="1"/>
    <col min="7" max="7" width="13.875" style="1" customWidth="1"/>
    <col min="8" max="8" width="15.875" style="1" customWidth="1"/>
    <col min="9" max="9" width="13.125" style="1" customWidth="1"/>
    <col min="10" max="16384" width="9.125" style="1"/>
  </cols>
  <sheetData>
    <row r="1" spans="1:9" ht="17.25">
      <c r="A1" s="90" t="s">
        <v>84</v>
      </c>
      <c r="B1" s="91"/>
      <c r="C1" s="91"/>
      <c r="D1" s="91"/>
      <c r="E1" s="91"/>
      <c r="F1" s="91"/>
      <c r="G1" s="91"/>
      <c r="H1" s="91"/>
      <c r="I1" s="91"/>
    </row>
    <row r="2" spans="1:9" ht="17.25">
      <c r="A2" s="79" t="s">
        <v>143</v>
      </c>
      <c r="B2" s="80"/>
      <c r="C2" s="80"/>
      <c r="D2" s="80"/>
      <c r="E2" s="80"/>
      <c r="F2" s="80"/>
      <c r="G2" s="80"/>
      <c r="H2" s="80"/>
      <c r="I2" s="80"/>
    </row>
    <row r="3" spans="1:9" s="42" customFormat="1" ht="34.5" customHeight="1">
      <c r="A3" s="47" t="s">
        <v>0</v>
      </c>
      <c r="B3" s="48" t="s">
        <v>85</v>
      </c>
      <c r="C3" s="48" t="s">
        <v>13</v>
      </c>
      <c r="D3" s="48"/>
      <c r="E3" s="48" t="s">
        <v>3</v>
      </c>
      <c r="F3" s="48"/>
      <c r="G3" s="48" t="s">
        <v>14</v>
      </c>
      <c r="H3" s="48"/>
      <c r="I3" s="52" t="s">
        <v>91</v>
      </c>
    </row>
    <row r="4" spans="1:9" s="2" customFormat="1" ht="15.75">
      <c r="A4" s="46">
        <v>1</v>
      </c>
      <c r="B4" s="28" t="s">
        <v>86</v>
      </c>
      <c r="C4" s="46">
        <v>1</v>
      </c>
      <c r="D4" s="51">
        <f>(C4/SUM(C4:C8))*0.6</f>
        <v>7.4999999999999997E-2</v>
      </c>
      <c r="E4" s="46">
        <v>4</v>
      </c>
      <c r="F4" s="51">
        <f>(E4/SUM(E4:E8))*0.3</f>
        <v>3.2432432432432434E-2</v>
      </c>
      <c r="G4" s="46">
        <v>9</v>
      </c>
      <c r="H4" s="51">
        <f>(G4/SUM(G4:G8))*0.1</f>
        <v>1.323529411764706E-2</v>
      </c>
      <c r="I4" s="59">
        <f>(1-(D4+F4+H4))</f>
        <v>0.87933227344992049</v>
      </c>
    </row>
    <row r="5" spans="1:9" s="2" customFormat="1" ht="15.75">
      <c r="A5" s="46">
        <v>2</v>
      </c>
      <c r="B5" s="28" t="s">
        <v>87</v>
      </c>
      <c r="C5" s="46">
        <v>1</v>
      </c>
      <c r="D5" s="51">
        <f>(C5/SUM(C4:C8))*0.6</f>
        <v>7.4999999999999997E-2</v>
      </c>
      <c r="E5" s="46">
        <v>9</v>
      </c>
      <c r="F5" s="51">
        <f>(E5/SUM(E4:E8))*0.3</f>
        <v>7.2972972972972977E-2</v>
      </c>
      <c r="G5" s="46">
        <v>26</v>
      </c>
      <c r="H5" s="51">
        <f>(G5/SUM(G4:G8))*0.1</f>
        <v>3.8235294117647062E-2</v>
      </c>
      <c r="I5" s="59">
        <f t="shared" ref="I5:I8" si="0">(1-(D5+F5+H5))</f>
        <v>0.81379173290938001</v>
      </c>
    </row>
    <row r="6" spans="1:9" s="2" customFormat="1" ht="15.75">
      <c r="A6" s="46">
        <v>3</v>
      </c>
      <c r="B6" s="28" t="s">
        <v>88</v>
      </c>
      <c r="C6" s="46">
        <v>2</v>
      </c>
      <c r="D6" s="51">
        <f>(C6/SUM(C4:C8))*0.6</f>
        <v>0.15</v>
      </c>
      <c r="E6" s="46">
        <v>8</v>
      </c>
      <c r="F6" s="51">
        <f>(E6/SUM(E4:E8))*0.3</f>
        <v>6.4864864864864868E-2</v>
      </c>
      <c r="G6" s="46">
        <v>13</v>
      </c>
      <c r="H6" s="51">
        <f>(G6/SUM(G4:G8))*0.1</f>
        <v>1.9117647058823531E-2</v>
      </c>
      <c r="I6" s="59">
        <f t="shared" si="0"/>
        <v>0.76601748807631154</v>
      </c>
    </row>
    <row r="7" spans="1:9" s="2" customFormat="1" ht="15.75">
      <c r="A7" s="46">
        <v>4</v>
      </c>
      <c r="B7" s="28" t="s">
        <v>89</v>
      </c>
      <c r="C7" s="46">
        <v>4</v>
      </c>
      <c r="D7" s="51">
        <f>(C7/SUM(C4:C8))*0.6</f>
        <v>0.3</v>
      </c>
      <c r="E7" s="46">
        <v>13</v>
      </c>
      <c r="F7" s="51">
        <f>(E7/SUM(E4:E8))*0.3</f>
        <v>0.10540540540540541</v>
      </c>
      <c r="G7" s="46">
        <v>16</v>
      </c>
      <c r="H7" s="51">
        <f>(G7/SUM(G4:G8))*0.1</f>
        <v>2.3529411764705882E-2</v>
      </c>
      <c r="I7" s="59">
        <f t="shared" si="0"/>
        <v>0.57106518282988872</v>
      </c>
    </row>
    <row r="8" spans="1:9" s="2" customFormat="1" ht="15.75">
      <c r="A8" s="46">
        <v>5</v>
      </c>
      <c r="B8" s="28" t="s">
        <v>90</v>
      </c>
      <c r="C8" s="46"/>
      <c r="D8" s="51">
        <f>(C8/SUM(C4:C8))*0.6</f>
        <v>0</v>
      </c>
      <c r="E8" s="46">
        <v>3</v>
      </c>
      <c r="F8" s="51">
        <f>(E8/SUM(E4:E8))*0.3</f>
        <v>2.4324324324324326E-2</v>
      </c>
      <c r="G8" s="46">
        <v>4</v>
      </c>
      <c r="H8" s="51">
        <f>(G8/SUM(G4:G8))*0.1</f>
        <v>5.8823529411764705E-3</v>
      </c>
      <c r="I8" s="59">
        <f t="shared" si="0"/>
        <v>0.96979332273449925</v>
      </c>
    </row>
    <row r="9" spans="1:9" ht="14.25">
      <c r="A9" s="92" t="s">
        <v>4</v>
      </c>
      <c r="B9" s="93"/>
      <c r="C9" s="93"/>
      <c r="D9" s="93"/>
      <c r="E9" s="93"/>
      <c r="F9" s="93"/>
      <c r="G9" s="93"/>
      <c r="H9" s="93"/>
      <c r="I9" s="93"/>
    </row>
    <row r="10" spans="1:9" s="3" customFormat="1" ht="15.75">
      <c r="A10" s="50" t="s">
        <v>5</v>
      </c>
      <c r="B10" s="50" t="s">
        <v>1</v>
      </c>
      <c r="C10" s="94" t="s">
        <v>2</v>
      </c>
      <c r="D10" s="94"/>
      <c r="E10" s="95"/>
      <c r="F10" s="95"/>
      <c r="G10" s="95"/>
      <c r="H10" s="95"/>
      <c r="I10" s="95"/>
    </row>
    <row r="11" spans="1:9" ht="15">
      <c r="A11" s="5" t="s">
        <v>6</v>
      </c>
      <c r="B11" s="6" t="s">
        <v>13</v>
      </c>
      <c r="C11" s="88" t="s">
        <v>92</v>
      </c>
      <c r="D11" s="88"/>
      <c r="E11" s="89"/>
      <c r="F11" s="89"/>
      <c r="G11" s="89"/>
      <c r="H11" s="89"/>
      <c r="I11" s="89"/>
    </row>
    <row r="12" spans="1:9" ht="15" customHeight="1">
      <c r="A12" s="5" t="s">
        <v>7</v>
      </c>
      <c r="B12" s="6" t="s">
        <v>3</v>
      </c>
      <c r="C12" s="88" t="s">
        <v>93</v>
      </c>
      <c r="D12" s="88"/>
      <c r="E12" s="89"/>
      <c r="F12" s="89"/>
      <c r="G12" s="89"/>
      <c r="H12" s="89"/>
      <c r="I12" s="89"/>
    </row>
    <row r="13" spans="1:9" ht="15">
      <c r="A13" s="5" t="s">
        <v>8</v>
      </c>
      <c r="B13" s="6" t="s">
        <v>14</v>
      </c>
      <c r="C13" s="88" t="s">
        <v>94</v>
      </c>
      <c r="D13" s="89"/>
      <c r="E13" s="89"/>
      <c r="F13" s="89"/>
      <c r="G13" s="89"/>
      <c r="H13" s="89"/>
      <c r="I13" s="89"/>
    </row>
    <row r="14" spans="1:9" ht="33.75" customHeight="1">
      <c r="A14" s="5" t="s">
        <v>9</v>
      </c>
      <c r="B14" s="4" t="s">
        <v>96</v>
      </c>
      <c r="C14" s="88" t="s">
        <v>95</v>
      </c>
      <c r="D14" s="88"/>
      <c r="E14" s="89"/>
      <c r="F14" s="89"/>
      <c r="G14" s="89"/>
      <c r="H14" s="89"/>
      <c r="I14" s="89"/>
    </row>
    <row r="15" spans="1:9" s="43" customFormat="1" ht="28.5" customHeight="1">
      <c r="A15" s="85" t="s">
        <v>10</v>
      </c>
      <c r="B15" s="86"/>
      <c r="C15" s="86"/>
      <c r="D15" s="86"/>
      <c r="E15" s="86"/>
      <c r="F15" s="86"/>
      <c r="G15" s="86"/>
      <c r="H15" s="86"/>
      <c r="I15" s="87"/>
    </row>
    <row r="16" spans="1:9" s="56" customFormat="1" ht="19.5" customHeight="1">
      <c r="A16" s="55">
        <v>1</v>
      </c>
      <c r="B16" s="83" t="s">
        <v>11</v>
      </c>
      <c r="C16" s="83"/>
      <c r="D16" s="83"/>
      <c r="E16" s="83"/>
      <c r="F16" s="83"/>
      <c r="G16" s="83"/>
      <c r="H16" s="83"/>
      <c r="I16" s="84"/>
    </row>
    <row r="17" spans="1:9" s="57" customFormat="1" ht="28.5" customHeight="1">
      <c r="A17" s="53">
        <v>2</v>
      </c>
      <c r="B17" s="83" t="s">
        <v>12</v>
      </c>
      <c r="C17" s="83"/>
      <c r="D17" s="83"/>
      <c r="E17" s="83"/>
      <c r="F17" s="83"/>
      <c r="G17" s="83"/>
      <c r="H17" s="83"/>
      <c r="I17" s="84"/>
    </row>
    <row r="18" spans="1:9" s="56" customFormat="1" ht="37.5" customHeight="1">
      <c r="A18" s="58">
        <v>3</v>
      </c>
      <c r="B18" s="81" t="s">
        <v>15</v>
      </c>
      <c r="C18" s="81"/>
      <c r="D18" s="81"/>
      <c r="E18" s="81"/>
      <c r="F18" s="81"/>
      <c r="G18" s="81"/>
      <c r="H18" s="81"/>
      <c r="I18" s="82"/>
    </row>
  </sheetData>
  <sheetProtection sheet="1" objects="1" scenarios="1" insertRows="0" insertHyperlinks="0" deleteRows="0"/>
  <mergeCells count="12">
    <mergeCell ref="A1:I1"/>
    <mergeCell ref="A9:I9"/>
    <mergeCell ref="C10:I10"/>
    <mergeCell ref="C11:I11"/>
    <mergeCell ref="C12:I12"/>
    <mergeCell ref="A2:I2"/>
    <mergeCell ref="B18:I18"/>
    <mergeCell ref="B17:I17"/>
    <mergeCell ref="B16:I16"/>
    <mergeCell ref="A15:I15"/>
    <mergeCell ref="C14:I14"/>
    <mergeCell ref="C13:I13"/>
  </mergeCells>
  <phoneticPr fontId="0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3" sqref="C13:I13"/>
    </sheetView>
  </sheetViews>
  <sheetFormatPr defaultColWidth="9.125" defaultRowHeight="13.5"/>
  <cols>
    <col min="1" max="1" width="9.75" style="1" customWidth="1"/>
    <col min="2" max="2" width="23.125" style="1" customWidth="1"/>
    <col min="3" max="3" width="12.875" style="1" customWidth="1"/>
    <col min="4" max="4" width="13.375" style="1" customWidth="1"/>
    <col min="5" max="5" width="15.125" style="1" customWidth="1"/>
    <col min="6" max="6" width="20" style="1" customWidth="1"/>
    <col min="7" max="7" width="13.875" style="1" customWidth="1"/>
    <col min="8" max="8" width="15.875" style="1" customWidth="1"/>
    <col min="9" max="9" width="13.125" style="1" customWidth="1"/>
    <col min="10" max="16384" width="9.125" style="1"/>
  </cols>
  <sheetData>
    <row r="1" spans="1:9" ht="17.25">
      <c r="A1" s="90" t="s">
        <v>110</v>
      </c>
      <c r="B1" s="91"/>
      <c r="C1" s="91"/>
      <c r="D1" s="91"/>
      <c r="E1" s="91"/>
      <c r="F1" s="91"/>
      <c r="G1" s="91"/>
      <c r="H1" s="91"/>
      <c r="I1" s="91"/>
    </row>
    <row r="2" spans="1:9" ht="17.25">
      <c r="A2" s="79" t="s">
        <v>143</v>
      </c>
      <c r="B2" s="80"/>
      <c r="C2" s="80"/>
      <c r="D2" s="80"/>
      <c r="E2" s="80"/>
      <c r="F2" s="80"/>
      <c r="G2" s="80"/>
      <c r="H2" s="80"/>
      <c r="I2" s="80"/>
    </row>
    <row r="3" spans="1:9" s="42" customFormat="1" ht="34.5" customHeight="1">
      <c r="A3" s="47" t="s">
        <v>0</v>
      </c>
      <c r="B3" s="48" t="s">
        <v>85</v>
      </c>
      <c r="C3" s="48" t="s">
        <v>13</v>
      </c>
      <c r="D3" s="48"/>
      <c r="E3" s="48" t="s">
        <v>3</v>
      </c>
      <c r="F3" s="48"/>
      <c r="G3" s="48" t="s">
        <v>14</v>
      </c>
      <c r="H3" s="48"/>
      <c r="I3" s="52" t="s">
        <v>91</v>
      </c>
    </row>
    <row r="4" spans="1:9" s="2" customFormat="1" ht="15.75">
      <c r="A4" s="46">
        <v>1</v>
      </c>
      <c r="B4" s="28" t="s">
        <v>111</v>
      </c>
      <c r="C4" s="46">
        <v>1</v>
      </c>
      <c r="D4" s="51">
        <f>(C4/SUM(C4:C8))*0.6</f>
        <v>7.4999999999999997E-2</v>
      </c>
      <c r="E4" s="46">
        <v>4</v>
      </c>
      <c r="F4" s="51">
        <f>(E4/SUM(E4:E8))*0.3</f>
        <v>3.2432432432432434E-2</v>
      </c>
      <c r="G4" s="46">
        <v>9</v>
      </c>
      <c r="H4" s="51">
        <f>(G4/SUM(G4:G8))*0.1</f>
        <v>1.323529411764706E-2</v>
      </c>
      <c r="I4" s="59">
        <f>(D4+F4+H4)</f>
        <v>0.12066772655007948</v>
      </c>
    </row>
    <row r="5" spans="1:9" s="2" customFormat="1" ht="15.75">
      <c r="A5" s="46">
        <v>2</v>
      </c>
      <c r="B5" s="28" t="s">
        <v>112</v>
      </c>
      <c r="C5" s="46">
        <v>1</v>
      </c>
      <c r="D5" s="51">
        <f>(C5/SUM(C4:C8))*0.6</f>
        <v>7.4999999999999997E-2</v>
      </c>
      <c r="E5" s="46">
        <v>9</v>
      </c>
      <c r="F5" s="51">
        <f>(E5/SUM(E4:E8))*0.3</f>
        <v>7.2972972972972977E-2</v>
      </c>
      <c r="G5" s="46">
        <v>26</v>
      </c>
      <c r="H5" s="51">
        <f>(G5/SUM(G4:G8))*0.1</f>
        <v>3.8235294117647062E-2</v>
      </c>
      <c r="I5" s="59">
        <f t="shared" ref="I5:I8" si="0">(D5+F5+H5)</f>
        <v>0.18620826709062002</v>
      </c>
    </row>
    <row r="6" spans="1:9" s="2" customFormat="1" ht="15.75">
      <c r="A6" s="46">
        <v>3</v>
      </c>
      <c r="B6" s="28" t="s">
        <v>113</v>
      </c>
      <c r="C6" s="46">
        <v>2</v>
      </c>
      <c r="D6" s="51">
        <f>(C6/SUM(C4:C8))*0.6</f>
        <v>0.15</v>
      </c>
      <c r="E6" s="46">
        <v>8</v>
      </c>
      <c r="F6" s="51">
        <f>(E6/SUM(E4:E8))*0.3</f>
        <v>6.4864864864864868E-2</v>
      </c>
      <c r="G6" s="46">
        <v>13</v>
      </c>
      <c r="H6" s="51">
        <f>(G6/SUM(G4:G8))*0.1</f>
        <v>1.9117647058823531E-2</v>
      </c>
      <c r="I6" s="59">
        <f t="shared" si="0"/>
        <v>0.23398251192368841</v>
      </c>
    </row>
    <row r="7" spans="1:9" s="2" customFormat="1" ht="15.75">
      <c r="A7" s="46">
        <v>4</v>
      </c>
      <c r="B7" s="28" t="s">
        <v>114</v>
      </c>
      <c r="C7" s="46">
        <v>4</v>
      </c>
      <c r="D7" s="51">
        <f>(C7/SUM(C4:C8))*0.6</f>
        <v>0.3</v>
      </c>
      <c r="E7" s="46">
        <v>13</v>
      </c>
      <c r="F7" s="51">
        <f>(E7/SUM(E4:E8))*0.3</f>
        <v>0.10540540540540541</v>
      </c>
      <c r="G7" s="46">
        <v>16</v>
      </c>
      <c r="H7" s="51">
        <f>(G7/SUM(G4:G8))*0.1</f>
        <v>2.3529411764705882E-2</v>
      </c>
      <c r="I7" s="59">
        <f t="shared" si="0"/>
        <v>0.42893481717011128</v>
      </c>
    </row>
    <row r="8" spans="1:9" s="2" customFormat="1" ht="15.75">
      <c r="A8" s="46">
        <v>5</v>
      </c>
      <c r="B8" s="28" t="s">
        <v>115</v>
      </c>
      <c r="C8" s="46"/>
      <c r="D8" s="51">
        <f>(C8/SUM(C4:C8))*0.6</f>
        <v>0</v>
      </c>
      <c r="E8" s="46">
        <v>3</v>
      </c>
      <c r="F8" s="51">
        <f>(E8/SUM(E4:E8))*0.3</f>
        <v>2.4324324324324326E-2</v>
      </c>
      <c r="G8" s="46">
        <v>4</v>
      </c>
      <c r="H8" s="51">
        <f>(G8/SUM(G4:G8))*0.1</f>
        <v>5.8823529411764705E-3</v>
      </c>
      <c r="I8" s="59">
        <f t="shared" si="0"/>
        <v>3.0206677265500796E-2</v>
      </c>
    </row>
    <row r="9" spans="1:9" ht="14.25">
      <c r="A9" s="92" t="s">
        <v>4</v>
      </c>
      <c r="B9" s="93"/>
      <c r="C9" s="93"/>
      <c r="D9" s="93"/>
      <c r="E9" s="93"/>
      <c r="F9" s="93"/>
      <c r="G9" s="93"/>
      <c r="H9" s="93"/>
      <c r="I9" s="93"/>
    </row>
    <row r="10" spans="1:9" s="3" customFormat="1" ht="15.75">
      <c r="A10" s="50" t="s">
        <v>5</v>
      </c>
      <c r="B10" s="50" t="s">
        <v>1</v>
      </c>
      <c r="C10" s="94" t="s">
        <v>2</v>
      </c>
      <c r="D10" s="94"/>
      <c r="E10" s="95"/>
      <c r="F10" s="95"/>
      <c r="G10" s="95"/>
      <c r="H10" s="95"/>
      <c r="I10" s="95"/>
    </row>
    <row r="11" spans="1:9" ht="15">
      <c r="A11" s="5" t="s">
        <v>6</v>
      </c>
      <c r="B11" s="6" t="s">
        <v>13</v>
      </c>
      <c r="C11" s="88" t="s">
        <v>116</v>
      </c>
      <c r="D11" s="88"/>
      <c r="E11" s="89"/>
      <c r="F11" s="89"/>
      <c r="G11" s="89"/>
      <c r="H11" s="89"/>
      <c r="I11" s="89"/>
    </row>
    <row r="12" spans="1:9" ht="15" customHeight="1">
      <c r="A12" s="5" t="s">
        <v>7</v>
      </c>
      <c r="B12" s="6" t="s">
        <v>3</v>
      </c>
      <c r="C12" s="88" t="s">
        <v>117</v>
      </c>
      <c r="D12" s="88"/>
      <c r="E12" s="89"/>
      <c r="F12" s="89"/>
      <c r="G12" s="89"/>
      <c r="H12" s="89"/>
      <c r="I12" s="89"/>
    </row>
    <row r="13" spans="1:9" ht="15">
      <c r="A13" s="5" t="s">
        <v>8</v>
      </c>
      <c r="B13" s="6" t="s">
        <v>14</v>
      </c>
      <c r="C13" s="88" t="s">
        <v>118</v>
      </c>
      <c r="D13" s="89"/>
      <c r="E13" s="89"/>
      <c r="F13" s="89"/>
      <c r="G13" s="89"/>
      <c r="H13" s="89"/>
      <c r="I13" s="89"/>
    </row>
    <row r="14" spans="1:9" ht="15">
      <c r="A14" s="5" t="s">
        <v>9</v>
      </c>
      <c r="B14" s="4" t="s">
        <v>96</v>
      </c>
      <c r="C14" s="88" t="s">
        <v>119</v>
      </c>
      <c r="D14" s="88"/>
      <c r="E14" s="89"/>
      <c r="F14" s="89"/>
      <c r="G14" s="89"/>
      <c r="H14" s="89"/>
      <c r="I14" s="89"/>
    </row>
    <row r="15" spans="1:9" s="43" customFormat="1" ht="28.5" customHeight="1">
      <c r="A15" s="85" t="s">
        <v>10</v>
      </c>
      <c r="B15" s="86"/>
      <c r="C15" s="86"/>
      <c r="D15" s="86"/>
      <c r="E15" s="86"/>
      <c r="F15" s="86"/>
      <c r="G15" s="86"/>
      <c r="H15" s="86"/>
      <c r="I15" s="87"/>
    </row>
    <row r="16" spans="1:9" s="57" customFormat="1" ht="28.5" customHeight="1">
      <c r="A16" s="53">
        <v>1</v>
      </c>
      <c r="B16" s="83" t="s">
        <v>12</v>
      </c>
      <c r="C16" s="83"/>
      <c r="D16" s="83"/>
      <c r="E16" s="83"/>
      <c r="F16" s="83"/>
      <c r="G16" s="83"/>
      <c r="H16" s="83"/>
      <c r="I16" s="84"/>
    </row>
    <row r="17" spans="1:9" s="56" customFormat="1" ht="37.5" customHeight="1">
      <c r="A17" s="58">
        <v>2</v>
      </c>
      <c r="B17" s="81" t="s">
        <v>120</v>
      </c>
      <c r="C17" s="81"/>
      <c r="D17" s="81"/>
      <c r="E17" s="81"/>
      <c r="F17" s="81"/>
      <c r="G17" s="81"/>
      <c r="H17" s="81"/>
      <c r="I17" s="82"/>
    </row>
  </sheetData>
  <sheetProtection sheet="1" objects="1" scenarios="1" insertRows="0" insertHyperlinks="0" deleteRows="0"/>
  <mergeCells count="11">
    <mergeCell ref="A1:I1"/>
    <mergeCell ref="A9:I9"/>
    <mergeCell ref="C10:I10"/>
    <mergeCell ref="C11:I11"/>
    <mergeCell ref="C12:I12"/>
    <mergeCell ref="C14:I14"/>
    <mergeCell ref="A15:I15"/>
    <mergeCell ref="B16:I16"/>
    <mergeCell ref="B17:I17"/>
    <mergeCell ref="A2:I2"/>
    <mergeCell ref="C13:I13"/>
  </mergeCells>
  <phoneticPr fontId="29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6" sqref="I6"/>
    </sheetView>
  </sheetViews>
  <sheetFormatPr defaultColWidth="9.125" defaultRowHeight="13.5"/>
  <cols>
    <col min="1" max="1" width="9.75" style="1" customWidth="1"/>
    <col min="2" max="2" width="23.125" style="1" customWidth="1"/>
    <col min="3" max="3" width="12.875" style="1" customWidth="1"/>
    <col min="4" max="4" width="13.375" style="1" customWidth="1"/>
    <col min="5" max="5" width="15.125" style="1" customWidth="1"/>
    <col min="6" max="6" width="20" style="1" customWidth="1"/>
    <col min="7" max="7" width="13.875" style="1" customWidth="1"/>
    <col min="8" max="8" width="15.875" style="1" customWidth="1"/>
    <col min="9" max="9" width="13.125" style="1" customWidth="1"/>
    <col min="10" max="16384" width="9.125" style="1"/>
  </cols>
  <sheetData>
    <row r="1" spans="1:9" ht="17.25">
      <c r="A1" s="90" t="s">
        <v>97</v>
      </c>
      <c r="B1" s="91"/>
      <c r="C1" s="91"/>
      <c r="D1" s="91"/>
      <c r="E1" s="91"/>
      <c r="F1" s="91"/>
      <c r="G1" s="91"/>
      <c r="H1" s="91"/>
      <c r="I1" s="91"/>
    </row>
    <row r="2" spans="1:9" ht="17.25">
      <c r="A2" s="79" t="s">
        <v>143</v>
      </c>
      <c r="B2" s="80"/>
      <c r="C2" s="80"/>
      <c r="D2" s="80"/>
      <c r="E2" s="80"/>
      <c r="F2" s="80"/>
      <c r="G2" s="80"/>
      <c r="H2" s="80"/>
      <c r="I2" s="80"/>
    </row>
    <row r="3" spans="1:9" s="42" customFormat="1" ht="34.5" customHeight="1">
      <c r="A3" s="47" t="s">
        <v>0</v>
      </c>
      <c r="B3" s="48" t="s">
        <v>98</v>
      </c>
      <c r="C3" s="48" t="s">
        <v>13</v>
      </c>
      <c r="D3" s="48"/>
      <c r="E3" s="48" t="s">
        <v>3</v>
      </c>
      <c r="F3" s="48"/>
      <c r="G3" s="48" t="s">
        <v>14</v>
      </c>
      <c r="H3" s="48"/>
      <c r="I3" s="49" t="s">
        <v>104</v>
      </c>
    </row>
    <row r="4" spans="1:9" s="2" customFormat="1" ht="15.75">
      <c r="A4" s="46">
        <v>1</v>
      </c>
      <c r="B4" s="28" t="s">
        <v>99</v>
      </c>
      <c r="C4" s="46">
        <v>1</v>
      </c>
      <c r="D4" s="51">
        <f>(C4/SUM(C4:C8))*0.6</f>
        <v>7.4999999999999997E-2</v>
      </c>
      <c r="E4" s="46">
        <v>4</v>
      </c>
      <c r="F4" s="51">
        <f>(E4/SUM(E4:E8))*0.3</f>
        <v>3.2432432432432434E-2</v>
      </c>
      <c r="G4" s="46">
        <v>9</v>
      </c>
      <c r="H4" s="51">
        <f>(G4/SUM(G4:G8))*0.1</f>
        <v>1.323529411764706E-2</v>
      </c>
      <c r="I4" s="59">
        <f>(D4+F4+H4)</f>
        <v>0.12066772655007948</v>
      </c>
    </row>
    <row r="5" spans="1:9" s="2" customFormat="1" ht="15.75">
      <c r="A5" s="46">
        <v>2</v>
      </c>
      <c r="B5" s="28" t="s">
        <v>100</v>
      </c>
      <c r="C5" s="46">
        <v>1</v>
      </c>
      <c r="D5" s="51">
        <f>(C5/SUM(C4:C8))*0.6</f>
        <v>7.4999999999999997E-2</v>
      </c>
      <c r="E5" s="46">
        <v>9</v>
      </c>
      <c r="F5" s="51">
        <f>(E5/SUM(E4:E8))*0.3</f>
        <v>7.2972972972972977E-2</v>
      </c>
      <c r="G5" s="46">
        <v>26</v>
      </c>
      <c r="H5" s="51">
        <f>(G5/SUM(G4:G8))*0.1</f>
        <v>3.8235294117647062E-2</v>
      </c>
      <c r="I5" s="59">
        <f t="shared" ref="I5:I8" si="0">(D5+F5+H5)</f>
        <v>0.18620826709062002</v>
      </c>
    </row>
    <row r="6" spans="1:9" s="2" customFormat="1" ht="15.75">
      <c r="A6" s="46">
        <v>3</v>
      </c>
      <c r="B6" s="28" t="s">
        <v>101</v>
      </c>
      <c r="C6" s="46">
        <v>2</v>
      </c>
      <c r="D6" s="51">
        <f>(C6/SUM(C4:C8))*0.6</f>
        <v>0.15</v>
      </c>
      <c r="E6" s="46">
        <v>8</v>
      </c>
      <c r="F6" s="51">
        <f>(E6/SUM(E4:E8))*0.3</f>
        <v>6.4864864864864868E-2</v>
      </c>
      <c r="G6" s="46">
        <v>13</v>
      </c>
      <c r="H6" s="51">
        <f>(G6/SUM(G4:G8))*0.1</f>
        <v>1.9117647058823531E-2</v>
      </c>
      <c r="I6" s="59">
        <f t="shared" si="0"/>
        <v>0.23398251192368841</v>
      </c>
    </row>
    <row r="7" spans="1:9" s="2" customFormat="1" ht="15.75">
      <c r="A7" s="46">
        <v>4</v>
      </c>
      <c r="B7" s="28" t="s">
        <v>102</v>
      </c>
      <c r="C7" s="46">
        <v>4</v>
      </c>
      <c r="D7" s="51">
        <f>(C7/SUM(C4:C8))*0.6</f>
        <v>0.3</v>
      </c>
      <c r="E7" s="46">
        <v>13</v>
      </c>
      <c r="F7" s="51">
        <f>(E7/SUM(E4:E8))*0.3</f>
        <v>0.10540540540540541</v>
      </c>
      <c r="G7" s="46">
        <v>16</v>
      </c>
      <c r="H7" s="51">
        <f>(G7/SUM(G4:G8))*0.1</f>
        <v>2.3529411764705882E-2</v>
      </c>
      <c r="I7" s="59">
        <f t="shared" si="0"/>
        <v>0.42893481717011128</v>
      </c>
    </row>
    <row r="8" spans="1:9" s="2" customFormat="1" ht="15.75">
      <c r="A8" s="46">
        <v>5</v>
      </c>
      <c r="B8" s="28" t="s">
        <v>103</v>
      </c>
      <c r="C8" s="46"/>
      <c r="D8" s="51">
        <f>(C8/SUM(C4:C8))*0.6</f>
        <v>0</v>
      </c>
      <c r="E8" s="46">
        <v>3</v>
      </c>
      <c r="F8" s="51">
        <f>(E8/SUM(E4:E8))*0.3</f>
        <v>2.4324324324324326E-2</v>
      </c>
      <c r="G8" s="46">
        <v>4</v>
      </c>
      <c r="H8" s="51">
        <f>(G8/SUM(G4:G8))*0.1</f>
        <v>5.8823529411764705E-3</v>
      </c>
      <c r="I8" s="59">
        <f t="shared" si="0"/>
        <v>3.0206677265500796E-2</v>
      </c>
    </row>
    <row r="9" spans="1:9" ht="14.25">
      <c r="A9" s="92" t="s">
        <v>4</v>
      </c>
      <c r="B9" s="93"/>
      <c r="C9" s="93"/>
      <c r="D9" s="93"/>
      <c r="E9" s="93"/>
      <c r="F9" s="93"/>
      <c r="G9" s="93"/>
      <c r="H9" s="93"/>
      <c r="I9" s="93"/>
    </row>
    <row r="10" spans="1:9" s="3" customFormat="1" ht="15.75">
      <c r="A10" s="50" t="s">
        <v>5</v>
      </c>
      <c r="B10" s="50" t="s">
        <v>1</v>
      </c>
      <c r="C10" s="94" t="s">
        <v>2</v>
      </c>
      <c r="D10" s="94"/>
      <c r="E10" s="95"/>
      <c r="F10" s="95"/>
      <c r="G10" s="95"/>
      <c r="H10" s="95"/>
      <c r="I10" s="95"/>
    </row>
    <row r="11" spans="1:9" ht="15">
      <c r="A11" s="5" t="s">
        <v>6</v>
      </c>
      <c r="B11" s="6" t="s">
        <v>13</v>
      </c>
      <c r="C11" s="88" t="s">
        <v>105</v>
      </c>
      <c r="D11" s="88"/>
      <c r="E11" s="89"/>
      <c r="F11" s="89"/>
      <c r="G11" s="89"/>
      <c r="H11" s="89"/>
      <c r="I11" s="89"/>
    </row>
    <row r="12" spans="1:9" ht="15" customHeight="1">
      <c r="A12" s="5" t="s">
        <v>7</v>
      </c>
      <c r="B12" s="6" t="s">
        <v>3</v>
      </c>
      <c r="C12" s="88" t="s">
        <v>106</v>
      </c>
      <c r="D12" s="88"/>
      <c r="E12" s="89"/>
      <c r="F12" s="89"/>
      <c r="G12" s="89"/>
      <c r="H12" s="89"/>
      <c r="I12" s="89"/>
    </row>
    <row r="13" spans="1:9" ht="15">
      <c r="A13" s="5" t="s">
        <v>8</v>
      </c>
      <c r="B13" s="6" t="s">
        <v>14</v>
      </c>
      <c r="C13" s="88" t="s">
        <v>107</v>
      </c>
      <c r="D13" s="89"/>
      <c r="E13" s="89"/>
      <c r="F13" s="89"/>
      <c r="G13" s="89"/>
      <c r="H13" s="89"/>
      <c r="I13" s="89"/>
    </row>
    <row r="14" spans="1:9" ht="32.25" customHeight="1">
      <c r="A14" s="5" t="s">
        <v>9</v>
      </c>
      <c r="B14" s="4" t="s">
        <v>104</v>
      </c>
      <c r="C14" s="88" t="s">
        <v>108</v>
      </c>
      <c r="D14" s="88"/>
      <c r="E14" s="89"/>
      <c r="F14" s="89"/>
      <c r="G14" s="89"/>
      <c r="H14" s="89"/>
      <c r="I14" s="89"/>
    </row>
    <row r="15" spans="1:9" s="43" customFormat="1" ht="28.5" customHeight="1">
      <c r="A15" s="85" t="s">
        <v>10</v>
      </c>
      <c r="B15" s="86"/>
      <c r="C15" s="86"/>
      <c r="D15" s="86"/>
      <c r="E15" s="86"/>
      <c r="F15" s="86"/>
      <c r="G15" s="86"/>
      <c r="H15" s="86"/>
      <c r="I15" s="87"/>
    </row>
    <row r="16" spans="1:9" s="44" customFormat="1" ht="25.5" customHeight="1">
      <c r="A16" s="54">
        <v>1</v>
      </c>
      <c r="B16" s="83" t="s">
        <v>12</v>
      </c>
      <c r="C16" s="83"/>
      <c r="D16" s="83"/>
      <c r="E16" s="83"/>
      <c r="F16" s="83"/>
      <c r="G16" s="83"/>
      <c r="H16" s="83"/>
      <c r="I16" s="84"/>
    </row>
    <row r="17" spans="1:9" s="43" customFormat="1" ht="15">
      <c r="A17" s="58">
        <v>3</v>
      </c>
      <c r="B17" s="81" t="s">
        <v>109</v>
      </c>
      <c r="C17" s="81"/>
      <c r="D17" s="81"/>
      <c r="E17" s="81"/>
      <c r="F17" s="81"/>
      <c r="G17" s="81"/>
      <c r="H17" s="81"/>
      <c r="I17" s="82"/>
    </row>
  </sheetData>
  <sheetProtection sheet="1" objects="1" scenarios="1" insertRows="0" insertHyperlinks="0" deleteRows="0"/>
  <mergeCells count="11">
    <mergeCell ref="C14:I14"/>
    <mergeCell ref="A15:I15"/>
    <mergeCell ref="B16:I16"/>
    <mergeCell ref="B17:I17"/>
    <mergeCell ref="A1:I1"/>
    <mergeCell ref="A9:I9"/>
    <mergeCell ref="C10:I10"/>
    <mergeCell ref="C11:I11"/>
    <mergeCell ref="C12:I12"/>
    <mergeCell ref="C13:I13"/>
    <mergeCell ref="A2:I2"/>
  </mergeCells>
  <phoneticPr fontId="29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4" sqref="C14"/>
    </sheetView>
  </sheetViews>
  <sheetFormatPr defaultColWidth="9.125" defaultRowHeight="13.5"/>
  <cols>
    <col min="1" max="1" width="9.25" style="1" customWidth="1"/>
    <col min="2" max="2" width="12.125" style="1" customWidth="1"/>
    <col min="3" max="3" width="37" style="1" customWidth="1"/>
    <col min="4" max="5" width="13.25" style="1" customWidth="1"/>
    <col min="6" max="6" width="16.375" style="1" customWidth="1"/>
    <col min="7" max="16384" width="9.125" style="1"/>
  </cols>
  <sheetData>
    <row r="1" spans="1:6" ht="17.25">
      <c r="A1" s="90" t="s">
        <v>121</v>
      </c>
      <c r="B1" s="91"/>
      <c r="C1" s="91"/>
      <c r="D1" s="91"/>
      <c r="E1" s="91"/>
      <c r="F1" s="91"/>
    </row>
    <row r="2" spans="1:6" ht="17.25">
      <c r="A2" s="79" t="s">
        <v>143</v>
      </c>
      <c r="B2" s="80"/>
      <c r="C2" s="80"/>
      <c r="D2" s="80"/>
      <c r="E2" s="80"/>
      <c r="F2" s="80"/>
    </row>
    <row r="3" spans="1:6" s="42" customFormat="1" ht="30">
      <c r="A3" s="47" t="s">
        <v>0</v>
      </c>
      <c r="B3" s="48" t="s">
        <v>122</v>
      </c>
      <c r="C3" s="48" t="s">
        <v>123</v>
      </c>
      <c r="D3" s="48" t="s">
        <v>124</v>
      </c>
      <c r="E3" s="48" t="s">
        <v>125</v>
      </c>
      <c r="F3" s="48" t="s">
        <v>136</v>
      </c>
    </row>
    <row r="4" spans="1:6" s="2" customFormat="1" ht="15.75">
      <c r="A4" s="60">
        <v>1</v>
      </c>
      <c r="B4" s="68" t="s">
        <v>126</v>
      </c>
      <c r="C4" s="60" t="s">
        <v>131</v>
      </c>
      <c r="D4" s="30">
        <v>42957</v>
      </c>
      <c r="E4" s="30">
        <v>42962</v>
      </c>
      <c r="F4" s="67">
        <f>NETWORKDAYS(D4,E4)</f>
        <v>4</v>
      </c>
    </row>
    <row r="5" spans="1:6" s="2" customFormat="1" ht="15.75">
      <c r="A5" s="60">
        <v>2</v>
      </c>
      <c r="B5" s="68" t="s">
        <v>127</v>
      </c>
      <c r="C5" s="60" t="s">
        <v>132</v>
      </c>
      <c r="D5" s="30">
        <v>42904</v>
      </c>
      <c r="E5" s="30">
        <v>42912</v>
      </c>
      <c r="F5" s="67">
        <f t="shared" ref="F5:F8" si="0">NETWORKDAYS(D5,E5)</f>
        <v>6</v>
      </c>
    </row>
    <row r="6" spans="1:6" s="2" customFormat="1" ht="15.75">
      <c r="A6" s="60">
        <v>3</v>
      </c>
      <c r="B6" s="68" t="s">
        <v>128</v>
      </c>
      <c r="C6" s="60" t="s">
        <v>133</v>
      </c>
      <c r="D6" s="30">
        <v>43054</v>
      </c>
      <c r="E6" s="30">
        <v>43054</v>
      </c>
      <c r="F6" s="67">
        <f t="shared" si="0"/>
        <v>1</v>
      </c>
    </row>
    <row r="7" spans="1:6" s="2" customFormat="1" ht="15.75">
      <c r="A7" s="60">
        <v>4</v>
      </c>
      <c r="B7" s="68" t="s">
        <v>129</v>
      </c>
      <c r="C7" s="60" t="s">
        <v>134</v>
      </c>
      <c r="D7" s="30">
        <v>43210</v>
      </c>
      <c r="E7" s="30">
        <v>43251</v>
      </c>
      <c r="F7" s="67">
        <f t="shared" si="0"/>
        <v>30</v>
      </c>
    </row>
    <row r="8" spans="1:6" s="2" customFormat="1" ht="15.75">
      <c r="A8" s="60">
        <v>5</v>
      </c>
      <c r="B8" s="68" t="s">
        <v>130</v>
      </c>
      <c r="C8" s="60" t="s">
        <v>135</v>
      </c>
      <c r="D8" s="30">
        <v>43190</v>
      </c>
      <c r="E8" s="30">
        <v>43190</v>
      </c>
      <c r="F8" s="67">
        <f t="shared" si="0"/>
        <v>0</v>
      </c>
    </row>
  </sheetData>
  <sheetProtection sheet="1" objects="1" scenarios="1" insertRows="0" insertHyperlinks="0" deleteRows="0"/>
  <mergeCells count="2">
    <mergeCell ref="A1:F1"/>
    <mergeCell ref="A2:F2"/>
  </mergeCells>
  <phoneticPr fontId="29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2" sqref="E12"/>
    </sheetView>
  </sheetViews>
  <sheetFormatPr defaultRowHeight="13.5"/>
  <cols>
    <col min="1" max="1" width="12.75" customWidth="1"/>
    <col min="2" max="2" width="39.625" customWidth="1"/>
    <col min="3" max="3" width="15.625" customWidth="1"/>
    <col min="4" max="4" width="21.875" customWidth="1"/>
    <col min="5" max="5" width="20.25" bestFit="1" customWidth="1"/>
    <col min="6" max="6" width="18.875" bestFit="1" customWidth="1"/>
    <col min="7" max="7" width="9.125" style="8"/>
  </cols>
  <sheetData>
    <row r="1" spans="1:7" ht="17.25">
      <c r="A1" s="96" t="s">
        <v>142</v>
      </c>
      <c r="B1" s="97"/>
      <c r="C1" s="97"/>
      <c r="D1" s="97"/>
      <c r="E1" s="97"/>
      <c r="F1" s="97"/>
    </row>
    <row r="2" spans="1:7" ht="17.25">
      <c r="A2" s="79" t="s">
        <v>143</v>
      </c>
      <c r="B2" s="80"/>
      <c r="C2" s="80"/>
      <c r="D2" s="80"/>
      <c r="E2" s="80"/>
      <c r="F2" s="80"/>
    </row>
    <row r="3" spans="1:7" s="7" customFormat="1" ht="40.5">
      <c r="A3" s="63" t="s">
        <v>17</v>
      </c>
      <c r="B3" s="63" t="s">
        <v>16</v>
      </c>
      <c r="C3" s="64" t="s">
        <v>139</v>
      </c>
      <c r="D3" s="64" t="s">
        <v>137</v>
      </c>
      <c r="E3" s="64" t="s">
        <v>138</v>
      </c>
      <c r="F3" s="64" t="s">
        <v>141</v>
      </c>
    </row>
    <row r="4" spans="1:7" ht="14.25">
      <c r="A4" s="61" t="s">
        <v>22</v>
      </c>
      <c r="B4" s="61" t="s">
        <v>28</v>
      </c>
      <c r="C4" s="61">
        <v>65</v>
      </c>
      <c r="D4" s="61">
        <v>5</v>
      </c>
      <c r="E4" s="62">
        <v>6</v>
      </c>
      <c r="F4" s="65">
        <f>1 - ((D4+E4)/C4)</f>
        <v>0.8307692307692307</v>
      </c>
      <c r="G4"/>
    </row>
    <row r="5" spans="1:7" ht="14.25">
      <c r="A5" s="61" t="s">
        <v>23</v>
      </c>
      <c r="B5" s="61" t="s">
        <v>27</v>
      </c>
      <c r="C5" s="61">
        <v>12</v>
      </c>
      <c r="D5" s="61">
        <v>1</v>
      </c>
      <c r="E5" s="62">
        <v>2</v>
      </c>
      <c r="F5" s="65">
        <f t="shared" ref="F5:F8" si="0">1 - ((D5+E5)/C5)</f>
        <v>0.75</v>
      </c>
      <c r="G5"/>
    </row>
    <row r="6" spans="1:7" ht="14.25">
      <c r="A6" s="61" t="s">
        <v>24</v>
      </c>
      <c r="B6" s="61" t="s">
        <v>29</v>
      </c>
      <c r="C6" s="61">
        <v>10</v>
      </c>
      <c r="D6" s="61">
        <v>1</v>
      </c>
      <c r="E6" s="62">
        <v>1</v>
      </c>
      <c r="F6" s="65">
        <f t="shared" si="0"/>
        <v>0.8</v>
      </c>
      <c r="G6"/>
    </row>
    <row r="7" spans="1:7" ht="14.25">
      <c r="A7" s="61" t="s">
        <v>25</v>
      </c>
      <c r="B7" s="61" t="s">
        <v>30</v>
      </c>
      <c r="C7" s="61">
        <v>209</v>
      </c>
      <c r="D7" s="61">
        <v>24</v>
      </c>
      <c r="E7" s="62">
        <v>56</v>
      </c>
      <c r="F7" s="65">
        <f t="shared" si="0"/>
        <v>0.61722488038277512</v>
      </c>
      <c r="G7"/>
    </row>
    <row r="8" spans="1:7" ht="14.25">
      <c r="A8" s="61" t="s">
        <v>26</v>
      </c>
      <c r="B8" s="61" t="s">
        <v>31</v>
      </c>
      <c r="C8" s="61">
        <v>36</v>
      </c>
      <c r="D8" s="61">
        <v>4</v>
      </c>
      <c r="E8" s="62">
        <v>12</v>
      </c>
      <c r="F8" s="65">
        <f t="shared" si="0"/>
        <v>0.55555555555555558</v>
      </c>
      <c r="G8"/>
    </row>
    <row r="9" spans="1:7">
      <c r="A9" s="1"/>
      <c r="B9" s="1"/>
      <c r="C9" s="1"/>
      <c r="D9" s="1"/>
      <c r="E9" s="1"/>
      <c r="F9" s="1"/>
    </row>
    <row r="10" spans="1:7" s="32" customFormat="1">
      <c r="A10" s="45" t="s">
        <v>68</v>
      </c>
      <c r="B10" s="45"/>
      <c r="C10" s="66"/>
      <c r="D10" s="66"/>
      <c r="E10" s="66"/>
      <c r="F10" s="66"/>
      <c r="G10" s="33"/>
    </row>
    <row r="11" spans="1:7" s="34" customFormat="1">
      <c r="A11" s="43">
        <v>1</v>
      </c>
      <c r="B11" s="45" t="s">
        <v>67</v>
      </c>
      <c r="C11" s="43"/>
      <c r="D11" s="43"/>
      <c r="E11" s="43"/>
      <c r="F11" s="43"/>
      <c r="G11" s="35"/>
    </row>
    <row r="12" spans="1:7" s="34" customFormat="1">
      <c r="A12" s="43">
        <v>2</v>
      </c>
      <c r="B12" s="43" t="s">
        <v>69</v>
      </c>
      <c r="C12" s="43"/>
      <c r="D12" s="43"/>
      <c r="E12" s="43"/>
      <c r="F12" s="43"/>
      <c r="G12" s="35"/>
    </row>
    <row r="13" spans="1:7">
      <c r="A13" s="43">
        <v>3</v>
      </c>
      <c r="B13" s="43" t="s">
        <v>140</v>
      </c>
      <c r="C13" s="1"/>
      <c r="D13" s="1"/>
      <c r="E13" s="1"/>
      <c r="F13" s="1"/>
    </row>
    <row r="14" spans="1:7">
      <c r="A14" s="43"/>
      <c r="B14" s="43"/>
      <c r="C14" s="1"/>
      <c r="D14" s="1"/>
      <c r="E14" s="1"/>
      <c r="F14" s="1"/>
    </row>
  </sheetData>
  <sheetProtection sheet="1" objects="1" scenarios="1"/>
  <mergeCells count="2">
    <mergeCell ref="A1:F1"/>
    <mergeCell ref="A2:F2"/>
  </mergeCells>
  <phoneticPr fontId="2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 &amp; Effort Variance</vt:lpstr>
      <vt:lpstr>SPI &amp; CPI</vt:lpstr>
      <vt:lpstr>QoW-Developers</vt:lpstr>
      <vt:lpstr>QoW-Testers</vt:lpstr>
      <vt:lpstr>Bug Density-Modules</vt:lpstr>
      <vt:lpstr>Bugs-Aging</vt:lpstr>
      <vt:lpstr>Requirement Stability 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mathew.ks</dc:creator>
  <cp:lastModifiedBy>Dell</cp:lastModifiedBy>
  <dcterms:created xsi:type="dcterms:W3CDTF">2011-03-21T05:45:24Z</dcterms:created>
  <dcterms:modified xsi:type="dcterms:W3CDTF">2018-06-14T09:01:52Z</dcterms:modified>
</cp:coreProperties>
</file>