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UPI\Learning\Django\Dashboard\"/>
    </mc:Choice>
  </mc:AlternateContent>
  <xr:revisionPtr revIDLastSave="0" documentId="13_ncr:1_{D1491235-346E-4538-B899-E7BECBBA2EF5}" xr6:coauthVersionLast="47" xr6:coauthVersionMax="47" xr10:uidLastSave="{00000000-0000-0000-0000-000000000000}"/>
  <bookViews>
    <workbookView xWindow="-110" yWindow="-110" windowWidth="19420" windowHeight="11500" activeTab="4" xr2:uid="{00000000-000D-0000-FFFF-FFFF00000000}"/>
  </bookViews>
  <sheets>
    <sheet name="CASH FLOW" sheetId="1" r:id="rId1"/>
    <sheet name="Sheet1" sheetId="2" r:id="rId2"/>
    <sheet name="Form Air" sheetId="3" r:id="rId3"/>
    <sheet name="Form Tagihan" sheetId="4" r:id="rId4"/>
    <sheet name="Perhitungan" sheetId="5" r:id="rId5"/>
    <sheet name="Sheet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9" i="6" l="1"/>
  <c r="G28" i="6"/>
  <c r="D16" i="6"/>
  <c r="G14" i="6"/>
  <c r="G5" i="6"/>
  <c r="G4" i="6"/>
  <c r="G3" i="6"/>
  <c r="D3" i="6"/>
  <c r="D27" i="6" s="1"/>
  <c r="D39" i="6" s="1"/>
  <c r="BA67" i="5"/>
  <c r="AZ67" i="5"/>
  <c r="AV67" i="5"/>
  <c r="AQ67" i="5"/>
  <c r="AP67" i="5"/>
  <c r="AL67" i="5"/>
  <c r="AK67" i="5"/>
  <c r="AG67" i="5"/>
  <c r="AF67" i="5"/>
  <c r="AB67" i="5"/>
  <c r="AA67" i="5"/>
  <c r="W67" i="5"/>
  <c r="V67" i="5"/>
  <c r="R67" i="5"/>
  <c r="Q67" i="5"/>
  <c r="M67" i="5"/>
  <c r="L67" i="5"/>
  <c r="H67" i="5"/>
  <c r="AN66" i="5"/>
  <c r="AO66" i="5" s="1"/>
  <c r="AD66" i="5"/>
  <c r="AE66" i="5" s="1"/>
  <c r="Z66" i="5"/>
  <c r="T66" i="5"/>
  <c r="U66" i="5" s="1"/>
  <c r="P66" i="5"/>
  <c r="J66" i="5"/>
  <c r="K66" i="5" s="1"/>
  <c r="D66" i="5"/>
  <c r="A66" i="5"/>
  <c r="AI65" i="5"/>
  <c r="AJ65" i="5" s="1"/>
  <c r="AE65" i="5"/>
  <c r="T65" i="5"/>
  <c r="U65" i="5" s="1"/>
  <c r="D65" i="5"/>
  <c r="A65" i="5"/>
  <c r="AN64" i="5"/>
  <c r="AO64" i="5" s="1"/>
  <c r="Z64" i="5"/>
  <c r="O64" i="5"/>
  <c r="P64" i="5" s="1"/>
  <c r="A64" i="5"/>
  <c r="D63" i="5"/>
  <c r="A63" i="5"/>
  <c r="AX62" i="5"/>
  <c r="AY62" i="5" s="1"/>
  <c r="AS62" i="5"/>
  <c r="AT62" i="5" s="1"/>
  <c r="Z62" i="5"/>
  <c r="P62" i="5"/>
  <c r="D62" i="5"/>
  <c r="A62" i="5"/>
  <c r="AJ61" i="5"/>
  <c r="Z61" i="5"/>
  <c r="D61" i="5"/>
  <c r="A61" i="5"/>
  <c r="K60" i="5"/>
  <c r="E60" i="5"/>
  <c r="F60" i="5" s="1"/>
  <c r="A60" i="5"/>
  <c r="Y59" i="5"/>
  <c r="Z59" i="5" s="1"/>
  <c r="A59" i="5"/>
  <c r="AN58" i="5"/>
  <c r="K58" i="5"/>
  <c r="F58" i="5"/>
  <c r="A58" i="5"/>
  <c r="AY57" i="5"/>
  <c r="A57" i="5"/>
  <c r="AU56" i="5"/>
  <c r="AU67" i="5" s="1"/>
  <c r="AI56" i="5"/>
  <c r="V56" i="5"/>
  <c r="J56" i="5"/>
  <c r="K56" i="5" s="1"/>
  <c r="E56" i="5"/>
  <c r="D56" i="5"/>
  <c r="A56" i="5"/>
  <c r="J55" i="5"/>
  <c r="K55" i="5" s="1"/>
  <c r="F55" i="5"/>
  <c r="A55" i="5"/>
  <c r="AY54" i="5"/>
  <c r="E54" i="5"/>
  <c r="F54" i="5" s="1"/>
  <c r="A54" i="5"/>
  <c r="K53" i="5"/>
  <c r="D53" i="5"/>
  <c r="A53" i="5"/>
  <c r="AX52" i="5"/>
  <c r="AY52" i="5" s="1"/>
  <c r="AT52" i="5"/>
  <c r="F52" i="5"/>
  <c r="A52" i="5"/>
  <c r="AX51" i="5"/>
  <c r="AY51" i="5" s="1"/>
  <c r="AT51" i="5"/>
  <c r="AS51" i="5"/>
  <c r="J51" i="5"/>
  <c r="K51" i="5" s="1"/>
  <c r="E51" i="5"/>
  <c r="F51" i="5" s="1"/>
  <c r="A51" i="5"/>
  <c r="A50" i="5"/>
  <c r="AY49" i="5"/>
  <c r="Z49" i="5"/>
  <c r="U49" i="5"/>
  <c r="K49" i="5"/>
  <c r="F49" i="5"/>
  <c r="A49" i="5"/>
  <c r="AX48" i="5"/>
  <c r="AY48" i="5" s="1"/>
  <c r="AT48" i="5"/>
  <c r="AS48" i="5"/>
  <c r="E48" i="5"/>
  <c r="F48" i="5" s="1"/>
  <c r="A48" i="5"/>
  <c r="AI47" i="5"/>
  <c r="AJ47" i="5" s="1"/>
  <c r="AE47" i="5"/>
  <c r="Y47" i="5"/>
  <c r="Z47" i="5" s="1"/>
  <c r="A47" i="5"/>
  <c r="AX46" i="5"/>
  <c r="AY46" i="5" s="1"/>
  <c r="AS46" i="5"/>
  <c r="AT46" i="5" s="1"/>
  <c r="AN46" i="5"/>
  <c r="AO46" i="5" s="1"/>
  <c r="Z46" i="5"/>
  <c r="J46" i="5"/>
  <c r="K46" i="5" s="1"/>
  <c r="A46" i="5"/>
  <c r="AJ45" i="5"/>
  <c r="A45" i="5"/>
  <c r="K44" i="5"/>
  <c r="F44" i="5"/>
  <c r="A44" i="5"/>
  <c r="AX43" i="5"/>
  <c r="AY43" i="5" s="1"/>
  <c r="AI43" i="5"/>
  <c r="AJ43" i="5" s="1"/>
  <c r="J43" i="5"/>
  <c r="K43" i="5" s="1"/>
  <c r="E43" i="5"/>
  <c r="F43" i="5" s="1"/>
  <c r="A43" i="5"/>
  <c r="K42" i="5"/>
  <c r="F42" i="5"/>
  <c r="A42" i="5"/>
  <c r="Z41" i="5"/>
  <c r="T41" i="5"/>
  <c r="U41" i="5" s="1"/>
  <c r="K41" i="5"/>
  <c r="A41" i="5"/>
  <c r="AX40" i="5"/>
  <c r="AY40" i="5" s="1"/>
  <c r="J40" i="5"/>
  <c r="K40" i="5" s="1"/>
  <c r="D40" i="5"/>
  <c r="A40" i="5"/>
  <c r="AY39" i="5"/>
  <c r="AX39" i="5"/>
  <c r="AD39" i="5"/>
  <c r="AE39" i="5" s="1"/>
  <c r="O39" i="5"/>
  <c r="P39" i="5" s="1"/>
  <c r="J39" i="5"/>
  <c r="K39" i="5" s="1"/>
  <c r="G39" i="5"/>
  <c r="G67" i="5" s="1"/>
  <c r="A39" i="5"/>
  <c r="AX38" i="5"/>
  <c r="AY38" i="5" s="1"/>
  <c r="Z38" i="5"/>
  <c r="K38" i="5"/>
  <c r="D38" i="5"/>
  <c r="A38" i="5"/>
  <c r="T37" i="5"/>
  <c r="U37" i="5" s="1"/>
  <c r="P37" i="5"/>
  <c r="K37" i="5"/>
  <c r="F37" i="5"/>
  <c r="A37" i="5"/>
  <c r="AY36" i="5"/>
  <c r="AT36" i="5"/>
  <c r="AO36" i="5"/>
  <c r="AJ36" i="5"/>
  <c r="AE36" i="5"/>
  <c r="Z36" i="5"/>
  <c r="U36" i="5"/>
  <c r="P36" i="5"/>
  <c r="K36" i="5"/>
  <c r="F36" i="5"/>
  <c r="A36" i="5"/>
  <c r="AT35" i="5"/>
  <c r="Z35" i="5"/>
  <c r="T35" i="5"/>
  <c r="U35" i="5" s="1"/>
  <c r="D35" i="5" s="1"/>
  <c r="E35" i="5"/>
  <c r="F35" i="5" s="1"/>
  <c r="A35" i="5"/>
  <c r="AX34" i="5"/>
  <c r="AY34" i="5" s="1"/>
  <c r="T34" i="5"/>
  <c r="U34" i="5" s="1"/>
  <c r="J34" i="5"/>
  <c r="K34" i="5" s="1"/>
  <c r="E34" i="5"/>
  <c r="F34" i="5" s="1"/>
  <c r="A34" i="5"/>
  <c r="AY33" i="5"/>
  <c r="AX33" i="5"/>
  <c r="Y33" i="5"/>
  <c r="Z33" i="5" s="1"/>
  <c r="P33" i="5"/>
  <c r="J33" i="5"/>
  <c r="K33" i="5" s="1"/>
  <c r="A33" i="5"/>
  <c r="AI32" i="5"/>
  <c r="AJ32" i="5" s="1"/>
  <c r="D32" i="5"/>
  <c r="A32" i="5"/>
  <c r="AE31" i="5"/>
  <c r="T31" i="5"/>
  <c r="U31" i="5" s="1"/>
  <c r="K31" i="5"/>
  <c r="F31" i="5"/>
  <c r="A31" i="5"/>
  <c r="AY30" i="5"/>
  <c r="AT30" i="5"/>
  <c r="AO30" i="5"/>
  <c r="AJ30" i="5"/>
  <c r="AE30" i="5"/>
  <c r="Z30" i="5"/>
  <c r="U30" i="5"/>
  <c r="P30" i="5"/>
  <c r="K30" i="5"/>
  <c r="F30" i="5"/>
  <c r="A30" i="5"/>
  <c r="AX29" i="5"/>
  <c r="AY29" i="5" s="1"/>
  <c r="AS29" i="5"/>
  <c r="AT29" i="5" s="1"/>
  <c r="U29" i="5"/>
  <c r="P29" i="5"/>
  <c r="K29" i="5"/>
  <c r="F29" i="5"/>
  <c r="D29" i="5"/>
  <c r="A29" i="5"/>
  <c r="AS28" i="5"/>
  <c r="AI28" i="5"/>
  <c r="A28" i="5"/>
  <c r="K27" i="5"/>
  <c r="F27" i="5"/>
  <c r="A27" i="5"/>
  <c r="AS26" i="5"/>
  <c r="AT26" i="5" s="1"/>
  <c r="P26" i="5"/>
  <c r="E26" i="5"/>
  <c r="F26" i="5" s="1"/>
  <c r="A26" i="5"/>
  <c r="AJ25" i="5"/>
  <c r="AI25" i="5"/>
  <c r="E25" i="5"/>
  <c r="F25" i="5" s="1"/>
  <c r="A25" i="5"/>
  <c r="K24" i="5"/>
  <c r="F24" i="5"/>
  <c r="A24" i="5"/>
  <c r="U23" i="5"/>
  <c r="D23" i="5"/>
  <c r="A23" i="5"/>
  <c r="AY22" i="5"/>
  <c r="AX22" i="5"/>
  <c r="AT22" i="5"/>
  <c r="AI22" i="5"/>
  <c r="AJ22" i="5" s="1"/>
  <c r="P22" i="5"/>
  <c r="K22" i="5"/>
  <c r="E22" i="5"/>
  <c r="F22" i="5" s="1"/>
  <c r="A22" i="5"/>
  <c r="Z21" i="5"/>
  <c r="U21" i="5"/>
  <c r="T21" i="5"/>
  <c r="O21" i="5"/>
  <c r="P21" i="5" s="1"/>
  <c r="J21" i="5"/>
  <c r="K21" i="5" s="1"/>
  <c r="A21" i="5"/>
  <c r="A20" i="5"/>
  <c r="AJ19" i="5"/>
  <c r="AE19" i="5"/>
  <c r="U19" i="5"/>
  <c r="D19" i="5"/>
  <c r="A19" i="5"/>
  <c r="Z18" i="5"/>
  <c r="O18" i="5"/>
  <c r="P18" i="5" s="1"/>
  <c r="D18" i="5"/>
  <c r="A18" i="5"/>
  <c r="E17" i="5"/>
  <c r="F17" i="5" s="1"/>
  <c r="A17" i="5"/>
  <c r="AY16" i="5"/>
  <c r="AT16" i="5"/>
  <c r="AS16" i="5"/>
  <c r="J16" i="5"/>
  <c r="K16" i="5" s="1"/>
  <c r="F16" i="5"/>
  <c r="A16" i="5"/>
  <c r="T15" i="5"/>
  <c r="U15" i="5" s="1"/>
  <c r="O15" i="5"/>
  <c r="P15" i="5" s="1"/>
  <c r="A15" i="5"/>
  <c r="AY14" i="5"/>
  <c r="AS14" i="5"/>
  <c r="AT14" i="5" s="1"/>
  <c r="AO14" i="5"/>
  <c r="K14" i="5"/>
  <c r="F14" i="5"/>
  <c r="D14" i="5"/>
  <c r="A14" i="5"/>
  <c r="AY13" i="5"/>
  <c r="AT13" i="5"/>
  <c r="AO13" i="5"/>
  <c r="AJ13" i="5"/>
  <c r="AE13" i="5"/>
  <c r="Z13" i="5"/>
  <c r="U13" i="5"/>
  <c r="P13" i="5"/>
  <c r="K13" i="5"/>
  <c r="F13" i="5"/>
  <c r="A13" i="5"/>
  <c r="A12" i="5"/>
  <c r="AY11" i="5"/>
  <c r="AT11" i="5"/>
  <c r="AO11" i="5"/>
  <c r="AJ11" i="5"/>
  <c r="AE11" i="5"/>
  <c r="Z11" i="5"/>
  <c r="U11" i="5"/>
  <c r="P11" i="5"/>
  <c r="K11" i="5"/>
  <c r="F11" i="5"/>
  <c r="A11" i="5"/>
  <c r="AY10" i="5"/>
  <c r="AT10" i="5"/>
  <c r="AI10" i="5"/>
  <c r="AJ10" i="5" s="1"/>
  <c r="J10" i="5"/>
  <c r="K10" i="5" s="1"/>
  <c r="F10" i="5"/>
  <c r="A10" i="5"/>
  <c r="Z9" i="5"/>
  <c r="D9" i="5"/>
  <c r="A9" i="5"/>
  <c r="AY8" i="5"/>
  <c r="AX8" i="5"/>
  <c r="AT8" i="5"/>
  <c r="J8" i="5"/>
  <c r="K8" i="5" s="1"/>
  <c r="F8" i="5"/>
  <c r="A8" i="5"/>
  <c r="AX7" i="5"/>
  <c r="AY7" i="5" s="1"/>
  <c r="Z7" i="5"/>
  <c r="D7" i="5"/>
  <c r="A7" i="5"/>
  <c r="AX6" i="5"/>
  <c r="AY6" i="5" s="1"/>
  <c r="AT6" i="5"/>
  <c r="J6" i="5"/>
  <c r="K6" i="5" s="1"/>
  <c r="F6" i="5"/>
  <c r="E6" i="5"/>
  <c r="D6" i="5"/>
  <c r="A6" i="5"/>
  <c r="BA4" i="5"/>
  <c r="AZ4" i="5"/>
  <c r="AY4" i="5"/>
  <c r="AU4" i="5"/>
  <c r="AV4" i="5" s="1"/>
  <c r="AT4" i="5"/>
  <c r="AO4" i="5"/>
  <c r="AP4" i="5" s="1"/>
  <c r="AQ4" i="5" s="1"/>
  <c r="AL4" i="5"/>
  <c r="AK4" i="5"/>
  <c r="AJ4" i="5"/>
  <c r="AG4" i="5"/>
  <c r="AF4" i="5"/>
  <c r="AE4" i="5"/>
  <c r="AA4" i="5"/>
  <c r="AB4" i="5" s="1"/>
  <c r="Z4" i="5"/>
  <c r="U4" i="5"/>
  <c r="V4" i="5" s="1"/>
  <c r="W4" i="5" s="1"/>
  <c r="Q4" i="5"/>
  <c r="R4" i="5" s="1"/>
  <c r="P4" i="5"/>
  <c r="M4" i="5"/>
  <c r="L4" i="5"/>
  <c r="K4" i="5"/>
  <c r="G4" i="5"/>
  <c r="H4" i="5" s="1"/>
  <c r="BA3" i="5"/>
  <c r="AZ3" i="5"/>
  <c r="AX3" i="5"/>
  <c r="AV3" i="5"/>
  <c r="AU3" i="5"/>
  <c r="AS3" i="5"/>
  <c r="AQ3" i="5"/>
  <c r="AP3" i="5"/>
  <c r="AN3" i="5"/>
  <c r="AL3" i="5"/>
  <c r="AK3" i="5"/>
  <c r="AI3" i="5"/>
  <c r="AG3" i="5"/>
  <c r="AF3" i="5"/>
  <c r="AD3" i="5"/>
  <c r="AB3" i="5"/>
  <c r="AA3" i="5"/>
  <c r="Y3" i="5"/>
  <c r="W3" i="5"/>
  <c r="V3" i="5"/>
  <c r="T3" i="5"/>
  <c r="R3" i="5"/>
  <c r="Q3" i="5"/>
  <c r="O3" i="5"/>
  <c r="M3" i="5"/>
  <c r="L3" i="5"/>
  <c r="J3" i="5"/>
  <c r="H3" i="5"/>
  <c r="C25" i="4"/>
  <c r="F20" i="4"/>
  <c r="C18" i="4"/>
  <c r="AH68" i="3"/>
  <c r="Y68" i="3"/>
  <c r="P68" i="3"/>
  <c r="AD67" i="3"/>
  <c r="AS67" i="5" s="1"/>
  <c r="Y67" i="3"/>
  <c r="AA67" i="3" s="1"/>
  <c r="AN67" i="5" s="1"/>
  <c r="X67" i="3"/>
  <c r="U67" i="3"/>
  <c r="S67" i="3"/>
  <c r="P67" i="3"/>
  <c r="R67" i="3" s="1"/>
  <c r="M67" i="3"/>
  <c r="O67" i="3" s="1"/>
  <c r="L67" i="3"/>
  <c r="J67" i="3"/>
  <c r="I67" i="3"/>
  <c r="AM66" i="3"/>
  <c r="AH66" i="3"/>
  <c r="AJ66" i="3" s="1"/>
  <c r="AG66" i="3"/>
  <c r="AX66" i="5" s="1"/>
  <c r="AY66" i="5" s="1"/>
  <c r="AD66" i="3"/>
  <c r="AS66" i="5" s="1"/>
  <c r="AT66" i="5" s="1"/>
  <c r="Y66" i="3"/>
  <c r="AA66" i="3" s="1"/>
  <c r="X66" i="3"/>
  <c r="AI66" i="5" s="1"/>
  <c r="AJ66" i="5" s="1"/>
  <c r="S66" i="3"/>
  <c r="U66" i="3" s="1"/>
  <c r="R66" i="3"/>
  <c r="P66" i="3"/>
  <c r="M66" i="3"/>
  <c r="O66" i="3" s="1"/>
  <c r="L66" i="3"/>
  <c r="O66" i="5" s="1"/>
  <c r="J66" i="3"/>
  <c r="I66" i="3"/>
  <c r="F66" i="3"/>
  <c r="E66" i="5" s="1"/>
  <c r="F66" i="5" s="1"/>
  <c r="A66" i="3"/>
  <c r="AM65" i="3"/>
  <c r="AH65" i="3"/>
  <c r="AJ65" i="3" s="1"/>
  <c r="AG65" i="3"/>
  <c r="AX65" i="5" s="1"/>
  <c r="AY65" i="5" s="1"/>
  <c r="AD65" i="3"/>
  <c r="AS65" i="5" s="1"/>
  <c r="AT65" i="5" s="1"/>
  <c r="AA65" i="3"/>
  <c r="AN65" i="5" s="1"/>
  <c r="AO65" i="5" s="1"/>
  <c r="Y65" i="3"/>
  <c r="X65" i="3"/>
  <c r="U65" i="3"/>
  <c r="AD65" i="5" s="1"/>
  <c r="S65" i="3"/>
  <c r="P65" i="3"/>
  <c r="R65" i="3" s="1"/>
  <c r="Y65" i="5" s="1"/>
  <c r="Z65" i="5" s="1"/>
  <c r="O65" i="3"/>
  <c r="M65" i="3"/>
  <c r="J65" i="3"/>
  <c r="L65" i="3" s="1"/>
  <c r="O65" i="5" s="1"/>
  <c r="P65" i="5" s="1"/>
  <c r="I65" i="3"/>
  <c r="J65" i="5" s="1"/>
  <c r="K65" i="5" s="1"/>
  <c r="F65" i="3"/>
  <c r="E65" i="5" s="1"/>
  <c r="F65" i="5" s="1"/>
  <c r="A65" i="3"/>
  <c r="AM64" i="3"/>
  <c r="AJ64" i="3"/>
  <c r="AH64" i="3"/>
  <c r="AG64" i="3"/>
  <c r="AX64" i="5" s="1"/>
  <c r="AY64" i="5" s="1"/>
  <c r="AD64" i="3"/>
  <c r="AS64" i="5" s="1"/>
  <c r="AT64" i="5" s="1"/>
  <c r="AA64" i="3"/>
  <c r="Y64" i="3"/>
  <c r="X64" i="3"/>
  <c r="AI64" i="5" s="1"/>
  <c r="AJ64" i="5" s="1"/>
  <c r="U64" i="3"/>
  <c r="AD64" i="5" s="1"/>
  <c r="AE64" i="5" s="1"/>
  <c r="S64" i="3"/>
  <c r="R64" i="3"/>
  <c r="Y64" i="5" s="1"/>
  <c r="P64" i="3"/>
  <c r="O64" i="3"/>
  <c r="T64" i="5" s="1"/>
  <c r="U64" i="5" s="1"/>
  <c r="M64" i="3"/>
  <c r="J64" i="3"/>
  <c r="L64" i="3" s="1"/>
  <c r="I64" i="3"/>
  <c r="J64" i="5" s="1"/>
  <c r="K64" i="5" s="1"/>
  <c r="F64" i="3"/>
  <c r="E64" i="5" s="1"/>
  <c r="F64" i="5" s="1"/>
  <c r="A64" i="3"/>
  <c r="AJ63" i="3"/>
  <c r="AH63" i="3"/>
  <c r="AG63" i="3"/>
  <c r="AX63" i="5" s="1"/>
  <c r="AY63" i="5" s="1"/>
  <c r="AD63" i="3"/>
  <c r="AS63" i="5" s="1"/>
  <c r="AT63" i="5" s="1"/>
  <c r="Y63" i="3"/>
  <c r="AA63" i="3" s="1"/>
  <c r="AN63" i="5" s="1"/>
  <c r="AO63" i="5" s="1"/>
  <c r="X63" i="3"/>
  <c r="AI63" i="5" s="1"/>
  <c r="AJ63" i="5" s="1"/>
  <c r="S63" i="3"/>
  <c r="U63" i="3" s="1"/>
  <c r="AD63" i="5" s="1"/>
  <c r="AE63" i="5" s="1"/>
  <c r="R63" i="3"/>
  <c r="Y63" i="5" s="1"/>
  <c r="Z63" i="5" s="1"/>
  <c r="P63" i="3"/>
  <c r="M63" i="3"/>
  <c r="O63" i="3" s="1"/>
  <c r="T63" i="5" s="1"/>
  <c r="U63" i="5" s="1"/>
  <c r="J63" i="3"/>
  <c r="L63" i="3" s="1"/>
  <c r="O63" i="5" s="1"/>
  <c r="P63" i="5" s="1"/>
  <c r="I63" i="3"/>
  <c r="J63" i="5" s="1"/>
  <c r="K63" i="5" s="1"/>
  <c r="F63" i="3"/>
  <c r="E63" i="5" s="1"/>
  <c r="F63" i="5" s="1"/>
  <c r="A63" i="3"/>
  <c r="AM62" i="3"/>
  <c r="AJ62" i="3"/>
  <c r="AH62" i="3"/>
  <c r="AG62" i="3"/>
  <c r="AD62" i="3"/>
  <c r="Y62" i="3"/>
  <c r="AA62" i="3" s="1"/>
  <c r="AN62" i="5" s="1"/>
  <c r="AO62" i="5" s="1"/>
  <c r="X62" i="3"/>
  <c r="AI62" i="5" s="1"/>
  <c r="AJ62" i="5" s="1"/>
  <c r="S62" i="3"/>
  <c r="U62" i="3" s="1"/>
  <c r="AD62" i="5" s="1"/>
  <c r="AE62" i="5" s="1"/>
  <c r="R62" i="3"/>
  <c r="P62" i="3"/>
  <c r="M62" i="3"/>
  <c r="O62" i="3" s="1"/>
  <c r="T62" i="5" s="1"/>
  <c r="U62" i="5" s="1"/>
  <c r="L62" i="3"/>
  <c r="O62" i="5" s="1"/>
  <c r="J62" i="3"/>
  <c r="I62" i="3"/>
  <c r="J62" i="5" s="1"/>
  <c r="K62" i="5" s="1"/>
  <c r="F62" i="3"/>
  <c r="E62" i="5" s="1"/>
  <c r="F62" i="5" s="1"/>
  <c r="A62" i="3"/>
  <c r="AM61" i="3"/>
  <c r="AH61" i="3"/>
  <c r="AJ61" i="3" s="1"/>
  <c r="AG61" i="3"/>
  <c r="AX61" i="5" s="1"/>
  <c r="AY61" i="5" s="1"/>
  <c r="AD61" i="3"/>
  <c r="AS61" i="5" s="1"/>
  <c r="AT61" i="5" s="1"/>
  <c r="Y61" i="3"/>
  <c r="AA61" i="3" s="1"/>
  <c r="AN61" i="5" s="1"/>
  <c r="AO61" i="5" s="1"/>
  <c r="X61" i="3"/>
  <c r="AI61" i="5" s="1"/>
  <c r="U61" i="3"/>
  <c r="AD61" i="5" s="1"/>
  <c r="AE61" i="5" s="1"/>
  <c r="S61" i="3"/>
  <c r="P61" i="3"/>
  <c r="R61" i="3" s="1"/>
  <c r="O61" i="3"/>
  <c r="T61" i="5" s="1"/>
  <c r="U61" i="5" s="1"/>
  <c r="J61" i="3"/>
  <c r="L61" i="3" s="1"/>
  <c r="O61" i="5" s="1"/>
  <c r="I61" i="3"/>
  <c r="J61" i="5" s="1"/>
  <c r="K61" i="5" s="1"/>
  <c r="F61" i="3"/>
  <c r="E61" i="5" s="1"/>
  <c r="F61" i="5" s="1"/>
  <c r="A61" i="3"/>
  <c r="AH60" i="3"/>
  <c r="AJ60" i="3" s="1"/>
  <c r="AG60" i="3"/>
  <c r="AD60" i="3"/>
  <c r="Y60" i="3"/>
  <c r="AA60" i="3" s="1"/>
  <c r="AN60" i="5" s="1"/>
  <c r="X60" i="3"/>
  <c r="U60" i="3"/>
  <c r="S60" i="3"/>
  <c r="P60" i="3"/>
  <c r="R60" i="3" s="1"/>
  <c r="O60" i="3"/>
  <c r="L60" i="3"/>
  <c r="J60" i="3"/>
  <c r="I60" i="3"/>
  <c r="F60" i="3"/>
  <c r="A60" i="3"/>
  <c r="AM59" i="3"/>
  <c r="AH59" i="3"/>
  <c r="AJ59" i="3" s="1"/>
  <c r="AG59" i="3"/>
  <c r="AX59" i="5" s="1"/>
  <c r="AY59" i="5" s="1"/>
  <c r="AD59" i="3"/>
  <c r="AS59" i="5" s="1"/>
  <c r="AT59" i="5" s="1"/>
  <c r="AA59" i="3"/>
  <c r="AN59" i="5" s="1"/>
  <c r="AO59" i="5" s="1"/>
  <c r="Y59" i="3"/>
  <c r="X59" i="3"/>
  <c r="AI59" i="5" s="1"/>
  <c r="AJ59" i="5" s="1"/>
  <c r="S59" i="3"/>
  <c r="U59" i="3" s="1"/>
  <c r="AD59" i="5" s="1"/>
  <c r="AE59" i="5" s="1"/>
  <c r="R59" i="3"/>
  <c r="P59" i="3"/>
  <c r="M59" i="3"/>
  <c r="O59" i="3" s="1"/>
  <c r="T59" i="5" s="1"/>
  <c r="U59" i="5" s="1"/>
  <c r="L59" i="3"/>
  <c r="O59" i="5" s="1"/>
  <c r="P59" i="5" s="1"/>
  <c r="J59" i="3"/>
  <c r="I59" i="3"/>
  <c r="J59" i="5" s="1"/>
  <c r="K59" i="5" s="1"/>
  <c r="F59" i="3"/>
  <c r="E59" i="5" s="1"/>
  <c r="F59" i="5" s="1"/>
  <c r="A59" i="3"/>
  <c r="A58" i="3"/>
  <c r="AM57" i="3"/>
  <c r="AJ57" i="3"/>
  <c r="AH57" i="3"/>
  <c r="AG57" i="3"/>
  <c r="AX57" i="5" s="1"/>
  <c r="AD57" i="3"/>
  <c r="AS57" i="5" s="1"/>
  <c r="AT57" i="5" s="1"/>
  <c r="AA57" i="3"/>
  <c r="AN57" i="5" s="1"/>
  <c r="AO57" i="5" s="1"/>
  <c r="Y57" i="3"/>
  <c r="X57" i="3"/>
  <c r="AI57" i="5" s="1"/>
  <c r="AJ57" i="5" s="1"/>
  <c r="U57" i="3"/>
  <c r="AD57" i="5" s="1"/>
  <c r="AE57" i="5" s="1"/>
  <c r="S57" i="3"/>
  <c r="P57" i="3"/>
  <c r="R57" i="3" s="1"/>
  <c r="Y57" i="5" s="1"/>
  <c r="Z57" i="5" s="1"/>
  <c r="M57" i="3"/>
  <c r="O57" i="3" s="1"/>
  <c r="T57" i="5" s="1"/>
  <c r="U57" i="5" s="1"/>
  <c r="J57" i="3"/>
  <c r="L57" i="3" s="1"/>
  <c r="O57" i="5" s="1"/>
  <c r="P57" i="5" s="1"/>
  <c r="I57" i="3"/>
  <c r="J57" i="5" s="1"/>
  <c r="K57" i="5" s="1"/>
  <c r="F57" i="3"/>
  <c r="E57" i="5" s="1"/>
  <c r="F57" i="5" s="1"/>
  <c r="A57" i="3"/>
  <c r="AM56" i="3"/>
  <c r="AJ56" i="3"/>
  <c r="AH56" i="3"/>
  <c r="AG56" i="3"/>
  <c r="AX56" i="5" s="1"/>
  <c r="AY56" i="5" s="1"/>
  <c r="AD56" i="3"/>
  <c r="AS56" i="5" s="1"/>
  <c r="AT56" i="5" s="1"/>
  <c r="AA56" i="3"/>
  <c r="AN56" i="5" s="1"/>
  <c r="AO56" i="5" s="1"/>
  <c r="Y56" i="3"/>
  <c r="X56" i="3"/>
  <c r="S56" i="3"/>
  <c r="U56" i="3" s="1"/>
  <c r="AD56" i="5" s="1"/>
  <c r="AE56" i="5" s="1"/>
  <c r="P56" i="3"/>
  <c r="R56" i="3" s="1"/>
  <c r="Y56" i="5" s="1"/>
  <c r="Z56" i="5" s="1"/>
  <c r="O56" i="3"/>
  <c r="T56" i="5" s="1"/>
  <c r="U56" i="5" s="1"/>
  <c r="M56" i="3"/>
  <c r="L56" i="3"/>
  <c r="O56" i="5" s="1"/>
  <c r="J56" i="3"/>
  <c r="I56" i="3"/>
  <c r="F56" i="3"/>
  <c r="A56" i="3"/>
  <c r="AM55" i="3"/>
  <c r="AH55" i="3"/>
  <c r="AJ55" i="3" s="1"/>
  <c r="AG55" i="3"/>
  <c r="AX55" i="5" s="1"/>
  <c r="AY55" i="5" s="1"/>
  <c r="AD55" i="3"/>
  <c r="AS55" i="5" s="1"/>
  <c r="AT55" i="5" s="1"/>
  <c r="Y55" i="3"/>
  <c r="AA55" i="3" s="1"/>
  <c r="AN55" i="5" s="1"/>
  <c r="AO55" i="5" s="1"/>
  <c r="X55" i="3"/>
  <c r="AI55" i="5" s="1"/>
  <c r="AJ55" i="5" s="1"/>
  <c r="S55" i="3"/>
  <c r="U55" i="3" s="1"/>
  <c r="AD55" i="5" s="1"/>
  <c r="AE55" i="5" s="1"/>
  <c r="R55" i="3"/>
  <c r="Y55" i="5" s="1"/>
  <c r="Z55" i="5" s="1"/>
  <c r="P55" i="3"/>
  <c r="M55" i="3"/>
  <c r="O55" i="3" s="1"/>
  <c r="T55" i="5" s="1"/>
  <c r="U55" i="5" s="1"/>
  <c r="J55" i="3"/>
  <c r="L55" i="3" s="1"/>
  <c r="O55" i="5" s="1"/>
  <c r="P55" i="5" s="1"/>
  <c r="I55" i="3"/>
  <c r="F55" i="3"/>
  <c r="E55" i="5" s="1"/>
  <c r="A55" i="3"/>
  <c r="AM54" i="3"/>
  <c r="AH54" i="3"/>
  <c r="AJ54" i="3" s="1"/>
  <c r="AG54" i="3"/>
  <c r="AX54" i="5" s="1"/>
  <c r="AD54" i="3"/>
  <c r="AS54" i="5" s="1"/>
  <c r="AT54" i="5" s="1"/>
  <c r="Y54" i="3"/>
  <c r="AA54" i="3" s="1"/>
  <c r="AN54" i="5" s="1"/>
  <c r="AO54" i="5" s="1"/>
  <c r="X54" i="3"/>
  <c r="AI54" i="5" s="1"/>
  <c r="AJ54" i="5" s="1"/>
  <c r="S54" i="3"/>
  <c r="U54" i="3" s="1"/>
  <c r="AD54" i="5" s="1"/>
  <c r="AE54" i="5" s="1"/>
  <c r="R54" i="3"/>
  <c r="Y54" i="5" s="1"/>
  <c r="Z54" i="5" s="1"/>
  <c r="P54" i="3"/>
  <c r="M54" i="3"/>
  <c r="O54" i="3" s="1"/>
  <c r="T54" i="5" s="1"/>
  <c r="U54" i="5" s="1"/>
  <c r="J54" i="3"/>
  <c r="L54" i="3" s="1"/>
  <c r="O54" i="5" s="1"/>
  <c r="P54" i="5" s="1"/>
  <c r="I54" i="3"/>
  <c r="J54" i="5" s="1"/>
  <c r="K54" i="5" s="1"/>
  <c r="F54" i="3"/>
  <c r="A54" i="3"/>
  <c r="AM53" i="3"/>
  <c r="AH53" i="3"/>
  <c r="AJ53" i="3" s="1"/>
  <c r="AG53" i="3"/>
  <c r="AX53" i="5" s="1"/>
  <c r="AY53" i="5" s="1"/>
  <c r="AD53" i="3"/>
  <c r="AS53" i="5" s="1"/>
  <c r="AT53" i="5" s="1"/>
  <c r="Y53" i="3"/>
  <c r="AA53" i="3" s="1"/>
  <c r="AN53" i="5" s="1"/>
  <c r="AO53" i="5" s="1"/>
  <c r="X53" i="3"/>
  <c r="AI53" i="5" s="1"/>
  <c r="AJ53" i="5" s="1"/>
  <c r="U53" i="3"/>
  <c r="AD53" i="5" s="1"/>
  <c r="AE53" i="5" s="1"/>
  <c r="S53" i="3"/>
  <c r="P53" i="3"/>
  <c r="R53" i="3" s="1"/>
  <c r="Y53" i="5" s="1"/>
  <c r="Z53" i="5" s="1"/>
  <c r="M53" i="3"/>
  <c r="O53" i="3" s="1"/>
  <c r="T53" i="5" s="1"/>
  <c r="U53" i="5" s="1"/>
  <c r="J53" i="3"/>
  <c r="L53" i="3" s="1"/>
  <c r="O53" i="5" s="1"/>
  <c r="P53" i="5" s="1"/>
  <c r="I53" i="3"/>
  <c r="J53" i="5" s="1"/>
  <c r="F53" i="3"/>
  <c r="E53" i="5" s="1"/>
  <c r="F53" i="5" s="1"/>
  <c r="A53" i="3"/>
  <c r="AM52" i="3"/>
  <c r="AH52" i="3"/>
  <c r="AJ52" i="3" s="1"/>
  <c r="AG52" i="3"/>
  <c r="AD52" i="3"/>
  <c r="AS52" i="5" s="1"/>
  <c r="Y52" i="3"/>
  <c r="AA52" i="3" s="1"/>
  <c r="AN52" i="5" s="1"/>
  <c r="AO52" i="5" s="1"/>
  <c r="X52" i="3"/>
  <c r="AI52" i="5" s="1"/>
  <c r="AJ52" i="5" s="1"/>
  <c r="U52" i="3"/>
  <c r="AD52" i="5" s="1"/>
  <c r="AE52" i="5" s="1"/>
  <c r="S52" i="3"/>
  <c r="P52" i="3"/>
  <c r="R52" i="3" s="1"/>
  <c r="Y52" i="5" s="1"/>
  <c r="Z52" i="5" s="1"/>
  <c r="M52" i="3"/>
  <c r="O52" i="3" s="1"/>
  <c r="T52" i="5" s="1"/>
  <c r="U52" i="5" s="1"/>
  <c r="L52" i="3"/>
  <c r="O52" i="5" s="1"/>
  <c r="P52" i="5" s="1"/>
  <c r="J52" i="3"/>
  <c r="I52" i="3"/>
  <c r="J52" i="5" s="1"/>
  <c r="K52" i="5" s="1"/>
  <c r="F52" i="3"/>
  <c r="E52" i="5" s="1"/>
  <c r="A52" i="3"/>
  <c r="AM51" i="3"/>
  <c r="AJ51" i="3"/>
  <c r="AH51" i="3"/>
  <c r="AG51" i="3"/>
  <c r="AD51" i="3"/>
  <c r="Y51" i="3"/>
  <c r="AA51" i="3" s="1"/>
  <c r="AN51" i="5" s="1"/>
  <c r="AO51" i="5" s="1"/>
  <c r="X51" i="3"/>
  <c r="AI51" i="5" s="1"/>
  <c r="AJ51" i="5" s="1"/>
  <c r="S51" i="3"/>
  <c r="U51" i="3" s="1"/>
  <c r="AD51" i="5" s="1"/>
  <c r="AE51" i="5" s="1"/>
  <c r="R51" i="3"/>
  <c r="Y51" i="5" s="1"/>
  <c r="Z51" i="5" s="1"/>
  <c r="P51" i="3"/>
  <c r="O51" i="3"/>
  <c r="T51" i="5" s="1"/>
  <c r="U51" i="5" s="1"/>
  <c r="M51" i="3"/>
  <c r="L51" i="3"/>
  <c r="O51" i="5" s="1"/>
  <c r="P51" i="5" s="1"/>
  <c r="J51" i="3"/>
  <c r="I51" i="3"/>
  <c r="F51" i="3"/>
  <c r="A51" i="3"/>
  <c r="AM50" i="3"/>
  <c r="AH50" i="3"/>
  <c r="AJ50" i="3" s="1"/>
  <c r="AG50" i="3"/>
  <c r="AX50" i="5" s="1"/>
  <c r="AY50" i="5" s="1"/>
  <c r="AD50" i="3"/>
  <c r="AS50" i="5" s="1"/>
  <c r="AT50" i="5" s="1"/>
  <c r="Y50" i="3"/>
  <c r="AA50" i="3" s="1"/>
  <c r="AN50" i="5" s="1"/>
  <c r="AO50" i="5" s="1"/>
  <c r="X50" i="3"/>
  <c r="AI50" i="5" s="1"/>
  <c r="AJ50" i="5" s="1"/>
  <c r="U50" i="3"/>
  <c r="AD50" i="5" s="1"/>
  <c r="AE50" i="5" s="1"/>
  <c r="S50" i="3"/>
  <c r="P50" i="3"/>
  <c r="R50" i="3" s="1"/>
  <c r="Y50" i="5" s="1"/>
  <c r="Z50" i="5" s="1"/>
  <c r="O50" i="3"/>
  <c r="T50" i="5" s="1"/>
  <c r="U50" i="5" s="1"/>
  <c r="M50" i="3"/>
  <c r="J50" i="3"/>
  <c r="L50" i="3" s="1"/>
  <c r="O50" i="5" s="1"/>
  <c r="P50" i="5" s="1"/>
  <c r="I50" i="3"/>
  <c r="J50" i="5" s="1"/>
  <c r="K50" i="5" s="1"/>
  <c r="F50" i="3"/>
  <c r="E50" i="5" s="1"/>
  <c r="F50" i="5" s="1"/>
  <c r="A50" i="3"/>
  <c r="A49" i="3"/>
  <c r="AM48" i="3"/>
  <c r="AJ48" i="3"/>
  <c r="AH48" i="3"/>
  <c r="AG48" i="3"/>
  <c r="AD48" i="3"/>
  <c r="Y48" i="3"/>
  <c r="AA48" i="3" s="1"/>
  <c r="AN48" i="5" s="1"/>
  <c r="AO48" i="5" s="1"/>
  <c r="X48" i="3"/>
  <c r="AI48" i="5" s="1"/>
  <c r="AJ48" i="5" s="1"/>
  <c r="U48" i="3"/>
  <c r="AD48" i="5" s="1"/>
  <c r="AE48" i="5" s="1"/>
  <c r="S48" i="3"/>
  <c r="P48" i="3"/>
  <c r="R48" i="3" s="1"/>
  <c r="Y48" i="5" s="1"/>
  <c r="Z48" i="5" s="1"/>
  <c r="O48" i="3"/>
  <c r="T48" i="5" s="1"/>
  <c r="U48" i="5" s="1"/>
  <c r="M48" i="3"/>
  <c r="L48" i="3"/>
  <c r="O48" i="5" s="1"/>
  <c r="P48" i="5" s="1"/>
  <c r="J48" i="3"/>
  <c r="I48" i="3"/>
  <c r="J48" i="5" s="1"/>
  <c r="K48" i="5" s="1"/>
  <c r="F48" i="3"/>
  <c r="A48" i="3"/>
  <c r="AM47" i="3"/>
  <c r="AJ47" i="3"/>
  <c r="AH47" i="3"/>
  <c r="AG47" i="3"/>
  <c r="AX47" i="5" s="1"/>
  <c r="AY47" i="5" s="1"/>
  <c r="AD47" i="3"/>
  <c r="AS47" i="5" s="1"/>
  <c r="AT47" i="5" s="1"/>
  <c r="AA47" i="3"/>
  <c r="AN47" i="5" s="1"/>
  <c r="AO47" i="5" s="1"/>
  <c r="Y47" i="3"/>
  <c r="X47" i="3"/>
  <c r="U47" i="3"/>
  <c r="AD47" i="5" s="1"/>
  <c r="S47" i="3"/>
  <c r="P47" i="3"/>
  <c r="R47" i="3" s="1"/>
  <c r="O47" i="3"/>
  <c r="T47" i="5" s="1"/>
  <c r="U47" i="5" s="1"/>
  <c r="M47" i="3"/>
  <c r="L47" i="3"/>
  <c r="O47" i="5" s="1"/>
  <c r="P47" i="5" s="1"/>
  <c r="J47" i="3"/>
  <c r="I47" i="3"/>
  <c r="J47" i="5" s="1"/>
  <c r="K47" i="5" s="1"/>
  <c r="F47" i="3"/>
  <c r="E47" i="5" s="1"/>
  <c r="F47" i="5" s="1"/>
  <c r="A47" i="3"/>
  <c r="AM46" i="3"/>
  <c r="AJ46" i="3"/>
  <c r="AH46" i="3"/>
  <c r="AG46" i="3"/>
  <c r="AD46" i="3"/>
  <c r="AA46" i="3"/>
  <c r="Y46" i="3"/>
  <c r="X46" i="3"/>
  <c r="AI46" i="5" s="1"/>
  <c r="AJ46" i="5" s="1"/>
  <c r="S46" i="3"/>
  <c r="U46" i="3" s="1"/>
  <c r="AD46" i="5" s="1"/>
  <c r="AE46" i="5" s="1"/>
  <c r="R46" i="3"/>
  <c r="Y46" i="5" s="1"/>
  <c r="P46" i="3"/>
  <c r="M46" i="3"/>
  <c r="O46" i="3" s="1"/>
  <c r="T46" i="5" s="1"/>
  <c r="U46" i="5" s="1"/>
  <c r="L46" i="3"/>
  <c r="O46" i="5" s="1"/>
  <c r="P46" i="5" s="1"/>
  <c r="J46" i="3"/>
  <c r="I46" i="3"/>
  <c r="F46" i="3"/>
  <c r="E46" i="5" s="1"/>
  <c r="F46" i="5" s="1"/>
  <c r="A46" i="3"/>
  <c r="AM45" i="3"/>
  <c r="AJ45" i="3"/>
  <c r="AH45" i="3"/>
  <c r="AG45" i="3"/>
  <c r="AX45" i="5" s="1"/>
  <c r="AY45" i="5" s="1"/>
  <c r="AD45" i="3"/>
  <c r="AS45" i="5" s="1"/>
  <c r="AT45" i="5" s="1"/>
  <c r="Y45" i="3"/>
  <c r="AA45" i="3" s="1"/>
  <c r="AN45" i="5" s="1"/>
  <c r="AO45" i="5" s="1"/>
  <c r="X45" i="3"/>
  <c r="AI45" i="5" s="1"/>
  <c r="S45" i="3"/>
  <c r="U45" i="3" s="1"/>
  <c r="AD45" i="5" s="1"/>
  <c r="AE45" i="5" s="1"/>
  <c r="P45" i="3"/>
  <c r="R45" i="3" s="1"/>
  <c r="Y45" i="5" s="1"/>
  <c r="Z45" i="5" s="1"/>
  <c r="M45" i="3"/>
  <c r="O45" i="3" s="1"/>
  <c r="T45" i="5" s="1"/>
  <c r="U45" i="5" s="1"/>
  <c r="L45" i="3"/>
  <c r="O45" i="5" s="1"/>
  <c r="P45" i="5" s="1"/>
  <c r="J45" i="3"/>
  <c r="I45" i="3"/>
  <c r="J45" i="5" s="1"/>
  <c r="K45" i="5" s="1"/>
  <c r="F45" i="3"/>
  <c r="E45" i="5" s="1"/>
  <c r="F45" i="5" s="1"/>
  <c r="A45" i="3"/>
  <c r="AM44" i="3"/>
  <c r="AH44" i="3"/>
  <c r="AJ44" i="3" s="1"/>
  <c r="AG44" i="3"/>
  <c r="AD44" i="3"/>
  <c r="AA44" i="3"/>
  <c r="Y44" i="3"/>
  <c r="X44" i="3"/>
  <c r="U44" i="3"/>
  <c r="S44" i="3"/>
  <c r="R44" i="3"/>
  <c r="P44" i="3"/>
  <c r="O44" i="3"/>
  <c r="M44" i="3"/>
  <c r="J44" i="3"/>
  <c r="L44" i="3" s="1"/>
  <c r="I44" i="3"/>
  <c r="F44" i="3"/>
  <c r="E44" i="5" s="1"/>
  <c r="A44" i="3"/>
  <c r="AM43" i="3"/>
  <c r="AJ43" i="3"/>
  <c r="AH43" i="3"/>
  <c r="AG43" i="3"/>
  <c r="AD43" i="3"/>
  <c r="AS43" i="5" s="1"/>
  <c r="AT43" i="5" s="1"/>
  <c r="AA43" i="3"/>
  <c r="AN43" i="5" s="1"/>
  <c r="AO43" i="5" s="1"/>
  <c r="Y43" i="3"/>
  <c r="X43" i="3"/>
  <c r="U43" i="3"/>
  <c r="AD43" i="5" s="1"/>
  <c r="AE43" i="5" s="1"/>
  <c r="S43" i="3"/>
  <c r="P43" i="3"/>
  <c r="R43" i="3" s="1"/>
  <c r="Y43" i="5" s="1"/>
  <c r="Z43" i="5" s="1"/>
  <c r="O43" i="3"/>
  <c r="T43" i="5" s="1"/>
  <c r="U43" i="5" s="1"/>
  <c r="M43" i="3"/>
  <c r="L43" i="3"/>
  <c r="O43" i="5" s="1"/>
  <c r="P43" i="5" s="1"/>
  <c r="J43" i="3"/>
  <c r="I43" i="3"/>
  <c r="F43" i="3"/>
  <c r="A43" i="3"/>
  <c r="A42" i="3"/>
  <c r="AM41" i="3"/>
  <c r="AH41" i="3"/>
  <c r="AJ41" i="3" s="1"/>
  <c r="AG41" i="3"/>
  <c r="AX41" i="5" s="1"/>
  <c r="AY41" i="5" s="1"/>
  <c r="AD41" i="3"/>
  <c r="AS41" i="5" s="1"/>
  <c r="AT41" i="5" s="1"/>
  <c r="AA41" i="3"/>
  <c r="AN41" i="5" s="1"/>
  <c r="AO41" i="5" s="1"/>
  <c r="Y41" i="3"/>
  <c r="X41" i="3"/>
  <c r="AI41" i="5" s="1"/>
  <c r="AJ41" i="5" s="1"/>
  <c r="U41" i="3"/>
  <c r="AD41" i="5" s="1"/>
  <c r="AE41" i="5" s="1"/>
  <c r="R41" i="3"/>
  <c r="P41" i="3"/>
  <c r="M41" i="3"/>
  <c r="O41" i="3" s="1"/>
  <c r="L41" i="3"/>
  <c r="J41" i="3"/>
  <c r="I41" i="3"/>
  <c r="J41" i="5" s="1"/>
  <c r="F41" i="3"/>
  <c r="E41" i="5" s="1"/>
  <c r="F41" i="5" s="1"/>
  <c r="A41" i="3"/>
  <c r="AM40" i="3"/>
  <c r="AH40" i="3"/>
  <c r="AJ40" i="3" s="1"/>
  <c r="AG40" i="3"/>
  <c r="AD40" i="3"/>
  <c r="AS40" i="5" s="1"/>
  <c r="AT40" i="5" s="1"/>
  <c r="Y40" i="3"/>
  <c r="AA40" i="3" s="1"/>
  <c r="AN40" i="5" s="1"/>
  <c r="AO40" i="5" s="1"/>
  <c r="X40" i="3"/>
  <c r="AI40" i="5" s="1"/>
  <c r="AJ40" i="5" s="1"/>
  <c r="U40" i="3"/>
  <c r="AD40" i="5" s="1"/>
  <c r="AE40" i="5" s="1"/>
  <c r="S40" i="3"/>
  <c r="P40" i="3"/>
  <c r="R40" i="3" s="1"/>
  <c r="Y40" i="5" s="1"/>
  <c r="Z40" i="5" s="1"/>
  <c r="M40" i="3"/>
  <c r="O40" i="3" s="1"/>
  <c r="T40" i="5" s="1"/>
  <c r="U40" i="5" s="1"/>
  <c r="L40" i="3"/>
  <c r="O40" i="5" s="1"/>
  <c r="P40" i="5" s="1"/>
  <c r="J40" i="3"/>
  <c r="I40" i="3"/>
  <c r="F40" i="3"/>
  <c r="E40" i="5" s="1"/>
  <c r="F40" i="5" s="1"/>
  <c r="A40" i="3"/>
  <c r="AM39" i="3"/>
  <c r="AJ39" i="3"/>
  <c r="AH39" i="3"/>
  <c r="AG39" i="3"/>
  <c r="AD39" i="3"/>
  <c r="AS39" i="5" s="1"/>
  <c r="AT39" i="5" s="1"/>
  <c r="Y39" i="3"/>
  <c r="AA39" i="3" s="1"/>
  <c r="AN39" i="5" s="1"/>
  <c r="AO39" i="5" s="1"/>
  <c r="X39" i="3"/>
  <c r="AI39" i="5" s="1"/>
  <c r="AJ39" i="5" s="1"/>
  <c r="U39" i="3"/>
  <c r="S39" i="3"/>
  <c r="P39" i="3"/>
  <c r="R39" i="3" s="1"/>
  <c r="Y39" i="5" s="1"/>
  <c r="Z39" i="5" s="1"/>
  <c r="M39" i="3"/>
  <c r="O39" i="3" s="1"/>
  <c r="T39" i="5" s="1"/>
  <c r="U39" i="5" s="1"/>
  <c r="L39" i="3"/>
  <c r="J39" i="3"/>
  <c r="I39" i="3"/>
  <c r="F39" i="3"/>
  <c r="E39" i="5" s="1"/>
  <c r="F39" i="5" s="1"/>
  <c r="A39" i="3"/>
  <c r="AM38" i="3"/>
  <c r="AJ38" i="3"/>
  <c r="AH38" i="3"/>
  <c r="AG38" i="3"/>
  <c r="AD38" i="3"/>
  <c r="AS38" i="5" s="1"/>
  <c r="AT38" i="5" s="1"/>
  <c r="Y38" i="3"/>
  <c r="AA38" i="3" s="1"/>
  <c r="AN38" i="5" s="1"/>
  <c r="AO38" i="5" s="1"/>
  <c r="X38" i="3"/>
  <c r="AI38" i="5" s="1"/>
  <c r="AJ38" i="5" s="1"/>
  <c r="U38" i="3"/>
  <c r="AD38" i="5" s="1"/>
  <c r="AE38" i="5" s="1"/>
  <c r="P38" i="3"/>
  <c r="R38" i="3" s="1"/>
  <c r="M38" i="3"/>
  <c r="O38" i="3" s="1"/>
  <c r="T38" i="5" s="1"/>
  <c r="U38" i="5" s="1"/>
  <c r="L38" i="3"/>
  <c r="O38" i="5" s="1"/>
  <c r="P38" i="5" s="1"/>
  <c r="J38" i="3"/>
  <c r="I38" i="3"/>
  <c r="J38" i="5" s="1"/>
  <c r="F38" i="3"/>
  <c r="E38" i="5" s="1"/>
  <c r="F38" i="5" s="1"/>
  <c r="A38" i="3"/>
  <c r="AM37" i="3"/>
  <c r="AJ37" i="3"/>
  <c r="AH37" i="3"/>
  <c r="AG37" i="3"/>
  <c r="AX37" i="5" s="1"/>
  <c r="AY37" i="5" s="1"/>
  <c r="AD37" i="3"/>
  <c r="AS37" i="5" s="1"/>
  <c r="AT37" i="5" s="1"/>
  <c r="Y37" i="3"/>
  <c r="AA37" i="3" s="1"/>
  <c r="AN37" i="5" s="1"/>
  <c r="AO37" i="5" s="1"/>
  <c r="X37" i="3"/>
  <c r="AI37" i="5" s="1"/>
  <c r="AJ37" i="5" s="1"/>
  <c r="S37" i="3"/>
  <c r="U37" i="3" s="1"/>
  <c r="AD37" i="5" s="1"/>
  <c r="AE37" i="5" s="1"/>
  <c r="P37" i="3"/>
  <c r="R37" i="3" s="1"/>
  <c r="Y37" i="5" s="1"/>
  <c r="Z37" i="5" s="1"/>
  <c r="O37" i="3"/>
  <c r="L37" i="3"/>
  <c r="O37" i="5" s="1"/>
  <c r="A37" i="3"/>
  <c r="A36" i="3"/>
  <c r="AM35" i="3"/>
  <c r="AH35" i="3"/>
  <c r="AJ35" i="3" s="1"/>
  <c r="AG35" i="3"/>
  <c r="AX35" i="5" s="1"/>
  <c r="AY35" i="5" s="1"/>
  <c r="AD35" i="3"/>
  <c r="AS35" i="5" s="1"/>
  <c r="Y35" i="3"/>
  <c r="AA35" i="3" s="1"/>
  <c r="AN35" i="5" s="1"/>
  <c r="AO35" i="5" s="1"/>
  <c r="X35" i="3"/>
  <c r="AI35" i="5" s="1"/>
  <c r="AJ35" i="5" s="1"/>
  <c r="U35" i="3"/>
  <c r="AD35" i="5" s="1"/>
  <c r="AE35" i="5" s="1"/>
  <c r="S35" i="3"/>
  <c r="R35" i="3"/>
  <c r="P35" i="3"/>
  <c r="M35" i="3"/>
  <c r="O35" i="3" s="1"/>
  <c r="L35" i="3"/>
  <c r="O35" i="5" s="1"/>
  <c r="P35" i="5" s="1"/>
  <c r="J35" i="3"/>
  <c r="I35" i="3"/>
  <c r="J35" i="5" s="1"/>
  <c r="K35" i="5" s="1"/>
  <c r="F35" i="3"/>
  <c r="A35" i="3"/>
  <c r="AM34" i="3"/>
  <c r="AJ34" i="3"/>
  <c r="AH34" i="3"/>
  <c r="AG34" i="3"/>
  <c r="AD34" i="3"/>
  <c r="AS34" i="5" s="1"/>
  <c r="AT34" i="5" s="1"/>
  <c r="Y34" i="3"/>
  <c r="AA34" i="3" s="1"/>
  <c r="AN34" i="5" s="1"/>
  <c r="AO34" i="5" s="1"/>
  <c r="X34" i="3"/>
  <c r="AI34" i="5" s="1"/>
  <c r="AJ34" i="5" s="1"/>
  <c r="U34" i="3"/>
  <c r="AD34" i="5" s="1"/>
  <c r="AE34" i="5" s="1"/>
  <c r="S34" i="3"/>
  <c r="P34" i="3"/>
  <c r="R34" i="3" s="1"/>
  <c r="Y34" i="5" s="1"/>
  <c r="Z34" i="5" s="1"/>
  <c r="O34" i="3"/>
  <c r="M34" i="3"/>
  <c r="L34" i="3"/>
  <c r="O34" i="5" s="1"/>
  <c r="P34" i="5" s="1"/>
  <c r="J34" i="3"/>
  <c r="I34" i="3"/>
  <c r="F34" i="3"/>
  <c r="A34" i="3"/>
  <c r="AM33" i="3"/>
  <c r="AJ33" i="3"/>
  <c r="AH33" i="3"/>
  <c r="AG33" i="3"/>
  <c r="AD33" i="3"/>
  <c r="AS33" i="5" s="1"/>
  <c r="AT33" i="5" s="1"/>
  <c r="AA33" i="3"/>
  <c r="AN33" i="5" s="1"/>
  <c r="AO33" i="5" s="1"/>
  <c r="Y33" i="3"/>
  <c r="X33" i="3"/>
  <c r="AI33" i="5" s="1"/>
  <c r="AJ33" i="5" s="1"/>
  <c r="S33" i="3"/>
  <c r="U33" i="3" s="1"/>
  <c r="AD33" i="5" s="1"/>
  <c r="AE33" i="5" s="1"/>
  <c r="R33" i="3"/>
  <c r="P33" i="3"/>
  <c r="M33" i="3"/>
  <c r="O33" i="3" s="1"/>
  <c r="T33" i="5" s="1"/>
  <c r="U33" i="5" s="1"/>
  <c r="J33" i="3"/>
  <c r="L33" i="3" s="1"/>
  <c r="O33" i="5" s="1"/>
  <c r="I33" i="3"/>
  <c r="F33" i="3"/>
  <c r="E33" i="5" s="1"/>
  <c r="F33" i="5" s="1"/>
  <c r="A33" i="3"/>
  <c r="AM32" i="3"/>
  <c r="AJ32" i="3"/>
  <c r="AH32" i="3"/>
  <c r="AG32" i="3"/>
  <c r="AX32" i="5" s="1"/>
  <c r="AY32" i="5" s="1"/>
  <c r="AD32" i="3"/>
  <c r="AS32" i="5" s="1"/>
  <c r="AT32" i="5" s="1"/>
  <c r="Y32" i="3"/>
  <c r="AA32" i="3" s="1"/>
  <c r="AN32" i="5" s="1"/>
  <c r="AO32" i="5" s="1"/>
  <c r="X32" i="3"/>
  <c r="S32" i="3"/>
  <c r="U32" i="3" s="1"/>
  <c r="AD32" i="5" s="1"/>
  <c r="AE32" i="5" s="1"/>
  <c r="R32" i="3"/>
  <c r="Y32" i="5" s="1"/>
  <c r="Z32" i="5" s="1"/>
  <c r="P32" i="3"/>
  <c r="O32" i="3"/>
  <c r="T32" i="5" s="1"/>
  <c r="U32" i="5" s="1"/>
  <c r="M32" i="3"/>
  <c r="L32" i="3"/>
  <c r="O32" i="5" s="1"/>
  <c r="P32" i="5" s="1"/>
  <c r="J32" i="3"/>
  <c r="I32" i="3"/>
  <c r="J32" i="5" s="1"/>
  <c r="K32" i="5" s="1"/>
  <c r="F32" i="3"/>
  <c r="A32" i="3"/>
  <c r="AM31" i="3"/>
  <c r="AH31" i="3"/>
  <c r="AJ31" i="3" s="1"/>
  <c r="AG31" i="3"/>
  <c r="AX31" i="5" s="1"/>
  <c r="AY31" i="5" s="1"/>
  <c r="AD31" i="3"/>
  <c r="AS31" i="5" s="1"/>
  <c r="AT31" i="5" s="1"/>
  <c r="Y31" i="3"/>
  <c r="AA31" i="3" s="1"/>
  <c r="AN31" i="5" s="1"/>
  <c r="AO31" i="5" s="1"/>
  <c r="X31" i="3"/>
  <c r="AI31" i="5" s="1"/>
  <c r="AJ31" i="5" s="1"/>
  <c r="U31" i="3"/>
  <c r="AD31" i="5" s="1"/>
  <c r="S31" i="3"/>
  <c r="R31" i="3"/>
  <c r="Y31" i="5" s="1"/>
  <c r="Z31" i="5" s="1"/>
  <c r="P31" i="3"/>
  <c r="O31" i="3"/>
  <c r="A31" i="3"/>
  <c r="A30" i="3"/>
  <c r="AJ29" i="3"/>
  <c r="AH29" i="3"/>
  <c r="AD29" i="3"/>
  <c r="AA29" i="3"/>
  <c r="AN29" i="5" s="1"/>
  <c r="AO29" i="5" s="1"/>
  <c r="Y29" i="3"/>
  <c r="X29" i="3"/>
  <c r="AI29" i="5" s="1"/>
  <c r="AJ29" i="5" s="1"/>
  <c r="S29" i="3"/>
  <c r="U29" i="3" s="1"/>
  <c r="AD29" i="5" s="1"/>
  <c r="AE29" i="5" s="1"/>
  <c r="R29" i="3"/>
  <c r="Y29" i="5" s="1"/>
  <c r="Z29" i="5" s="1"/>
  <c r="P29" i="3"/>
  <c r="O29" i="3"/>
  <c r="A29" i="3"/>
  <c r="AM28" i="3"/>
  <c r="AJ28" i="3"/>
  <c r="AH28" i="3"/>
  <c r="AG28" i="3"/>
  <c r="AX28" i="5" s="1"/>
  <c r="AD28" i="3"/>
  <c r="AA28" i="3"/>
  <c r="AN28" i="5" s="1"/>
  <c r="Y28" i="3"/>
  <c r="X28" i="3"/>
  <c r="U28" i="3"/>
  <c r="AD28" i="5" s="1"/>
  <c r="S28" i="3"/>
  <c r="P28" i="3"/>
  <c r="R28" i="3" s="1"/>
  <c r="Y28" i="5" s="1"/>
  <c r="Z28" i="5" s="1"/>
  <c r="O28" i="3"/>
  <c r="T28" i="5" s="1"/>
  <c r="U28" i="5" s="1"/>
  <c r="M28" i="3"/>
  <c r="L28" i="3"/>
  <c r="O28" i="5" s="1"/>
  <c r="P28" i="5" s="1"/>
  <c r="J28" i="3"/>
  <c r="I28" i="3"/>
  <c r="J28" i="5" s="1"/>
  <c r="K28" i="5" s="1"/>
  <c r="F28" i="3"/>
  <c r="E28" i="5" s="1"/>
  <c r="F28" i="5" s="1"/>
  <c r="A28" i="3"/>
  <c r="A27" i="3"/>
  <c r="AM26" i="3"/>
  <c r="AH26" i="3"/>
  <c r="AJ26" i="3" s="1"/>
  <c r="AG26" i="3"/>
  <c r="AX26" i="5" s="1"/>
  <c r="AY26" i="5" s="1"/>
  <c r="AD26" i="3"/>
  <c r="AA26" i="3"/>
  <c r="AN26" i="5" s="1"/>
  <c r="AO26" i="5" s="1"/>
  <c r="Y26" i="3"/>
  <c r="X26" i="3"/>
  <c r="AI26" i="5" s="1"/>
  <c r="AJ26" i="5" s="1"/>
  <c r="U26" i="3"/>
  <c r="AD26" i="5" s="1"/>
  <c r="AE26" i="5" s="1"/>
  <c r="S26" i="3"/>
  <c r="R26" i="3"/>
  <c r="Y26" i="5" s="1"/>
  <c r="Z26" i="5" s="1"/>
  <c r="P26" i="3"/>
  <c r="O26" i="3"/>
  <c r="T26" i="5" s="1"/>
  <c r="U26" i="5" s="1"/>
  <c r="M26" i="3"/>
  <c r="J26" i="3"/>
  <c r="L26" i="3" s="1"/>
  <c r="O26" i="5" s="1"/>
  <c r="I26" i="3"/>
  <c r="J26" i="5" s="1"/>
  <c r="K26" i="5" s="1"/>
  <c r="F26" i="3"/>
  <c r="A26" i="3"/>
  <c r="AM25" i="3"/>
  <c r="AJ25" i="3"/>
  <c r="AH25" i="3"/>
  <c r="AG25" i="3"/>
  <c r="AX25" i="5" s="1"/>
  <c r="AY25" i="5" s="1"/>
  <c r="AD25" i="3"/>
  <c r="AS25" i="5" s="1"/>
  <c r="AT25" i="5" s="1"/>
  <c r="AA25" i="3"/>
  <c r="AN25" i="5" s="1"/>
  <c r="AO25" i="5" s="1"/>
  <c r="Y25" i="3"/>
  <c r="X25" i="3"/>
  <c r="U25" i="3"/>
  <c r="AD25" i="5" s="1"/>
  <c r="AE25" i="5" s="1"/>
  <c r="S25" i="3"/>
  <c r="P25" i="3"/>
  <c r="R25" i="3" s="1"/>
  <c r="Y25" i="5" s="1"/>
  <c r="Z25" i="5" s="1"/>
  <c r="O25" i="3"/>
  <c r="T25" i="5" s="1"/>
  <c r="U25" i="5" s="1"/>
  <c r="M25" i="3"/>
  <c r="L25" i="3"/>
  <c r="O25" i="5" s="1"/>
  <c r="P25" i="5" s="1"/>
  <c r="J25" i="3"/>
  <c r="I25" i="3"/>
  <c r="J25" i="5" s="1"/>
  <c r="F25" i="3"/>
  <c r="A25" i="3"/>
  <c r="A24" i="3"/>
  <c r="AM23" i="3"/>
  <c r="AH23" i="3"/>
  <c r="AJ23" i="3" s="1"/>
  <c r="AG23" i="3"/>
  <c r="AX23" i="5" s="1"/>
  <c r="AY23" i="5" s="1"/>
  <c r="AD23" i="3"/>
  <c r="AS23" i="5" s="1"/>
  <c r="AT23" i="5" s="1"/>
  <c r="AA23" i="3"/>
  <c r="AN23" i="5" s="1"/>
  <c r="AO23" i="5" s="1"/>
  <c r="Y23" i="3"/>
  <c r="X23" i="3"/>
  <c r="AI23" i="5" s="1"/>
  <c r="AJ23" i="5" s="1"/>
  <c r="U23" i="3"/>
  <c r="AD23" i="5" s="1"/>
  <c r="AE23" i="5" s="1"/>
  <c r="S23" i="3"/>
  <c r="P23" i="3"/>
  <c r="R23" i="3" s="1"/>
  <c r="Y23" i="5" s="1"/>
  <c r="Z23" i="5" s="1"/>
  <c r="O23" i="3"/>
  <c r="T23" i="5" s="1"/>
  <c r="M23" i="3"/>
  <c r="J23" i="3"/>
  <c r="L23" i="3" s="1"/>
  <c r="O23" i="5" s="1"/>
  <c r="P23" i="5" s="1"/>
  <c r="I23" i="3"/>
  <c r="J23" i="5" s="1"/>
  <c r="K23" i="5" s="1"/>
  <c r="F23" i="3"/>
  <c r="E23" i="5" s="1"/>
  <c r="F23" i="5" s="1"/>
  <c r="A23" i="3"/>
  <c r="AM22" i="3"/>
  <c r="AH22" i="3"/>
  <c r="AJ22" i="3" s="1"/>
  <c r="AG22" i="3"/>
  <c r="AD22" i="3"/>
  <c r="AS22" i="5" s="1"/>
  <c r="AA22" i="3"/>
  <c r="AN22" i="5" s="1"/>
  <c r="AO22" i="5" s="1"/>
  <c r="Y22" i="3"/>
  <c r="X22" i="3"/>
  <c r="S22" i="3"/>
  <c r="U22" i="3" s="1"/>
  <c r="AD22" i="5" s="1"/>
  <c r="AE22" i="5" s="1"/>
  <c r="P22" i="3"/>
  <c r="R22" i="3" s="1"/>
  <c r="Y22" i="5" s="1"/>
  <c r="Z22" i="5" s="1"/>
  <c r="M22" i="3"/>
  <c r="O22" i="3" s="1"/>
  <c r="T22" i="5" s="1"/>
  <c r="U22" i="5" s="1"/>
  <c r="L22" i="3"/>
  <c r="O22" i="5" s="1"/>
  <c r="J22" i="3"/>
  <c r="I22" i="3"/>
  <c r="J22" i="5" s="1"/>
  <c r="F22" i="3"/>
  <c r="A22" i="3"/>
  <c r="AM21" i="3"/>
  <c r="AH21" i="3"/>
  <c r="AJ21" i="3" s="1"/>
  <c r="AG21" i="3"/>
  <c r="AX21" i="5" s="1"/>
  <c r="AY21" i="5" s="1"/>
  <c r="AD21" i="3"/>
  <c r="AS21" i="5" s="1"/>
  <c r="AT21" i="5" s="1"/>
  <c r="Y21" i="3"/>
  <c r="AA21" i="3" s="1"/>
  <c r="AN21" i="5" s="1"/>
  <c r="AO21" i="5" s="1"/>
  <c r="X21" i="3"/>
  <c r="AI21" i="5" s="1"/>
  <c r="AJ21" i="5" s="1"/>
  <c r="T21" i="3"/>
  <c r="U21" i="3" s="1"/>
  <c r="AD21" i="5" s="1"/>
  <c r="P21" i="3"/>
  <c r="R21" i="3" s="1"/>
  <c r="O21" i="3"/>
  <c r="M21" i="3"/>
  <c r="J21" i="3"/>
  <c r="L21" i="3" s="1"/>
  <c r="I21" i="3"/>
  <c r="F21" i="3"/>
  <c r="E21" i="5" s="1"/>
  <c r="F21" i="5" s="1"/>
  <c r="A21" i="3"/>
  <c r="AM20" i="3"/>
  <c r="AH20" i="3"/>
  <c r="AJ20" i="3" s="1"/>
  <c r="AG20" i="3"/>
  <c r="AX20" i="5" s="1"/>
  <c r="AY20" i="5" s="1"/>
  <c r="AD20" i="3"/>
  <c r="AS20" i="5" s="1"/>
  <c r="AT20" i="5" s="1"/>
  <c r="AA20" i="3"/>
  <c r="AN20" i="5" s="1"/>
  <c r="AO20" i="5" s="1"/>
  <c r="Y20" i="3"/>
  <c r="X20" i="3"/>
  <c r="AI20" i="5" s="1"/>
  <c r="AJ20" i="5" s="1"/>
  <c r="S20" i="3"/>
  <c r="U20" i="3" s="1"/>
  <c r="AD20" i="5" s="1"/>
  <c r="AE20" i="5" s="1"/>
  <c r="R20" i="3"/>
  <c r="Y20" i="5" s="1"/>
  <c r="Z20" i="5" s="1"/>
  <c r="P20" i="3"/>
  <c r="O20" i="3"/>
  <c r="T20" i="5" s="1"/>
  <c r="U20" i="5" s="1"/>
  <c r="M20" i="3"/>
  <c r="J20" i="3"/>
  <c r="L20" i="3" s="1"/>
  <c r="O20" i="5" s="1"/>
  <c r="I20" i="3"/>
  <c r="J20" i="5" s="1"/>
  <c r="K20" i="5" s="1"/>
  <c r="F20" i="3"/>
  <c r="E20" i="5" s="1"/>
  <c r="F20" i="5" s="1"/>
  <c r="A20" i="3"/>
  <c r="AM19" i="3"/>
  <c r="AH19" i="3"/>
  <c r="AJ19" i="3" s="1"/>
  <c r="AG19" i="3"/>
  <c r="AX19" i="5" s="1"/>
  <c r="AY19" i="5" s="1"/>
  <c r="AD19" i="3"/>
  <c r="AS19" i="5" s="1"/>
  <c r="AT19" i="5" s="1"/>
  <c r="AA19" i="3"/>
  <c r="AN19" i="5" s="1"/>
  <c r="AO19" i="5" s="1"/>
  <c r="Y19" i="3"/>
  <c r="X19" i="3"/>
  <c r="U19" i="3"/>
  <c r="S19" i="3"/>
  <c r="P19" i="3"/>
  <c r="R19" i="3" s="1"/>
  <c r="Y19" i="5" s="1"/>
  <c r="Z19" i="5" s="1"/>
  <c r="O19" i="3"/>
  <c r="T19" i="5" s="1"/>
  <c r="M19" i="3"/>
  <c r="J19" i="3"/>
  <c r="L19" i="3" s="1"/>
  <c r="O19" i="5" s="1"/>
  <c r="I19" i="3"/>
  <c r="J19" i="5" s="1"/>
  <c r="K19" i="5" s="1"/>
  <c r="F19" i="3"/>
  <c r="E19" i="5" s="1"/>
  <c r="F19" i="5" s="1"/>
  <c r="A19" i="3"/>
  <c r="AM18" i="3"/>
  <c r="AH18" i="3"/>
  <c r="AJ18" i="3" s="1"/>
  <c r="AG18" i="3"/>
  <c r="AD18" i="3"/>
  <c r="AA18" i="3"/>
  <c r="Y18" i="3"/>
  <c r="X18" i="3"/>
  <c r="U18" i="3"/>
  <c r="AD18" i="5" s="1"/>
  <c r="AE18" i="5" s="1"/>
  <c r="R18" i="3"/>
  <c r="P18" i="3"/>
  <c r="M18" i="3"/>
  <c r="O18" i="3" s="1"/>
  <c r="T18" i="5" s="1"/>
  <c r="U18" i="5" s="1"/>
  <c r="L18" i="3"/>
  <c r="J18" i="3"/>
  <c r="I18" i="3"/>
  <c r="J18" i="5" s="1"/>
  <c r="K18" i="5" s="1"/>
  <c r="F18" i="3"/>
  <c r="E18" i="5" s="1"/>
  <c r="F18" i="5" s="1"/>
  <c r="A18" i="3"/>
  <c r="AM17" i="3"/>
  <c r="AH17" i="3"/>
  <c r="AJ17" i="3" s="1"/>
  <c r="AG17" i="3"/>
  <c r="AX17" i="5" s="1"/>
  <c r="AY17" i="5" s="1"/>
  <c r="AD17" i="3"/>
  <c r="AS17" i="5" s="1"/>
  <c r="AT17" i="5" s="1"/>
  <c r="Y17" i="3"/>
  <c r="AA17" i="3" s="1"/>
  <c r="AN17" i="5" s="1"/>
  <c r="AO17" i="5" s="1"/>
  <c r="X17" i="3"/>
  <c r="AI17" i="5" s="1"/>
  <c r="AJ17" i="5" s="1"/>
  <c r="S17" i="3"/>
  <c r="U17" i="3" s="1"/>
  <c r="AD17" i="5" s="1"/>
  <c r="AE17" i="5" s="1"/>
  <c r="R17" i="3"/>
  <c r="Y17" i="5" s="1"/>
  <c r="Z17" i="5" s="1"/>
  <c r="P17" i="3"/>
  <c r="O17" i="3"/>
  <c r="T17" i="5" s="1"/>
  <c r="U17" i="5" s="1"/>
  <c r="M17" i="3"/>
  <c r="J17" i="3"/>
  <c r="L17" i="3" s="1"/>
  <c r="O17" i="5" s="1"/>
  <c r="I17" i="3"/>
  <c r="J17" i="5" s="1"/>
  <c r="K17" i="5" s="1"/>
  <c r="F17" i="3"/>
  <c r="A17" i="3"/>
  <c r="AM16" i="3"/>
  <c r="AJ16" i="3"/>
  <c r="AH16" i="3"/>
  <c r="AG16" i="3"/>
  <c r="AX16" i="5" s="1"/>
  <c r="AD16" i="3"/>
  <c r="AA16" i="3"/>
  <c r="AN16" i="5" s="1"/>
  <c r="AO16" i="5" s="1"/>
  <c r="Y16" i="3"/>
  <c r="X16" i="3"/>
  <c r="AI16" i="5" s="1"/>
  <c r="AJ16" i="5" s="1"/>
  <c r="S16" i="3"/>
  <c r="U16" i="3" s="1"/>
  <c r="AD16" i="5" s="1"/>
  <c r="AE16" i="5" s="1"/>
  <c r="P16" i="3"/>
  <c r="R16" i="3" s="1"/>
  <c r="Y16" i="5" s="1"/>
  <c r="Z16" i="5" s="1"/>
  <c r="O16" i="3"/>
  <c r="T16" i="5" s="1"/>
  <c r="U16" i="5" s="1"/>
  <c r="M16" i="3"/>
  <c r="L16" i="3"/>
  <c r="O16" i="5" s="1"/>
  <c r="P16" i="5" s="1"/>
  <c r="J16" i="3"/>
  <c r="I16" i="3"/>
  <c r="F16" i="3"/>
  <c r="E16" i="5" s="1"/>
  <c r="A16" i="3"/>
  <c r="AM15" i="3"/>
  <c r="AH15" i="3"/>
  <c r="AJ15" i="3" s="1"/>
  <c r="AG15" i="3"/>
  <c r="AX15" i="5" s="1"/>
  <c r="AY15" i="5" s="1"/>
  <c r="AD15" i="3"/>
  <c r="AS15" i="5" s="1"/>
  <c r="AT15" i="5" s="1"/>
  <c r="Y15" i="3"/>
  <c r="AA15" i="3" s="1"/>
  <c r="AN15" i="5" s="1"/>
  <c r="AO15" i="5" s="1"/>
  <c r="X15" i="3"/>
  <c r="AI15" i="5" s="1"/>
  <c r="AJ15" i="5" s="1"/>
  <c r="U15" i="3"/>
  <c r="AD15" i="5" s="1"/>
  <c r="AE15" i="5" s="1"/>
  <c r="S15" i="3"/>
  <c r="P15" i="3"/>
  <c r="R15" i="3" s="1"/>
  <c r="Y15" i="5" s="1"/>
  <c r="Z15" i="5" s="1"/>
  <c r="O15" i="3"/>
  <c r="M15" i="3"/>
  <c r="L15" i="3"/>
  <c r="J15" i="3"/>
  <c r="I15" i="3"/>
  <c r="J15" i="5" s="1"/>
  <c r="K15" i="5" s="1"/>
  <c r="F15" i="3"/>
  <c r="E15" i="5" s="1"/>
  <c r="F15" i="5" s="1"/>
  <c r="A15" i="3"/>
  <c r="AM14" i="3"/>
  <c r="AH14" i="3"/>
  <c r="AJ14" i="3" s="1"/>
  <c r="AG14" i="3"/>
  <c r="AX14" i="5" s="1"/>
  <c r="AD14" i="3"/>
  <c r="AA14" i="3"/>
  <c r="AN14" i="5" s="1"/>
  <c r="Y14" i="3"/>
  <c r="X14" i="3"/>
  <c r="AI14" i="5" s="1"/>
  <c r="AJ14" i="5" s="1"/>
  <c r="S14" i="3"/>
  <c r="U14" i="3" s="1"/>
  <c r="AD14" i="5" s="1"/>
  <c r="AE14" i="5" s="1"/>
  <c r="P14" i="3"/>
  <c r="R14" i="3" s="1"/>
  <c r="Y14" i="5" s="1"/>
  <c r="Z14" i="5" s="1"/>
  <c r="M14" i="3"/>
  <c r="O14" i="3" s="1"/>
  <c r="T14" i="5" s="1"/>
  <c r="U14" i="5" s="1"/>
  <c r="J14" i="3"/>
  <c r="L14" i="3" s="1"/>
  <c r="O14" i="5" s="1"/>
  <c r="P14" i="5" s="1"/>
  <c r="I14" i="3"/>
  <c r="J14" i="5" s="1"/>
  <c r="F14" i="3"/>
  <c r="E14" i="5" s="1"/>
  <c r="A14" i="3"/>
  <c r="A13" i="3"/>
  <c r="AM12" i="3"/>
  <c r="AH12" i="3"/>
  <c r="AJ12" i="3" s="1"/>
  <c r="AG12" i="3"/>
  <c r="AX12" i="5" s="1"/>
  <c r="AY12" i="5" s="1"/>
  <c r="AD12" i="3"/>
  <c r="AS12" i="5" s="1"/>
  <c r="AT12" i="5" s="1"/>
  <c r="Y12" i="3"/>
  <c r="AA12" i="3" s="1"/>
  <c r="AN12" i="5" s="1"/>
  <c r="AO12" i="5" s="1"/>
  <c r="X12" i="3"/>
  <c r="AI12" i="5" s="1"/>
  <c r="AJ12" i="5" s="1"/>
  <c r="U12" i="3"/>
  <c r="AD12" i="5" s="1"/>
  <c r="AE12" i="5" s="1"/>
  <c r="S12" i="3"/>
  <c r="R12" i="3"/>
  <c r="Y12" i="5" s="1"/>
  <c r="Z12" i="5" s="1"/>
  <c r="P12" i="3"/>
  <c r="M12" i="3"/>
  <c r="O12" i="3" s="1"/>
  <c r="T12" i="5" s="1"/>
  <c r="U12" i="5" s="1"/>
  <c r="J12" i="3"/>
  <c r="L12" i="3" s="1"/>
  <c r="O12" i="5" s="1"/>
  <c r="I12" i="3"/>
  <c r="J12" i="5" s="1"/>
  <c r="K12" i="5" s="1"/>
  <c r="F12" i="3"/>
  <c r="E12" i="5" s="1"/>
  <c r="F12" i="5" s="1"/>
  <c r="A12" i="3"/>
  <c r="A11" i="3"/>
  <c r="AM10" i="3"/>
  <c r="AJ10" i="3"/>
  <c r="AH10" i="3"/>
  <c r="AG10" i="3"/>
  <c r="AX10" i="5" s="1"/>
  <c r="AD10" i="3"/>
  <c r="AS10" i="5" s="1"/>
  <c r="Y10" i="3"/>
  <c r="AA10" i="3" s="1"/>
  <c r="AN10" i="5" s="1"/>
  <c r="AO10" i="5" s="1"/>
  <c r="X10" i="3"/>
  <c r="S10" i="3"/>
  <c r="U10" i="3" s="1"/>
  <c r="AD10" i="5" s="1"/>
  <c r="AE10" i="5" s="1"/>
  <c r="P10" i="3"/>
  <c r="R10" i="3" s="1"/>
  <c r="Y10" i="5" s="1"/>
  <c r="Z10" i="5" s="1"/>
  <c r="M10" i="3"/>
  <c r="O10" i="3" s="1"/>
  <c r="T10" i="5" s="1"/>
  <c r="U10" i="5" s="1"/>
  <c r="L10" i="3"/>
  <c r="O10" i="5" s="1"/>
  <c r="P10" i="5" s="1"/>
  <c r="J10" i="3"/>
  <c r="I10" i="3"/>
  <c r="F10" i="3"/>
  <c r="E10" i="5" s="1"/>
  <c r="A10" i="3"/>
  <c r="AM9" i="3"/>
  <c r="AH9" i="3"/>
  <c r="AJ9" i="3" s="1"/>
  <c r="AG9" i="3"/>
  <c r="AX9" i="5" s="1"/>
  <c r="AY9" i="5" s="1"/>
  <c r="AD9" i="3"/>
  <c r="AS9" i="5" s="1"/>
  <c r="AT9" i="5" s="1"/>
  <c r="Y9" i="3"/>
  <c r="AA9" i="3" s="1"/>
  <c r="AN9" i="5" s="1"/>
  <c r="AO9" i="5" s="1"/>
  <c r="X9" i="3"/>
  <c r="AI9" i="5" s="1"/>
  <c r="AJ9" i="5" s="1"/>
  <c r="U9" i="3"/>
  <c r="AD9" i="5" s="1"/>
  <c r="AE9" i="5" s="1"/>
  <c r="S9" i="3"/>
  <c r="P9" i="3"/>
  <c r="R9" i="3" s="1"/>
  <c r="M9" i="3"/>
  <c r="O9" i="3" s="1"/>
  <c r="T9" i="5" s="1"/>
  <c r="U9" i="5" s="1"/>
  <c r="J9" i="3"/>
  <c r="L9" i="3" s="1"/>
  <c r="O9" i="5" s="1"/>
  <c r="P9" i="5" s="1"/>
  <c r="I9" i="3"/>
  <c r="J9" i="5" s="1"/>
  <c r="K9" i="5" s="1"/>
  <c r="F9" i="3"/>
  <c r="E9" i="5" s="1"/>
  <c r="F9" i="5" s="1"/>
  <c r="A9" i="3"/>
  <c r="AM8" i="3"/>
  <c r="AJ8" i="3"/>
  <c r="AH8" i="3"/>
  <c r="AG8" i="3"/>
  <c r="AD8" i="3"/>
  <c r="AS8" i="5" s="1"/>
  <c r="Y8" i="3"/>
  <c r="AA8" i="3" s="1"/>
  <c r="AN8" i="5" s="1"/>
  <c r="AO8" i="5" s="1"/>
  <c r="X8" i="3"/>
  <c r="AI8" i="5" s="1"/>
  <c r="AJ8" i="5" s="1"/>
  <c r="S8" i="3"/>
  <c r="U8" i="3" s="1"/>
  <c r="AD8" i="5" s="1"/>
  <c r="AE8" i="5" s="1"/>
  <c r="R8" i="3"/>
  <c r="Y8" i="5" s="1"/>
  <c r="Z8" i="5" s="1"/>
  <c r="P8" i="3"/>
  <c r="M8" i="3"/>
  <c r="O8" i="3" s="1"/>
  <c r="J8" i="3"/>
  <c r="L8" i="3" s="1"/>
  <c r="O8" i="5" s="1"/>
  <c r="P8" i="5" s="1"/>
  <c r="I8" i="3"/>
  <c r="F8" i="3"/>
  <c r="E8" i="5" s="1"/>
  <c r="A8" i="3"/>
  <c r="AM7" i="3"/>
  <c r="AJ7" i="3"/>
  <c r="AH7" i="3"/>
  <c r="AG7" i="3"/>
  <c r="AG68" i="3" s="1"/>
  <c r="AD7" i="3"/>
  <c r="AD68" i="3" s="1"/>
  <c r="Y7" i="3"/>
  <c r="AA7" i="3" s="1"/>
  <c r="AN7" i="5" s="1"/>
  <c r="AO7" i="5" s="1"/>
  <c r="X7" i="3"/>
  <c r="AI7" i="5" s="1"/>
  <c r="AJ7" i="5" s="1"/>
  <c r="S7" i="3"/>
  <c r="U7" i="3" s="1"/>
  <c r="AD7" i="5" s="1"/>
  <c r="AE7" i="5" s="1"/>
  <c r="R7" i="3"/>
  <c r="P7" i="3"/>
  <c r="M7" i="3"/>
  <c r="O7" i="3" s="1"/>
  <c r="T7" i="5" s="1"/>
  <c r="U7" i="5" s="1"/>
  <c r="J7" i="3"/>
  <c r="L7" i="3" s="1"/>
  <c r="O7" i="5" s="1"/>
  <c r="P7" i="5" s="1"/>
  <c r="I7" i="3"/>
  <c r="J7" i="5" s="1"/>
  <c r="K7" i="5" s="1"/>
  <c r="F7" i="3"/>
  <c r="E7" i="5" s="1"/>
  <c r="F7" i="5" s="1"/>
  <c r="A7" i="3"/>
  <c r="AM6" i="3"/>
  <c r="AH6" i="3"/>
  <c r="AJ6" i="3" s="1"/>
  <c r="AG6" i="3"/>
  <c r="AD6" i="3"/>
  <c r="AS6" i="5" s="1"/>
  <c r="Y6" i="3"/>
  <c r="AA6" i="3" s="1"/>
  <c r="AN6" i="5" s="1"/>
  <c r="AO6" i="5" s="1"/>
  <c r="X6" i="3"/>
  <c r="AI6" i="5" s="1"/>
  <c r="AJ6" i="5" s="1"/>
  <c r="U6" i="3"/>
  <c r="S6" i="3"/>
  <c r="R6" i="3"/>
  <c r="Y6" i="5" s="1"/>
  <c r="Z6" i="5" s="1"/>
  <c r="P6" i="3"/>
  <c r="M6" i="3"/>
  <c r="O6" i="3" s="1"/>
  <c r="T6" i="5" s="1"/>
  <c r="U6" i="5" s="1"/>
  <c r="J6" i="3"/>
  <c r="L6" i="3" s="1"/>
  <c r="I6" i="3"/>
  <c r="F6" i="3"/>
  <c r="A6" i="3"/>
  <c r="D29" i="2"/>
  <c r="N24" i="2"/>
  <c r="N26" i="2" s="1"/>
  <c r="N19" i="2"/>
  <c r="N18" i="2"/>
  <c r="H18" i="2"/>
  <c r="G18" i="2"/>
  <c r="H17" i="2"/>
  <c r="G17" i="2"/>
  <c r="H16" i="2"/>
  <c r="G16" i="2"/>
  <c r="H12" i="2"/>
  <c r="G12" i="2"/>
  <c r="G13" i="2" s="1"/>
  <c r="H11" i="2"/>
  <c r="H13" i="2" s="1"/>
  <c r="G11" i="2"/>
  <c r="D8" i="2"/>
  <c r="E216" i="1"/>
  <c r="E215" i="1"/>
  <c r="E200" i="1"/>
  <c r="E199" i="1"/>
  <c r="E171" i="1"/>
  <c r="E170" i="1"/>
  <c r="E158" i="1"/>
  <c r="E157" i="1"/>
  <c r="E134" i="1"/>
  <c r="E133" i="1"/>
  <c r="E109" i="1"/>
  <c r="E108" i="1"/>
  <c r="E88" i="1"/>
  <c r="E87" i="1"/>
  <c r="E65" i="1"/>
  <c r="E64" i="1"/>
  <c r="E40" i="1"/>
  <c r="E39" i="1"/>
  <c r="E30" i="1"/>
  <c r="E12" i="1"/>
  <c r="E11" i="1"/>
  <c r="H9" i="1"/>
  <c r="H3" i="1"/>
  <c r="H4" i="1" s="1"/>
  <c r="H5" i="1" s="1"/>
  <c r="H6" i="1" s="1"/>
  <c r="H7" i="1" s="1"/>
  <c r="H8" i="1" s="1"/>
  <c r="K2" i="1"/>
  <c r="T8" i="5" l="1"/>
  <c r="U8" i="5" s="1"/>
  <c r="O68" i="3"/>
  <c r="Z67" i="5"/>
  <c r="E107" i="1" s="1"/>
  <c r="K67" i="5"/>
  <c r="E38" i="1" s="1"/>
  <c r="AS7" i="5"/>
  <c r="AT7" i="5" s="1"/>
  <c r="I68" i="3"/>
  <c r="X68" i="3"/>
  <c r="F68" i="3"/>
  <c r="O6" i="5"/>
  <c r="P6" i="5" s="1"/>
  <c r="P67" i="5" s="1"/>
  <c r="E63" i="1" s="1"/>
  <c r="L68" i="3"/>
  <c r="U67" i="5"/>
  <c r="E86" i="1" s="1"/>
  <c r="AA68" i="3"/>
  <c r="AJ67" i="5"/>
  <c r="E156" i="1" s="1"/>
  <c r="F67" i="5"/>
  <c r="E10"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AY67" i="5"/>
  <c r="E214" i="1" s="1"/>
  <c r="AO67" i="5"/>
  <c r="E169" i="1" s="1"/>
  <c r="AT67" i="5"/>
  <c r="E198" i="1" s="1"/>
  <c r="R68" i="3"/>
  <c r="AD6" i="5"/>
  <c r="AE6" i="5" s="1"/>
  <c r="AE67" i="5" s="1"/>
  <c r="E132" i="1" s="1"/>
  <c r="U68" i="3"/>
  <c r="D67" i="5"/>
  <c r="F12" i="4"/>
  <c r="D8" i="4"/>
  <c r="F11" i="4"/>
  <c r="K4" i="4" l="1"/>
  <c r="F13" i="4"/>
  <c r="F15" i="4" s="1"/>
  <c r="F17" i="4" s="1"/>
  <c r="F25" i="4" s="1"/>
  <c r="I25" i="4" s="1"/>
  <c r="F26" i="4" s="1"/>
  <c r="H63" i="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alcChain>
</file>

<file path=xl/sharedStrings.xml><?xml version="1.0" encoding="utf-8"?>
<sst xmlns="http://schemas.openxmlformats.org/spreadsheetml/2006/main" count="1453" uniqueCount="474">
  <si>
    <t>Tgl</t>
  </si>
  <si>
    <t>Kode</t>
  </si>
  <si>
    <t>Deskripsi</t>
  </si>
  <si>
    <t>Keterangan</t>
  </si>
  <si>
    <t>Kredit</t>
  </si>
  <si>
    <t>Debet</t>
  </si>
  <si>
    <t>Saldo</t>
  </si>
  <si>
    <t>SALDO AWAL Mei 2024</t>
  </si>
  <si>
    <t>WAKAF SUMUR BOR AIR A8</t>
  </si>
  <si>
    <t>02 Mei 2024</t>
  </si>
  <si>
    <t>Pembelian Token Listrik Air Kompleks</t>
  </si>
  <si>
    <t>Pengisian Pa Adi</t>
  </si>
  <si>
    <t>Pa Dani</t>
  </si>
  <si>
    <t>Pengisian Pa Windi</t>
  </si>
  <si>
    <t>Pa Goni</t>
  </si>
  <si>
    <t xml:space="preserve">Sewa Lapak Parkiran Mobil </t>
  </si>
  <si>
    <t>Mei</t>
  </si>
  <si>
    <t>Pa Oce C2</t>
  </si>
  <si>
    <t>Pembayaran Air Pos Security April24</t>
  </si>
  <si>
    <t>Pa Husen</t>
  </si>
  <si>
    <t>Biaya angkut kayu taman bermain</t>
  </si>
  <si>
    <t>Pa Windi</t>
  </si>
  <si>
    <t>pa aris</t>
  </si>
  <si>
    <t>Pendapatan Sport Center</t>
  </si>
  <si>
    <t>pa erwin</t>
  </si>
  <si>
    <t>Pendapatan Iuran Air Torn Komplek Mei</t>
  </si>
  <si>
    <t>Pa Ifan</t>
  </si>
  <si>
    <t>Urunan Pemasangan Instalasi Air</t>
  </si>
  <si>
    <t>Pa Budi</t>
  </si>
  <si>
    <t>IPL Mei 2024</t>
  </si>
  <si>
    <t>Bu Linda</t>
  </si>
  <si>
    <t>Gaji Pa Min</t>
  </si>
  <si>
    <t>Pa Jun</t>
  </si>
  <si>
    <t>Gaji Pa Sobari</t>
  </si>
  <si>
    <t>Gaji Pa Yadi</t>
  </si>
  <si>
    <t>Cicilan Pa Yadi</t>
  </si>
  <si>
    <t>sisa 650rb</t>
  </si>
  <si>
    <t>Gaji Pa Laksono</t>
  </si>
  <si>
    <t>Gaji Pa Ajat</t>
  </si>
  <si>
    <t>Sewa Lapak Parkiran Mobil</t>
  </si>
  <si>
    <t>Lemburan pak sobari 2hari</t>
  </si>
  <si>
    <t>Iuran Sampah &amp; Listrik</t>
  </si>
  <si>
    <t>Setor ke VCI 1 = 55 x 14500</t>
  </si>
  <si>
    <t>Iuran Satpam VCI 1 : 30x63000</t>
  </si>
  <si>
    <t>Bulan Mei</t>
  </si>
  <si>
    <t>15 Mei 2024</t>
  </si>
  <si>
    <t>Instalasi Air Masjid &amp; Perawatan</t>
  </si>
  <si>
    <t>Pembelian Semen Taman Bermain</t>
  </si>
  <si>
    <t>Biaya Perawatan SportCenter</t>
  </si>
  <si>
    <t>Pinjaman Pa Yadi</t>
  </si>
  <si>
    <t>26 Mei 2024</t>
  </si>
  <si>
    <t xml:space="preserve">DP Bor Air </t>
  </si>
  <si>
    <t>Biaya Pemasangan Paping SportCenter</t>
  </si>
  <si>
    <t>pa min</t>
  </si>
  <si>
    <t xml:space="preserve">Wakaf Sumur Bor </t>
  </si>
  <si>
    <t>29 Mei 2024</t>
  </si>
  <si>
    <t>Pelunasan Sumur Bor Air</t>
  </si>
  <si>
    <t>Biaya Pembelian Bahan Pasang Saluran Air B14</t>
  </si>
  <si>
    <t>Pembelian Perkakas Pacul</t>
  </si>
  <si>
    <t>Kopi, gorengan tukang bor sumur</t>
  </si>
  <si>
    <t>SALDO AWAL JUNI 2024</t>
  </si>
  <si>
    <t>01 Juni 2024</t>
  </si>
  <si>
    <t>Juni</t>
  </si>
  <si>
    <t>IPL Juni 2024</t>
  </si>
  <si>
    <t>Pembayaran Air Pos Security Juni 24</t>
  </si>
  <si>
    <t>06 Juni 2024</t>
  </si>
  <si>
    <t>lembur 1 hari</t>
  </si>
  <si>
    <t>15 Juni 2024</t>
  </si>
  <si>
    <t>21 Juni 2024</t>
  </si>
  <si>
    <t>Penerimaan Dari Dharmaganti</t>
  </si>
  <si>
    <t>Mei 24</t>
  </si>
  <si>
    <t>Juni 24</t>
  </si>
  <si>
    <t>27 Juni 2024</t>
  </si>
  <si>
    <t>Pengisian Pa manda</t>
  </si>
  <si>
    <t>SALDO AWAL JULI 2024</t>
  </si>
  <si>
    <t>3 Juli 2024</t>
  </si>
  <si>
    <t xml:space="preserve">30 Juni </t>
  </si>
  <si>
    <t>Pengisian Pa Yudi</t>
  </si>
  <si>
    <t>Juli</t>
  </si>
  <si>
    <t>Pembelian Instalasi Air B8 &amp; Perawatan</t>
  </si>
  <si>
    <t>Pembayaran Air Pos Security Juli 24</t>
  </si>
  <si>
    <t>Lemburan Pa Ajat</t>
  </si>
  <si>
    <t>IPL Juli 2024</t>
  </si>
  <si>
    <t>sisa 600rb</t>
  </si>
  <si>
    <t>Pembelian Sanyo Bekas Oleh Pa Min</t>
  </si>
  <si>
    <t>Cashbon Pa Ajat</t>
  </si>
  <si>
    <t>26 Juli 2024</t>
  </si>
  <si>
    <t>DP Pekerjaan Perapihan Taman Depan Sport Center</t>
  </si>
  <si>
    <t>SALDO AWAL AGUSTUS 2024</t>
  </si>
  <si>
    <t>Agt</t>
  </si>
  <si>
    <t>sisa 550rb</t>
  </si>
  <si>
    <t>Pendapatan Iuran Air Torn Komplek Juni-Juli</t>
  </si>
  <si>
    <t>IPL Agustus 2024</t>
  </si>
  <si>
    <t>Pembayaran Air Pos Security Agt 24</t>
  </si>
  <si>
    <t>Iuran Agustusan RW 04</t>
  </si>
  <si>
    <t>14 Agt 2024</t>
  </si>
  <si>
    <t>Pembelian Bendera Agustusan</t>
  </si>
  <si>
    <t>17 Agt 24</t>
  </si>
  <si>
    <t>Pelunasan Pekerjaan Perapihan Taman Depan Sport Center</t>
  </si>
  <si>
    <t>Lemburan Pemindahan Batu 3 orang</t>
  </si>
  <si>
    <t>Juli 24</t>
  </si>
  <si>
    <t>Agt 24</t>
  </si>
  <si>
    <t>20 Agt 24</t>
  </si>
  <si>
    <t>Kekurangan Acara Perlombaan 17an</t>
  </si>
  <si>
    <t>SALDO AWAL SEPTEMBER 2024</t>
  </si>
  <si>
    <t>sept</t>
  </si>
  <si>
    <t>Pembayaran Air Pos Security sept 24</t>
  </si>
  <si>
    <t>Pembelian Meteran Air 3 Pc</t>
  </si>
  <si>
    <t>Biaya Pemeliharaan Air</t>
  </si>
  <si>
    <t>Pendapatan Iuran Air Torn Komplek Juli-agt</t>
  </si>
  <si>
    <t>IPL September 2024</t>
  </si>
  <si>
    <t>09 Sept 2024</t>
  </si>
  <si>
    <t>lembur 3hari</t>
  </si>
  <si>
    <t>sisa 500rb</t>
  </si>
  <si>
    <t>Sept</t>
  </si>
  <si>
    <t>SALDO AWAL OKTOBER 2024</t>
  </si>
  <si>
    <t>okt</t>
  </si>
  <si>
    <t>01 Okt 2024</t>
  </si>
  <si>
    <t>Pembayaran Air Pos Security okt 24</t>
  </si>
  <si>
    <t>Cashbon Pa Yadi</t>
  </si>
  <si>
    <t>ganti ongkos transport damkar</t>
  </si>
  <si>
    <t>Pendapatan Iuran Air Torn Komplek agt-sept</t>
  </si>
  <si>
    <t>Pinjaman Pa Edi</t>
  </si>
  <si>
    <t>Okt</t>
  </si>
  <si>
    <t>Pengembalian Sisa Agustusan</t>
  </si>
  <si>
    <t>24 Okt 2024</t>
  </si>
  <si>
    <t>31 Okt 2024</t>
  </si>
  <si>
    <t>Sept 24</t>
  </si>
  <si>
    <t>Okt 24</t>
  </si>
  <si>
    <t>SALDO AWAL NOVEMBER 2024</t>
  </si>
  <si>
    <t>Pembayaran Air Pos Security nov 24</t>
  </si>
  <si>
    <t>Pembelian Gerobak Angkut</t>
  </si>
  <si>
    <t>Cicilan 1 Pa Edi</t>
  </si>
  <si>
    <t>Sisa 1,2k</t>
  </si>
  <si>
    <t>Nov</t>
  </si>
  <si>
    <t>lemburan 2hari</t>
  </si>
  <si>
    <t>Pendapatan Iuran Air Torn Komplek sept-okt</t>
  </si>
  <si>
    <t>IPL November 2024</t>
  </si>
  <si>
    <t>sisa 450rb</t>
  </si>
  <si>
    <t>SALDO AWAL DESEMBER 2024</t>
  </si>
  <si>
    <t>Des</t>
  </si>
  <si>
    <t>Pembayaran Air Pos Security Des 24</t>
  </si>
  <si>
    <t>Pendapatan Iuran Air Torn Komplek okt-nov</t>
  </si>
  <si>
    <t>IPL Desember 2024</t>
  </si>
  <si>
    <t>sisa 400rb</t>
  </si>
  <si>
    <t>11 Des 24</t>
  </si>
  <si>
    <t>12 Des 24</t>
  </si>
  <si>
    <t>13 Des 24</t>
  </si>
  <si>
    <t>Cicilan 2 Pa Edi</t>
  </si>
  <si>
    <t>Sisa 1k</t>
  </si>
  <si>
    <t>SALDO AWAL JANUARI 2025</t>
  </si>
  <si>
    <t>Jan</t>
  </si>
  <si>
    <t>2hari sakit</t>
  </si>
  <si>
    <t>sisa 350rb</t>
  </si>
  <si>
    <t>Pendapatan Iuran Air Torn Komplek nov-des</t>
  </si>
  <si>
    <t>IPL Januari 2025</t>
  </si>
  <si>
    <t>Lemburan Angga 2hari ganti pa min</t>
  </si>
  <si>
    <t>Uang Tambahan Petugas Sampah</t>
  </si>
  <si>
    <t>SALDO AWAL FEBRUARI 2025</t>
  </si>
  <si>
    <t>Pembayaran Air Pos Security Jan 25</t>
  </si>
  <si>
    <t>Pembelian Bahan Pemeliharaan Air</t>
  </si>
  <si>
    <t>Pendapatan Iuran Air Torn Komplek des-jan</t>
  </si>
  <si>
    <t>1 hari tidak masuk</t>
  </si>
  <si>
    <t>sisa 300rb</t>
  </si>
  <si>
    <t>Feb</t>
  </si>
  <si>
    <t>TOTAL RUMAH Pemasang AIR</t>
  </si>
  <si>
    <t>49 KK</t>
  </si>
  <si>
    <t>PENGELUARAN</t>
  </si>
  <si>
    <t>BIAYA RUTIN BULANAN</t>
  </si>
  <si>
    <t>Tanggal</t>
  </si>
  <si>
    <t>Harga</t>
  </si>
  <si>
    <t xml:space="preserve">Listrik </t>
  </si>
  <si>
    <t>*listrik perkiraan 500 s/d 1juta per bulan</t>
  </si>
  <si>
    <t>Selang Air HDPE 2 Roll</t>
  </si>
  <si>
    <t>Maintenance Rutin Bulanan</t>
  </si>
  <si>
    <t>*insidental</t>
  </si>
  <si>
    <t>Pompa Wasser</t>
  </si>
  <si>
    <t xml:space="preserve">Petugas </t>
  </si>
  <si>
    <t>*pengecekan rutin dan pencatatan</t>
  </si>
  <si>
    <t>Bahan-Bahan Lain</t>
  </si>
  <si>
    <t>TOTAL PENGELUARAN</t>
  </si>
  <si>
    <t>13/02/2024</t>
  </si>
  <si>
    <t>Kekurangan Bahan</t>
  </si>
  <si>
    <t>Biaya Tukang</t>
  </si>
  <si>
    <t>A</t>
  </si>
  <si>
    <t>RINCIAN</t>
  </si>
  <si>
    <t>Harga Satuan &lt;= 10m3</t>
  </si>
  <si>
    <t>Rata-Rata Pakai</t>
  </si>
  <si>
    <t>KK</t>
  </si>
  <si>
    <t>Total</t>
  </si>
  <si>
    <t>PER KK</t>
  </si>
  <si>
    <t>22/02/2024</t>
  </si>
  <si>
    <t>Fitting HDPE Online 90pcs</t>
  </si>
  <si>
    <t>RATA-RATA PEMAKAIN AIR PER BULAN</t>
  </si>
  <si>
    <t>15/02/2024</t>
  </si>
  <si>
    <t>Keni Pipa mas 2pcs</t>
  </si>
  <si>
    <t xml:space="preserve">ABODEMEN </t>
  </si>
  <si>
    <t>Pembelian FLow Meter 25pcs</t>
  </si>
  <si>
    <t>TOTAL PEMASUKAN</t>
  </si>
  <si>
    <t>Pembelian FLow Meter 46pcs</t>
  </si>
  <si>
    <t>Kekurangan Bahan Knee dll</t>
  </si>
  <si>
    <t>B</t>
  </si>
  <si>
    <t>Pembelian Material Instalasi Torn Utama</t>
  </si>
  <si>
    <t>Kekurangan Flow Meter 3pcs</t>
  </si>
  <si>
    <t>Tambahan Biaya Tukang 4hari</t>
  </si>
  <si>
    <t>* Agar bijak dalam pemakaian air untuk pemakaian diatas &gt; 10m3 dikenakan biaya tarif khusus misalkan +500 rupiah per kubik</t>
  </si>
  <si>
    <t>* Kelebihan dari total pemasukan - pengeluaran kita alokasikan untuk prioritas lain</t>
  </si>
  <si>
    <t>PEMASUKAN</t>
  </si>
  <si>
    <t>* Bagi keluarga yang belum melunasi iuran wajib instalasi air akan ditambahkan biaya khusus sekitar 10-20rb per bulan</t>
  </si>
  <si>
    <t>Iuran Instalasi Warga</t>
  </si>
  <si>
    <t>WAKAF Selang Hamba Allah</t>
  </si>
  <si>
    <t>KEKURANGAN</t>
  </si>
  <si>
    <t>FORM PENCATATAN AIR KOMPLEK VCI 2 TAHUN 2024</t>
  </si>
  <si>
    <t>BLOK</t>
  </si>
  <si>
    <t>NAMA</t>
  </si>
  <si>
    <t>16 Maret - 15 April</t>
  </si>
  <si>
    <t>16 April - 15 Mei</t>
  </si>
  <si>
    <t>16 Mei - 15 Juni</t>
  </si>
  <si>
    <t>16 Juni - 15 Juli</t>
  </si>
  <si>
    <t>16 Juli - 15 Agt</t>
  </si>
  <si>
    <t>16 Agt - 15 Sept</t>
  </si>
  <si>
    <t>16 Sept - 15 Okt</t>
  </si>
  <si>
    <t>16 Okt - 15 Nov</t>
  </si>
  <si>
    <t>16 Nov - 15 Des</t>
  </si>
  <si>
    <t>16 Des - 15 Jan</t>
  </si>
  <si>
    <t>16 Jan - 15 Feb</t>
  </si>
  <si>
    <t>16 Feb - 15 Maret</t>
  </si>
  <si>
    <t>MEIMULAI</t>
  </si>
  <si>
    <t>MEIAKHIR</t>
  </si>
  <si>
    <t>MEIPAKAI</t>
  </si>
  <si>
    <t>JUNIMULAI</t>
  </si>
  <si>
    <t>JUNIAKHIR</t>
  </si>
  <si>
    <t>JUNIPAKAI</t>
  </si>
  <si>
    <t>JULIMULAI</t>
  </si>
  <si>
    <t>JULIAKHIR</t>
  </si>
  <si>
    <t>JULIPAKAI</t>
  </si>
  <si>
    <t>AGUSTUSMULAI</t>
  </si>
  <si>
    <t>AGUSTUSAKHIR</t>
  </si>
  <si>
    <t>AGUSTUSPAKAI</t>
  </si>
  <si>
    <t>SEPTEMBERMULAI</t>
  </si>
  <si>
    <t>SEPTEMBERAKHIR</t>
  </si>
  <si>
    <t>SEPTEMBERPAKAI</t>
  </si>
  <si>
    <t>OKTOBERMULAI</t>
  </si>
  <si>
    <t>OKTOBERAKHIR</t>
  </si>
  <si>
    <t>OKTOBERPAKAI</t>
  </si>
  <si>
    <t>NOVEMBERMULAI</t>
  </si>
  <si>
    <t>NOVEMBERAKHIR</t>
  </si>
  <si>
    <t>NOVEMBERPAKAI</t>
  </si>
  <si>
    <t>DESEMBERMULAI</t>
  </si>
  <si>
    <t>DESEMBERAKHIR</t>
  </si>
  <si>
    <t>DESEMBERPAKAI</t>
  </si>
  <si>
    <t>JANUARI25MULAI</t>
  </si>
  <si>
    <t>JANUARI25AKHIR</t>
  </si>
  <si>
    <t>JANUARI25PAKAI</t>
  </si>
  <si>
    <t>FEBRUARI25MULAI</t>
  </si>
  <si>
    <t>FEBRUARI25AKHIR</t>
  </si>
  <si>
    <t>FEBRUARI25PAKAI</t>
  </si>
  <si>
    <t>Mulai</t>
  </si>
  <si>
    <t>Akhir</t>
  </si>
  <si>
    <t>Pakai</t>
  </si>
  <si>
    <t>A1</t>
  </si>
  <si>
    <t>Fajar</t>
  </si>
  <si>
    <t>A2</t>
  </si>
  <si>
    <t>Rudi Rustandi</t>
  </si>
  <si>
    <t>A3</t>
  </si>
  <si>
    <t>Aditya Mahendra</t>
  </si>
  <si>
    <t>A4</t>
  </si>
  <si>
    <t>Indra</t>
  </si>
  <si>
    <t>A5</t>
  </si>
  <si>
    <t>Malinda</t>
  </si>
  <si>
    <t>A6</t>
  </si>
  <si>
    <t>Feggy</t>
  </si>
  <si>
    <t>A7</t>
  </si>
  <si>
    <t>Mahendra Sulistyo</t>
  </si>
  <si>
    <t>A8</t>
  </si>
  <si>
    <t>Benny</t>
  </si>
  <si>
    <t>A9</t>
  </si>
  <si>
    <t>Deni Saepudin</t>
  </si>
  <si>
    <t>A10</t>
  </si>
  <si>
    <t>Faishal Fawwaz</t>
  </si>
  <si>
    <t>A11</t>
  </si>
  <si>
    <t>Muhammad Jundulloh</t>
  </si>
  <si>
    <t>A12</t>
  </si>
  <si>
    <t>Andy Setiadi</t>
  </si>
  <si>
    <t>A13</t>
  </si>
  <si>
    <t>A14</t>
  </si>
  <si>
    <t>Agin Gunawan</t>
  </si>
  <si>
    <t>A15</t>
  </si>
  <si>
    <t>Lukman Nurjaman</t>
  </si>
  <si>
    <t>A16</t>
  </si>
  <si>
    <t>Dian Rosadi</t>
  </si>
  <si>
    <t>A17</t>
  </si>
  <si>
    <t>Abdul Goni</t>
  </si>
  <si>
    <t>A18</t>
  </si>
  <si>
    <t>Dali Perdana</t>
  </si>
  <si>
    <t>B-1</t>
  </si>
  <si>
    <t>Hani</t>
  </si>
  <si>
    <t>B-2</t>
  </si>
  <si>
    <t>Akhmad Faizal Akbar</t>
  </si>
  <si>
    <t>B-3</t>
  </si>
  <si>
    <t>Dwi Suyandi Passa</t>
  </si>
  <si>
    <t>B-4</t>
  </si>
  <si>
    <t>-</t>
  </si>
  <si>
    <t>B-5</t>
  </si>
  <si>
    <t>Agung Ihsan Athoilah</t>
  </si>
  <si>
    <t>B-6</t>
  </si>
  <si>
    <t>Erwin</t>
  </si>
  <si>
    <t>B-7</t>
  </si>
  <si>
    <t>Sudirman</t>
  </si>
  <si>
    <t>B-8</t>
  </si>
  <si>
    <t>Dani / Erlin</t>
  </si>
  <si>
    <t>B-9</t>
  </si>
  <si>
    <t>Eryan</t>
  </si>
  <si>
    <t>B-10</t>
  </si>
  <si>
    <t>Manda</t>
  </si>
  <si>
    <t>B-11</t>
  </si>
  <si>
    <t>Nanang Kosasih</t>
  </si>
  <si>
    <t>B-12</t>
  </si>
  <si>
    <t>Harits Pamitra</t>
  </si>
  <si>
    <t>B-13</t>
  </si>
  <si>
    <t>Reza</t>
  </si>
  <si>
    <t>B-14</t>
  </si>
  <si>
    <t>Aef</t>
  </si>
  <si>
    <t>B-15</t>
  </si>
  <si>
    <t>Hadyan Palupi</t>
  </si>
  <si>
    <t>B-16</t>
  </si>
  <si>
    <t>Nuris Akbar</t>
  </si>
  <si>
    <t>B-17</t>
  </si>
  <si>
    <t>Freddy Fadillah</t>
  </si>
  <si>
    <t>B-18</t>
  </si>
  <si>
    <t>Arisman</t>
  </si>
  <si>
    <t>B-19</t>
  </si>
  <si>
    <t>B-20</t>
  </si>
  <si>
    <t>Adi Yudha</t>
  </si>
  <si>
    <t>C-1</t>
  </si>
  <si>
    <t>C-2</t>
  </si>
  <si>
    <t>Dirga</t>
  </si>
  <si>
    <t>C-3</t>
  </si>
  <si>
    <t>Imam Syaripudin</t>
  </si>
  <si>
    <t>C-4</t>
  </si>
  <si>
    <t>Yudi Yulianto</t>
  </si>
  <si>
    <t>C-5</t>
  </si>
  <si>
    <t>Husein Hamdan Lubis</t>
  </si>
  <si>
    <t>C-6</t>
  </si>
  <si>
    <t>Dadan</t>
  </si>
  <si>
    <t>C-7</t>
  </si>
  <si>
    <t>Ovie</t>
  </si>
  <si>
    <t>C-8</t>
  </si>
  <si>
    <t>Adi Sofyadi</t>
  </si>
  <si>
    <t>C-9</t>
  </si>
  <si>
    <t>Ifan</t>
  </si>
  <si>
    <t>C-10</t>
  </si>
  <si>
    <t>Afrizal</t>
  </si>
  <si>
    <t>C-11</t>
  </si>
  <si>
    <t>Reni</t>
  </si>
  <si>
    <t>C-12</t>
  </si>
  <si>
    <t>Yosep Karna</t>
  </si>
  <si>
    <t>C-13</t>
  </si>
  <si>
    <t>Netha</t>
  </si>
  <si>
    <t>C-14</t>
  </si>
  <si>
    <t>Windi Hardiansyah</t>
  </si>
  <si>
    <t>C-15</t>
  </si>
  <si>
    <t>C-16</t>
  </si>
  <si>
    <t>Ramdhani</t>
  </si>
  <si>
    <t>C-17</t>
  </si>
  <si>
    <t>C-18</t>
  </si>
  <si>
    <t>Budi Laksana</t>
  </si>
  <si>
    <t>D-1</t>
  </si>
  <si>
    <t>D-2</t>
  </si>
  <si>
    <t>Armanda Junaidi</t>
  </si>
  <si>
    <t>D-3</t>
  </si>
  <si>
    <t>Abdul Malik Ikhsan</t>
  </si>
  <si>
    <t>D-4</t>
  </si>
  <si>
    <t>Toni</t>
  </si>
  <si>
    <t>D-5</t>
  </si>
  <si>
    <t>Wilman - Dwi</t>
  </si>
  <si>
    <t>Pak Min</t>
  </si>
  <si>
    <t>TAGIHAN IPL &amp; AIR BERSAMA</t>
  </si>
  <si>
    <t>KOMPLEK VILLA CILAME INDAH 2</t>
  </si>
  <si>
    <t>No Rumah</t>
  </si>
  <si>
    <t>D-5 - Wilman - Dwi</t>
  </si>
  <si>
    <t>Nama KK</t>
  </si>
  <si>
    <t>Periode</t>
  </si>
  <si>
    <t>FEBRUARI</t>
  </si>
  <si>
    <t>METERAN AWAL</t>
  </si>
  <si>
    <t>:</t>
  </si>
  <si>
    <t>JANUARI</t>
  </si>
  <si>
    <t>METERAN AKHIR</t>
  </si>
  <si>
    <t>TOTAL PEMAKAIAN AIR</t>
  </si>
  <si>
    <t>MARET</t>
  </si>
  <si>
    <t>Abudemen</t>
  </si>
  <si>
    <t>APRIL</t>
  </si>
  <si>
    <t xml:space="preserve">( TARIF &lt;=10m3 ) Rp. 3.500 </t>
  </si>
  <si>
    <t>MEI</t>
  </si>
  <si>
    <t>CICILAN IURAN PEMASANGAN AIR KOMPLEK</t>
  </si>
  <si>
    <t>JUNI</t>
  </si>
  <si>
    <t>TOTAL TAGIHAN AIR</t>
  </si>
  <si>
    <t>JULI</t>
  </si>
  <si>
    <t>AGUSTUS</t>
  </si>
  <si>
    <t>SEPTEMBER</t>
  </si>
  <si>
    <t>TOTAL IPL</t>
  </si>
  <si>
    <t>OKTOBER</t>
  </si>
  <si>
    <t>NOVEMBER</t>
  </si>
  <si>
    <t>KURANG BAYAR BLN SEBELUMNYA</t>
  </si>
  <si>
    <t>DESEMBER</t>
  </si>
  <si>
    <t>LEBIH BAYAR BLN SEBELUMNYA</t>
  </si>
  <si>
    <t>PEMBULATAN</t>
  </si>
  <si>
    <t>HH</t>
  </si>
  <si>
    <t>SISA BAYAR INSTALASI AIR</t>
  </si>
  <si>
    <t>JANUARI25</t>
  </si>
  <si>
    <t>FEBRUARI25</t>
  </si>
  <si>
    <t>MEIAIR</t>
  </si>
  <si>
    <t>STATUS BAYAR</t>
  </si>
  <si>
    <t>Rp</t>
  </si>
  <si>
    <t>INSTALASI</t>
  </si>
  <si>
    <t>IPL</t>
  </si>
  <si>
    <t>DONE</t>
  </si>
  <si>
    <t>Kevin</t>
  </si>
  <si>
    <t>DONASI AGUSTUSAN 2024</t>
  </si>
  <si>
    <t>Donasi Uang</t>
  </si>
  <si>
    <t>Donasi Hadiah</t>
  </si>
  <si>
    <t>- Pa Pipit</t>
  </si>
  <si>
    <t>Tempat Makan Besar</t>
  </si>
  <si>
    <t>- Bu Ditha</t>
  </si>
  <si>
    <t>Tempat Makan Kecil</t>
  </si>
  <si>
    <t>- Ramadhani</t>
  </si>
  <si>
    <t>Toples Plastik</t>
  </si>
  <si>
    <t>- Pa Nuris</t>
  </si>
  <si>
    <t>Mainan Pasir</t>
  </si>
  <si>
    <t>- Bu Riska</t>
  </si>
  <si>
    <t>Gambar Jumbo</t>
  </si>
  <si>
    <t>- Sany</t>
  </si>
  <si>
    <t>Crayon</t>
  </si>
  <si>
    <t>- Sarti</t>
  </si>
  <si>
    <t>Alat Tulis Set</t>
  </si>
  <si>
    <t>- B8</t>
  </si>
  <si>
    <t>Rantang Plastik</t>
  </si>
  <si>
    <t>- Pa Budi</t>
  </si>
  <si>
    <t>Termos</t>
  </si>
  <si>
    <t>- B13</t>
  </si>
  <si>
    <t>Tumbler Kaca</t>
  </si>
  <si>
    <t>- VCI 1</t>
  </si>
  <si>
    <t>Tumbles Plastik</t>
  </si>
  <si>
    <t>- Pa ovie</t>
  </si>
  <si>
    <t>Celengan</t>
  </si>
  <si>
    <t>Serutan Pensil</t>
  </si>
  <si>
    <t>- Pembelian Hadiah di Shopee</t>
  </si>
  <si>
    <t>Spatula</t>
  </si>
  <si>
    <t>- Pembelian Snack</t>
  </si>
  <si>
    <t>Kaos Kaki Anak</t>
  </si>
  <si>
    <t>- Beli hadiah</t>
  </si>
  <si>
    <t>Panci</t>
  </si>
  <si>
    <t>- Snack</t>
  </si>
  <si>
    <t>Wajan</t>
  </si>
  <si>
    <t>- Pembelian hadiah Borma</t>
  </si>
  <si>
    <t>Mangkok Set</t>
  </si>
  <si>
    <t xml:space="preserve">- Beli Aqua </t>
  </si>
  <si>
    <t>Pisau Set</t>
  </si>
  <si>
    <t>- uang saku pa edi</t>
  </si>
  <si>
    <t>Payung Lipat</t>
  </si>
  <si>
    <t>- Pembelian Peralatan Lomba</t>
  </si>
  <si>
    <t>Gelas Cup</t>
  </si>
  <si>
    <t>Toples Bumbu</t>
  </si>
  <si>
    <t>Buku</t>
  </si>
  <si>
    <t>Total Donasi Agustusan 2024</t>
  </si>
  <si>
    <t>Buku Gambar</t>
  </si>
  <si>
    <t>Pensil Penghapus</t>
  </si>
  <si>
    <t>Total PENGELUARAN</t>
  </si>
  <si>
    <t>Lampu Hias LED</t>
  </si>
  <si>
    <t>Papan Belajar Anak</t>
  </si>
  <si>
    <t>Gunting</t>
  </si>
  <si>
    <t>Lem Stik</t>
  </si>
  <si>
    <t>Baju Anak</t>
  </si>
  <si>
    <t>Sisa Kekurangan diambil dari uang kas warga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</si>
</sst>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d\-yyyy"/>
    <numFmt numFmtId="165" formatCode="d\ mmm\ yy"/>
    <numFmt numFmtId="166" formatCode="mmm\ d"/>
    <numFmt numFmtId="167" formatCode="mmmd"/>
    <numFmt numFmtId="168" formatCode="_-* #,##0_-;\-* #,##0_-;_-* &quot;-&quot;??_-;_-@"/>
    <numFmt numFmtId="169" formatCode="mm/dd/yyyy"/>
    <numFmt numFmtId="170" formatCode="_-&quot;Rp&quot;* #,##0.00_-;\-&quot;Rp&quot;* #,##0.00_-;_-&quot;Rp&quot;* &quot;-&quot;??_-;_-@"/>
    <numFmt numFmtId="171" formatCode="&quot;Rp&quot;#,##0"/>
  </numFmts>
  <fonts count="25">
    <font>
      <sz val="11"/>
      <color theme="1"/>
      <name val="Calibri"/>
      <scheme val="minor"/>
    </font>
    <font>
      <b/>
      <sz val="11"/>
      <color theme="1"/>
      <name val="Calibri"/>
    </font>
    <font>
      <sz val="11"/>
      <color theme="1"/>
      <name val="Calibri"/>
      <scheme val="minor"/>
    </font>
    <font>
      <sz val="11"/>
      <color rgb="FFFFFFFF"/>
      <name val="Calibri"/>
      <scheme val="minor"/>
    </font>
    <font>
      <b/>
      <sz val="11"/>
      <color theme="1"/>
      <name val="Calibri"/>
      <scheme val="minor"/>
    </font>
    <font>
      <sz val="9"/>
      <color theme="1"/>
      <name val="Calibri"/>
      <scheme val="minor"/>
    </font>
    <font>
      <sz val="9"/>
      <color theme="1"/>
      <name val="Calibri"/>
    </font>
    <font>
      <b/>
      <sz val="9"/>
      <color theme="1"/>
      <name val="Calibri"/>
      <scheme val="minor"/>
    </font>
    <font>
      <sz val="11"/>
      <color theme="1"/>
      <name val="Calibri"/>
    </font>
    <font>
      <b/>
      <sz val="11"/>
      <color rgb="FF000000"/>
      <name val="Calibri"/>
    </font>
    <font>
      <sz val="11"/>
      <color rgb="FF000000"/>
      <name val="Calibri"/>
    </font>
    <font>
      <sz val="18"/>
      <color rgb="FFE7E6E6"/>
      <name val="Calibri"/>
    </font>
    <font>
      <sz val="11"/>
      <name val="Calibri"/>
    </font>
    <font>
      <sz val="11"/>
      <color theme="0"/>
      <name val="Calibri"/>
      <scheme val="minor"/>
    </font>
    <font>
      <b/>
      <sz val="11"/>
      <color theme="0"/>
      <name val="Calibri"/>
    </font>
    <font>
      <sz val="9"/>
      <color theme="1"/>
      <name val="Arial"/>
    </font>
    <font>
      <sz val="9"/>
      <color rgb="FFFF0000"/>
      <name val="Arial"/>
    </font>
    <font>
      <sz val="9"/>
      <color rgb="FFFF0000"/>
      <name val="Calibri"/>
    </font>
    <font>
      <b/>
      <sz val="12"/>
      <color theme="1"/>
      <name val="Calibri"/>
    </font>
    <font>
      <b/>
      <sz val="14"/>
      <color theme="1"/>
      <name val="Calibri"/>
    </font>
    <font>
      <sz val="11"/>
      <color rgb="FFFFFFFF"/>
      <name val="Calibri"/>
    </font>
    <font>
      <sz val="8"/>
      <color theme="0"/>
      <name val="Calibri"/>
      <scheme val="minor"/>
    </font>
    <font>
      <sz val="8"/>
      <color theme="1"/>
      <name val="Calibri"/>
      <scheme val="minor"/>
    </font>
    <font>
      <sz val="8"/>
      <color theme="1"/>
      <name val="Calibri"/>
    </font>
    <font>
      <b/>
      <sz val="10"/>
      <color rgb="FFFF0000"/>
      <name val="Calibri"/>
      <scheme val="minor"/>
    </font>
  </fonts>
  <fills count="16">
    <fill>
      <patternFill patternType="none"/>
    </fill>
    <fill>
      <patternFill patternType="gray125"/>
    </fill>
    <fill>
      <patternFill patternType="solid">
        <fgColor rgb="FFB7B7B7"/>
        <bgColor rgb="FFB7B7B7"/>
      </patternFill>
    </fill>
    <fill>
      <patternFill patternType="solid">
        <fgColor rgb="FF000000"/>
        <bgColor rgb="FF000000"/>
      </patternFill>
    </fill>
    <fill>
      <patternFill patternType="solid">
        <fgColor rgb="FFD9D9D9"/>
        <bgColor rgb="FFD9D9D9"/>
      </patternFill>
    </fill>
    <fill>
      <patternFill patternType="solid">
        <fgColor theme="1"/>
        <bgColor theme="1"/>
      </patternFill>
    </fill>
    <fill>
      <patternFill patternType="solid">
        <fgColor rgb="FFD8D8D8"/>
        <bgColor rgb="FFD8D8D8"/>
      </patternFill>
    </fill>
    <fill>
      <patternFill patternType="solid">
        <fgColor rgb="FFFFFF00"/>
        <bgColor rgb="FFFFFF00"/>
      </patternFill>
    </fill>
    <fill>
      <patternFill patternType="solid">
        <fgColor rgb="FFFFF2CC"/>
        <bgColor rgb="FFFFF2CC"/>
      </patternFill>
    </fill>
    <fill>
      <patternFill patternType="solid">
        <fgColor rgb="FFD9E1F2"/>
        <bgColor rgb="FFD9E1F2"/>
      </patternFill>
    </fill>
    <fill>
      <patternFill patternType="solid">
        <fgColor rgb="FFFEF2CB"/>
        <bgColor rgb="FFFEF2CB"/>
      </patternFill>
    </fill>
    <fill>
      <patternFill patternType="solid">
        <fgColor rgb="FFAEABAB"/>
        <bgColor rgb="FFAEABAB"/>
      </patternFill>
    </fill>
    <fill>
      <patternFill patternType="solid">
        <fgColor rgb="FFA8D08D"/>
        <bgColor rgb="FFA8D08D"/>
      </patternFill>
    </fill>
    <fill>
      <patternFill patternType="solid">
        <fgColor rgb="FFFFFFFF"/>
        <bgColor rgb="FFFFFFFF"/>
      </patternFill>
    </fill>
    <fill>
      <patternFill patternType="solid">
        <fgColor rgb="FF9CC2E5"/>
        <bgColor rgb="FF9CC2E5"/>
      </patternFill>
    </fill>
    <fill>
      <patternFill patternType="solid">
        <fgColor rgb="FF999999"/>
        <bgColor rgb="FF999999"/>
      </patternFill>
    </fill>
  </fills>
  <borders count="39">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dotted">
        <color rgb="FF000000"/>
      </top>
      <bottom/>
      <diagonal/>
    </border>
    <border>
      <left/>
      <right/>
      <top style="dotted">
        <color rgb="FF000000"/>
      </top>
      <bottom/>
      <diagonal/>
    </border>
    <border>
      <left/>
      <right style="thin">
        <color rgb="FF000000"/>
      </right>
      <top style="dotted">
        <color rgb="FF000000"/>
      </top>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80">
    <xf numFmtId="0" fontId="0" fillId="0" borderId="0" xfId="0"/>
    <xf numFmtId="0" fontId="1" fillId="2" borderId="1" xfId="0" applyFont="1" applyFill="1" applyBorder="1"/>
    <xf numFmtId="0" fontId="1" fillId="2" borderId="2" xfId="0" applyFont="1" applyFill="1" applyBorder="1"/>
    <xf numFmtId="3" fontId="1" fillId="2" borderId="2" xfId="0" applyNumberFormat="1" applyFont="1" applyFill="1" applyBorder="1"/>
    <xf numFmtId="3" fontId="2" fillId="0" borderId="0" xfId="0" applyNumberFormat="1" applyFont="1"/>
    <xf numFmtId="0" fontId="3" fillId="3" borderId="0" xfId="0" applyFont="1" applyFill="1"/>
    <xf numFmtId="3" fontId="3" fillId="3" borderId="0" xfId="0" applyNumberFormat="1" applyFont="1" applyFill="1"/>
    <xf numFmtId="0" fontId="2" fillId="0" borderId="0" xfId="0" applyFont="1"/>
    <xf numFmtId="3" fontId="4" fillId="0" borderId="0" xfId="0" applyNumberFormat="1" applyFont="1"/>
    <xf numFmtId="0" fontId="5" fillId="0" borderId="3" xfId="0" applyFont="1" applyBorder="1"/>
    <xf numFmtId="3" fontId="5" fillId="0" borderId="3" xfId="0" applyNumberFormat="1" applyFont="1" applyBorder="1"/>
    <xf numFmtId="0" fontId="6" fillId="0" borderId="3" xfId="0" applyFont="1" applyBorder="1"/>
    <xf numFmtId="0" fontId="6" fillId="0" borderId="2" xfId="0" applyFont="1" applyBorder="1"/>
    <xf numFmtId="0" fontId="6" fillId="0" borderId="4" xfId="0" applyFont="1" applyBorder="1"/>
    <xf numFmtId="0" fontId="6" fillId="0" borderId="5" xfId="0" applyFont="1" applyBorder="1"/>
    <xf numFmtId="0" fontId="6" fillId="0" borderId="6" xfId="0" applyFont="1" applyBorder="1"/>
    <xf numFmtId="0" fontId="6" fillId="0" borderId="1" xfId="0" applyFont="1" applyBorder="1"/>
    <xf numFmtId="3" fontId="6" fillId="0" borderId="1" xfId="0" applyNumberFormat="1" applyFont="1" applyBorder="1"/>
    <xf numFmtId="0" fontId="6" fillId="0" borderId="7" xfId="0" applyFont="1" applyBorder="1"/>
    <xf numFmtId="3" fontId="7" fillId="0" borderId="3" xfId="0" applyNumberFormat="1" applyFont="1" applyBorder="1"/>
    <xf numFmtId="0" fontId="6" fillId="0" borderId="3" xfId="0" applyFont="1" applyBorder="1" applyAlignment="1">
      <alignment horizontal="right"/>
    </xf>
    <xf numFmtId="3" fontId="6" fillId="0" borderId="2" xfId="0" applyNumberFormat="1" applyFont="1" applyBorder="1" applyAlignment="1">
      <alignment horizontal="right"/>
    </xf>
    <xf numFmtId="3" fontId="6" fillId="0" borderId="2" xfId="0" applyNumberFormat="1" applyFont="1" applyBorder="1"/>
    <xf numFmtId="164" fontId="5" fillId="0" borderId="3" xfId="0" applyNumberFormat="1" applyFont="1" applyBorder="1"/>
    <xf numFmtId="165" fontId="5" fillId="0" borderId="3" xfId="0" applyNumberFormat="1" applyFont="1" applyBorder="1"/>
    <xf numFmtId="166" fontId="6" fillId="0" borderId="2" xfId="0" applyNumberFormat="1" applyFont="1" applyBorder="1"/>
    <xf numFmtId="167" fontId="5" fillId="0" borderId="3" xfId="0" applyNumberFormat="1" applyFont="1" applyBorder="1"/>
    <xf numFmtId="168" fontId="8" fillId="0" borderId="0" xfId="0" applyNumberFormat="1" applyFont="1"/>
    <xf numFmtId="168" fontId="1" fillId="0" borderId="0" xfId="0" applyNumberFormat="1" applyFont="1"/>
    <xf numFmtId="0" fontId="9" fillId="0" borderId="8" xfId="0" applyFont="1" applyBorder="1" applyAlignment="1">
      <alignment horizontal="center"/>
    </xf>
    <xf numFmtId="0" fontId="9" fillId="3" borderId="4" xfId="0" applyFont="1" applyFill="1" applyBorder="1" applyAlignment="1">
      <alignment horizontal="center"/>
    </xf>
    <xf numFmtId="0" fontId="9" fillId="3" borderId="2" xfId="0" applyFont="1" applyFill="1" applyBorder="1" applyAlignment="1">
      <alignment horizontal="center"/>
    </xf>
    <xf numFmtId="0" fontId="1" fillId="0" borderId="0" xfId="0" applyFont="1"/>
    <xf numFmtId="0" fontId="9" fillId="4" borderId="6" xfId="0" applyFont="1" applyFill="1" applyBorder="1" applyAlignment="1">
      <alignment horizontal="center"/>
    </xf>
    <xf numFmtId="0" fontId="9" fillId="4" borderId="1" xfId="0" applyFont="1" applyFill="1" applyBorder="1" applyAlignment="1">
      <alignment horizontal="center"/>
    </xf>
    <xf numFmtId="0" fontId="8" fillId="0" borderId="3" xfId="0" applyFont="1" applyBorder="1"/>
    <xf numFmtId="168" fontId="8" fillId="0" borderId="3" xfId="0" applyNumberFormat="1" applyFont="1" applyBorder="1"/>
    <xf numFmtId="169" fontId="10" fillId="0" borderId="6" xfId="0" applyNumberFormat="1" applyFont="1" applyBorder="1" applyAlignment="1">
      <alignment horizontal="right"/>
    </xf>
    <xf numFmtId="0" fontId="10" fillId="0" borderId="1" xfId="0" applyFont="1" applyBorder="1"/>
    <xf numFmtId="3" fontId="10" fillId="0" borderId="1" xfId="0" applyNumberFormat="1" applyFont="1" applyBorder="1" applyAlignment="1">
      <alignment horizontal="right"/>
    </xf>
    <xf numFmtId="0" fontId="1" fillId="0" borderId="3" xfId="0" applyFont="1" applyBorder="1"/>
    <xf numFmtId="168" fontId="1" fillId="0" borderId="3" xfId="0" applyNumberFormat="1" applyFont="1" applyBorder="1"/>
    <xf numFmtId="0" fontId="10" fillId="0" borderId="6" xfId="0" applyFont="1" applyBorder="1" applyAlignment="1">
      <alignment horizontal="right"/>
    </xf>
    <xf numFmtId="0" fontId="1" fillId="6" borderId="10" xfId="0" applyFont="1" applyFill="1" applyBorder="1" applyAlignment="1">
      <alignment horizontal="center" vertical="center"/>
    </xf>
    <xf numFmtId="168" fontId="1" fillId="6" borderId="3" xfId="0" applyNumberFormat="1"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7" borderId="3" xfId="0" applyFont="1" applyFill="1" applyBorder="1" applyAlignment="1">
      <alignment horizontal="center" vertical="center"/>
    </xf>
    <xf numFmtId="0" fontId="8" fillId="0" borderId="2" xfId="0" applyFont="1" applyBorder="1"/>
    <xf numFmtId="168" fontId="8" fillId="0" borderId="3" xfId="0" applyNumberFormat="1" applyFont="1" applyBorder="1" applyAlignment="1">
      <alignment horizontal="center"/>
    </xf>
    <xf numFmtId="0" fontId="8" fillId="0" borderId="3" xfId="0" applyFont="1" applyBorder="1" applyAlignment="1">
      <alignment horizontal="center"/>
    </xf>
    <xf numFmtId="168" fontId="8" fillId="7" borderId="3" xfId="0" applyNumberFormat="1" applyFont="1" applyFill="1" applyBorder="1"/>
    <xf numFmtId="3" fontId="10" fillId="0" borderId="1" xfId="0" applyNumberFormat="1" applyFont="1" applyBorder="1"/>
    <xf numFmtId="0" fontId="10" fillId="8" borderId="6" xfId="0" applyFont="1" applyFill="1" applyBorder="1"/>
    <xf numFmtId="0" fontId="10" fillId="8" borderId="1" xfId="0" applyFont="1" applyFill="1" applyBorder="1"/>
    <xf numFmtId="3" fontId="10" fillId="8" borderId="1" xfId="0" applyNumberFormat="1" applyFont="1" applyFill="1" applyBorder="1" applyAlignment="1">
      <alignment horizontal="right"/>
    </xf>
    <xf numFmtId="3" fontId="9" fillId="0" borderId="1" xfId="0" applyNumberFormat="1" applyFont="1" applyBorder="1"/>
    <xf numFmtId="0" fontId="10" fillId="0" borderId="0" xfId="0" applyFont="1"/>
    <xf numFmtId="0" fontId="9" fillId="0" borderId="3" xfId="0" applyFont="1" applyBorder="1"/>
    <xf numFmtId="0" fontId="10" fillId="3" borderId="2" xfId="0" applyFont="1" applyFill="1" applyBorder="1"/>
    <xf numFmtId="0" fontId="10" fillId="0" borderId="6" xfId="0" applyFont="1" applyBorder="1"/>
    <xf numFmtId="3" fontId="9" fillId="9" borderId="0" xfId="0" applyNumberFormat="1" applyFont="1" applyFill="1"/>
    <xf numFmtId="0" fontId="13" fillId="0" borderId="0" xfId="0" applyFont="1"/>
    <xf numFmtId="0" fontId="14" fillId="5" borderId="8" xfId="0" applyFont="1" applyFill="1" applyBorder="1" applyAlignment="1">
      <alignment horizontal="center" vertical="center"/>
    </xf>
    <xf numFmtId="0" fontId="1" fillId="0" borderId="3" xfId="0" applyFont="1" applyBorder="1" applyAlignment="1">
      <alignment horizontal="center"/>
    </xf>
    <xf numFmtId="0" fontId="1" fillId="10" borderId="3" xfId="0" applyFont="1" applyFill="1" applyBorder="1" applyAlignment="1">
      <alignment horizontal="center"/>
    </xf>
    <xf numFmtId="0" fontId="15" fillId="0" borderId="3" xfId="0" applyFont="1" applyBorder="1" applyAlignment="1">
      <alignment horizontal="center" wrapText="1"/>
    </xf>
    <xf numFmtId="0" fontId="6" fillId="0" borderId="3" xfId="0" applyFont="1" applyBorder="1" applyAlignment="1">
      <alignment horizontal="center" vertical="center"/>
    </xf>
    <xf numFmtId="0" fontId="6" fillId="10" borderId="3" xfId="0" applyFont="1" applyFill="1" applyBorder="1" applyAlignment="1">
      <alignment horizontal="center" vertical="center"/>
    </xf>
    <xf numFmtId="0" fontId="15" fillId="11" borderId="3" xfId="0" applyFont="1" applyFill="1" applyBorder="1" applyAlignment="1">
      <alignment horizontal="center" wrapText="1"/>
    </xf>
    <xf numFmtId="0" fontId="6" fillId="11" borderId="3" xfId="0" applyFont="1" applyFill="1" applyBorder="1"/>
    <xf numFmtId="0" fontId="6" fillId="11" borderId="3" xfId="0" applyFont="1" applyFill="1" applyBorder="1" applyAlignment="1">
      <alignment horizontal="center" vertical="center"/>
    </xf>
    <xf numFmtId="0" fontId="16" fillId="0" borderId="3" xfId="0" applyFont="1" applyBorder="1" applyAlignment="1">
      <alignment horizontal="center" wrapText="1"/>
    </xf>
    <xf numFmtId="0" fontId="17" fillId="0" borderId="3" xfId="0" applyFont="1" applyBorder="1"/>
    <xf numFmtId="0" fontId="6" fillId="8" borderId="3" xfId="0" applyFont="1" applyFill="1" applyBorder="1" applyAlignment="1">
      <alignment horizontal="center" vertical="center"/>
    </xf>
    <xf numFmtId="0" fontId="17" fillId="0" borderId="3" xfId="0" applyFont="1" applyBorder="1" applyAlignment="1">
      <alignment horizontal="center" vertical="center"/>
    </xf>
    <xf numFmtId="0" fontId="6" fillId="0" borderId="13" xfId="0" applyFont="1" applyBorder="1" applyAlignment="1">
      <alignment horizontal="center" vertical="center"/>
    </xf>
    <xf numFmtId="0" fontId="6" fillId="0" borderId="13" xfId="0" applyFont="1" applyBorder="1"/>
    <xf numFmtId="0" fontId="6" fillId="10" borderId="13" xfId="0" applyFont="1" applyFill="1" applyBorder="1" applyAlignment="1">
      <alignment horizontal="center" vertical="center"/>
    </xf>
    <xf numFmtId="0" fontId="2" fillId="0" borderId="8" xfId="0" applyFont="1" applyBorder="1"/>
    <xf numFmtId="0" fontId="2" fillId="0" borderId="2" xfId="0" applyFont="1" applyBorder="1"/>
    <xf numFmtId="0" fontId="2" fillId="0" borderId="3" xfId="0" applyFont="1" applyBorder="1"/>
    <xf numFmtId="0" fontId="8" fillId="10" borderId="8" xfId="0" applyFont="1" applyFill="1" applyBorder="1"/>
    <xf numFmtId="0" fontId="5" fillId="0" borderId="2" xfId="0" applyFont="1" applyBorder="1"/>
    <xf numFmtId="0" fontId="6" fillId="10" borderId="15" xfId="0" applyFont="1" applyFill="1" applyBorder="1"/>
    <xf numFmtId="0" fontId="8" fillId="10" borderId="16" xfId="0" applyFont="1" applyFill="1" applyBorder="1"/>
    <xf numFmtId="0" fontId="8" fillId="0" borderId="17" xfId="0" applyFont="1" applyBorder="1"/>
    <xf numFmtId="0" fontId="8" fillId="0" borderId="18" xfId="0" applyFont="1" applyBorder="1"/>
    <xf numFmtId="0" fontId="8" fillId="0" borderId="5" xfId="0" applyFont="1" applyBorder="1"/>
    <xf numFmtId="0" fontId="8" fillId="0" borderId="19" xfId="0" applyFont="1" applyBorder="1"/>
    <xf numFmtId="0" fontId="8" fillId="0" borderId="7" xfId="0" applyFont="1" applyBorder="1"/>
    <xf numFmtId="0" fontId="1" fillId="0" borderId="26" xfId="0" applyFont="1" applyBorder="1" applyAlignment="1">
      <alignment horizontal="center" vertical="center"/>
    </xf>
    <xf numFmtId="0" fontId="18" fillId="0" borderId="27" xfId="0" applyFont="1" applyBorder="1" applyAlignment="1">
      <alignment vertical="center"/>
    </xf>
    <xf numFmtId="0" fontId="19" fillId="0" borderId="27" xfId="0" applyFont="1" applyBorder="1" applyAlignment="1">
      <alignment vertical="center"/>
    </xf>
    <xf numFmtId="0" fontId="19" fillId="0" borderId="28" xfId="0" applyFont="1" applyBorder="1" applyAlignment="1">
      <alignment vertical="center"/>
    </xf>
    <xf numFmtId="0" fontId="1" fillId="0" borderId="19" xfId="0" applyFont="1" applyBorder="1" applyAlignment="1">
      <alignment horizontal="center" vertical="center"/>
    </xf>
    <xf numFmtId="0" fontId="1" fillId="0" borderId="0" xfId="0" applyFont="1" applyAlignment="1">
      <alignment vertical="center"/>
    </xf>
    <xf numFmtId="0" fontId="1" fillId="0" borderId="7" xfId="0" applyFont="1" applyBorder="1" applyAlignment="1">
      <alignment vertical="center"/>
    </xf>
    <xf numFmtId="0" fontId="1" fillId="0" borderId="29" xfId="0" applyFont="1" applyBorder="1" applyAlignment="1">
      <alignment horizontal="center" vertical="center"/>
    </xf>
    <xf numFmtId="170" fontId="8" fillId="0" borderId="30" xfId="0" applyNumberFormat="1" applyFont="1" applyBorder="1"/>
    <xf numFmtId="0" fontId="8" fillId="0" borderId="30" xfId="0" applyFont="1" applyBorder="1"/>
    <xf numFmtId="0" fontId="1" fillId="0" borderId="31" xfId="0" applyFont="1" applyBorder="1" applyAlignment="1">
      <alignment horizontal="left"/>
    </xf>
    <xf numFmtId="0" fontId="1" fillId="12" borderId="32" xfId="0" applyFont="1" applyFill="1" applyBorder="1" applyAlignment="1">
      <alignment horizontal="center" vertical="center"/>
    </xf>
    <xf numFmtId="0" fontId="1" fillId="12" borderId="16" xfId="0" applyFont="1" applyFill="1" applyBorder="1" applyAlignment="1">
      <alignment vertical="center"/>
    </xf>
    <xf numFmtId="0" fontId="1" fillId="12" borderId="33" xfId="0" applyFont="1" applyFill="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7" xfId="0" applyFont="1" applyBorder="1" applyAlignment="1">
      <alignment vertical="center"/>
    </xf>
    <xf numFmtId="0" fontId="1" fillId="0" borderId="19" xfId="0" applyFont="1" applyBorder="1" applyAlignment="1">
      <alignment vertical="center"/>
    </xf>
    <xf numFmtId="171" fontId="8" fillId="0" borderId="7" xfId="0" applyNumberFormat="1" applyFont="1" applyBorder="1" applyAlignment="1">
      <alignment vertical="center"/>
    </xf>
    <xf numFmtId="0" fontId="20" fillId="0" borderId="0" xfId="0" applyFont="1" applyAlignment="1">
      <alignment vertical="center"/>
    </xf>
    <xf numFmtId="0" fontId="1" fillId="12" borderId="32" xfId="0" applyFont="1" applyFill="1" applyBorder="1" applyAlignment="1">
      <alignment vertical="center"/>
    </xf>
    <xf numFmtId="171" fontId="1" fillId="12" borderId="33" xfId="0" applyNumberFormat="1" applyFont="1" applyFill="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171" fontId="1" fillId="0" borderId="36" xfId="0" applyNumberFormat="1" applyFont="1" applyBorder="1" applyAlignment="1">
      <alignment vertical="center"/>
    </xf>
    <xf numFmtId="171" fontId="3" fillId="13" borderId="0" xfId="0" applyNumberFormat="1" applyFont="1" applyFill="1"/>
    <xf numFmtId="0" fontId="1" fillId="14" borderId="37" xfId="0" applyFont="1" applyFill="1" applyBorder="1" applyAlignment="1">
      <alignment vertical="center"/>
    </xf>
    <xf numFmtId="0" fontId="1" fillId="14" borderId="38" xfId="0" applyFont="1" applyFill="1" applyBorder="1" applyAlignment="1">
      <alignment vertical="center"/>
    </xf>
    <xf numFmtId="171" fontId="1" fillId="14" borderId="1" xfId="0" applyNumberFormat="1" applyFont="1" applyFill="1" applyBorder="1" applyAlignment="1">
      <alignment vertical="center"/>
    </xf>
    <xf numFmtId="0" fontId="8" fillId="0" borderId="37" xfId="0" applyFont="1" applyBorder="1"/>
    <xf numFmtId="0" fontId="8" fillId="0" borderId="38" xfId="0" applyFont="1" applyBorder="1"/>
    <xf numFmtId="0" fontId="8" fillId="0" borderId="1" xfId="0" applyFont="1" applyBorder="1"/>
    <xf numFmtId="0" fontId="3" fillId="0" borderId="0" xfId="0" applyFont="1"/>
    <xf numFmtId="0" fontId="14" fillId="5" borderId="4"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0" xfId="0" applyFont="1" applyFill="1" applyAlignment="1">
      <alignment horizontal="center" vertical="center"/>
    </xf>
    <xf numFmtId="0" fontId="1" fillId="0" borderId="0" xfId="0" applyFont="1" applyAlignment="1">
      <alignment horizontal="center"/>
    </xf>
    <xf numFmtId="3" fontId="1" fillId="0" borderId="3" xfId="0" applyNumberFormat="1" applyFont="1" applyBorder="1" applyAlignment="1">
      <alignment horizontal="center"/>
    </xf>
    <xf numFmtId="0" fontId="1" fillId="0" borderId="0" xfId="0" applyFont="1" applyAlignment="1">
      <alignment horizontal="center" wrapText="1"/>
    </xf>
    <xf numFmtId="4" fontId="6" fillId="0" borderId="3" xfId="0" applyNumberFormat="1" applyFont="1" applyBorder="1" applyAlignment="1">
      <alignment horizontal="right"/>
    </xf>
    <xf numFmtId="3" fontId="6" fillId="0" borderId="3" xfId="0" applyNumberFormat="1" applyFont="1" applyBorder="1" applyAlignment="1">
      <alignment horizontal="center" vertical="center"/>
    </xf>
    <xf numFmtId="3" fontId="6" fillId="0" borderId="0" xfId="0" applyNumberFormat="1" applyFont="1" applyAlignment="1">
      <alignment horizontal="center" vertical="center"/>
    </xf>
    <xf numFmtId="0" fontId="6" fillId="3" borderId="0" xfId="0" applyFont="1" applyFill="1" applyAlignment="1">
      <alignment horizontal="center" vertical="center"/>
    </xf>
    <xf numFmtId="4" fontId="6" fillId="0" borderId="3" xfId="0" applyNumberFormat="1" applyFont="1" applyBorder="1"/>
    <xf numFmtId="0" fontId="6" fillId="3" borderId="3" xfId="0" applyFont="1" applyFill="1" applyBorder="1" applyAlignment="1">
      <alignment horizontal="center" vertical="center"/>
    </xf>
    <xf numFmtId="3" fontId="6" fillId="11" borderId="0" xfId="0" applyNumberFormat="1" applyFont="1" applyFill="1" applyAlignment="1">
      <alignment horizontal="center" vertical="center"/>
    </xf>
    <xf numFmtId="3" fontId="6" fillId="11" borderId="3" xfId="0" applyNumberFormat="1" applyFont="1" applyFill="1" applyBorder="1" applyAlignment="1">
      <alignment horizontal="center" vertical="center"/>
    </xf>
    <xf numFmtId="4" fontId="6" fillId="0" borderId="3" xfId="0" applyNumberFormat="1" applyFont="1" applyBorder="1" applyAlignment="1">
      <alignment horizontal="right" vertical="center"/>
    </xf>
    <xf numFmtId="3" fontId="6" fillId="2" borderId="3" xfId="0" applyNumberFormat="1" applyFont="1" applyFill="1" applyBorder="1" applyAlignment="1">
      <alignment horizontal="center" vertical="center"/>
    </xf>
    <xf numFmtId="0" fontId="6" fillId="15" borderId="3" xfId="0" applyFont="1" applyFill="1" applyBorder="1" applyAlignment="1">
      <alignment horizontal="center" vertical="center"/>
    </xf>
    <xf numFmtId="0" fontId="6" fillId="15" borderId="3" xfId="0" applyFont="1" applyFill="1" applyBorder="1"/>
    <xf numFmtId="3" fontId="6" fillId="15" borderId="3" xfId="0" applyNumberFormat="1" applyFont="1" applyFill="1" applyBorder="1" applyAlignment="1">
      <alignment horizontal="center" vertical="center"/>
    </xf>
    <xf numFmtId="3" fontId="6" fillId="15" borderId="0" xfId="0" applyNumberFormat="1" applyFont="1" applyFill="1" applyAlignment="1">
      <alignment horizontal="center" vertical="center"/>
    </xf>
    <xf numFmtId="3" fontId="21" fillId="0" borderId="0" xfId="0" applyNumberFormat="1" applyFont="1"/>
    <xf numFmtId="3" fontId="22" fillId="0" borderId="0" xfId="0" applyNumberFormat="1" applyFont="1"/>
    <xf numFmtId="3" fontId="23" fillId="10" borderId="16" xfId="0" applyNumberFormat="1" applyFont="1" applyFill="1" applyBorder="1"/>
    <xf numFmtId="3" fontId="24" fillId="0" borderId="0" xfId="0" applyNumberFormat="1" applyFont="1"/>
    <xf numFmtId="0" fontId="10" fillId="0" borderId="0" xfId="0" applyFont="1" applyAlignment="1">
      <alignment horizontal="center"/>
    </xf>
    <xf numFmtId="3" fontId="9" fillId="0" borderId="0" xfId="0" applyNumberFormat="1" applyFont="1"/>
    <xf numFmtId="0" fontId="9" fillId="0" borderId="0" xfId="0" applyFont="1"/>
    <xf numFmtId="3" fontId="10" fillId="0" borderId="0" xfId="0" applyNumberFormat="1" applyFont="1"/>
    <xf numFmtId="0" fontId="2" fillId="0" borderId="0" xfId="0" quotePrefix="1" applyFont="1"/>
    <xf numFmtId="0" fontId="4" fillId="0" borderId="0" xfId="0" applyFont="1"/>
    <xf numFmtId="0" fontId="4" fillId="0" borderId="0" xfId="0" applyFont="1" applyAlignment="1">
      <alignment horizontal="center"/>
    </xf>
    <xf numFmtId="0" fontId="11" fillId="5" borderId="9" xfId="0" applyFont="1" applyFill="1" applyBorder="1" applyAlignment="1">
      <alignment horizontal="center" vertical="center" wrapText="1"/>
    </xf>
    <xf numFmtId="0" fontId="12" fillId="0" borderId="11" xfId="0" applyFont="1" applyBorder="1"/>
    <xf numFmtId="0" fontId="12" fillId="0" borderId="12" xfId="0" applyFont="1" applyBorder="1"/>
    <xf numFmtId="0" fontId="1" fillId="0" borderId="4" xfId="0" applyFont="1" applyBorder="1" applyAlignment="1">
      <alignment horizontal="center"/>
    </xf>
    <xf numFmtId="0" fontId="12" fillId="0" borderId="4" xfId="0" applyFont="1" applyBorder="1"/>
    <xf numFmtId="0" fontId="12" fillId="0" borderId="2" xfId="0" applyFont="1" applyBorder="1"/>
    <xf numFmtId="0" fontId="9" fillId="0" borderId="8" xfId="0" applyFont="1" applyBorder="1" applyAlignment="1">
      <alignment horizontal="center"/>
    </xf>
    <xf numFmtId="0" fontId="9" fillId="9" borderId="0" xfId="0" applyFont="1" applyFill="1" applyAlignment="1">
      <alignment horizontal="center"/>
    </xf>
    <xf numFmtId="0" fontId="0" fillId="0" borderId="0" xfId="0"/>
    <xf numFmtId="0" fontId="1" fillId="0" borderId="8" xfId="0" applyFont="1" applyBorder="1" applyAlignment="1">
      <alignment horizontal="center"/>
    </xf>
    <xf numFmtId="0" fontId="14" fillId="5" borderId="8" xfId="0" applyFont="1" applyFill="1" applyBorder="1" applyAlignment="1">
      <alignment horizontal="center" vertical="center"/>
    </xf>
    <xf numFmtId="0" fontId="1" fillId="0" borderId="13" xfId="0" applyFont="1" applyBorder="1" applyAlignment="1">
      <alignment horizontal="center" vertical="center"/>
    </xf>
    <xf numFmtId="0" fontId="12" fillId="0" borderId="14" xfId="0" applyFont="1" applyBorder="1"/>
    <xf numFmtId="0" fontId="12" fillId="0" borderId="6" xfId="0" applyFont="1" applyBorder="1"/>
    <xf numFmtId="0" fontId="1" fillId="0" borderId="17" xfId="0" applyFont="1" applyBorder="1" applyAlignment="1">
      <alignment horizontal="center" vertical="center"/>
    </xf>
    <xf numFmtId="0" fontId="12" fillId="0" borderId="18" xfId="0" applyFont="1" applyBorder="1"/>
    <xf numFmtId="0" fontId="12" fillId="0" borderId="5" xfId="0" applyFont="1" applyBorder="1"/>
    <xf numFmtId="0" fontId="1" fillId="0" borderId="20" xfId="0" applyFont="1" applyBorder="1" applyAlignment="1">
      <alignment horizontal="center" vertical="center"/>
    </xf>
    <xf numFmtId="0" fontId="12" fillId="0" borderId="21" xfId="0" applyFont="1" applyBorder="1"/>
    <xf numFmtId="0" fontId="12" fillId="0" borderId="22" xfId="0" applyFont="1" applyBorder="1"/>
    <xf numFmtId="0" fontId="1" fillId="12" borderId="23" xfId="0" applyFont="1" applyFill="1" applyBorder="1" applyAlignment="1">
      <alignment horizontal="center" vertical="center"/>
    </xf>
    <xf numFmtId="0" fontId="12" fillId="0" borderId="24" xfId="0" applyFont="1" applyBorder="1"/>
    <xf numFmtId="0" fontId="12" fillId="0" borderId="25" xfId="0" applyFont="1" applyBorder="1"/>
    <xf numFmtId="0" fontId="1" fillId="0" borderId="13" xfId="0" applyFont="1" applyBorder="1" applyAlignment="1">
      <alignment horizontal="center" wrapText="1"/>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66675</xdr:colOff>
      <xdr:row>3</xdr:row>
      <xdr:rowOff>66675</xdr:rowOff>
    </xdr:from>
    <xdr:ext cx="1181100" cy="5810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9"/>
  <sheetViews>
    <sheetView workbookViewId="0"/>
  </sheetViews>
  <sheetFormatPr defaultColWidth="14.453125" defaultRowHeight="15" customHeight="1"/>
  <cols>
    <col min="2" max="2" width="6.81640625" customWidth="1"/>
    <col min="3" max="3" width="32.54296875" customWidth="1"/>
    <col min="4" max="4" width="17.81640625" customWidth="1"/>
    <col min="7" max="7" width="14.453125" hidden="1"/>
  </cols>
  <sheetData>
    <row r="1" spans="1:11" ht="14.5">
      <c r="A1" s="1" t="s">
        <v>0</v>
      </c>
      <c r="B1" s="2" t="s">
        <v>1</v>
      </c>
      <c r="C1" s="2" t="s">
        <v>2</v>
      </c>
      <c r="D1" s="3" t="s">
        <v>3</v>
      </c>
      <c r="E1" s="3" t="s">
        <v>4</v>
      </c>
      <c r="F1" s="3" t="s">
        <v>5</v>
      </c>
      <c r="G1" s="2" t="s">
        <v>3</v>
      </c>
      <c r="H1" s="2" t="s">
        <v>6</v>
      </c>
      <c r="K1" s="4"/>
    </row>
    <row r="2" spans="1:11" ht="14.5">
      <c r="A2" s="5" t="s">
        <v>7</v>
      </c>
      <c r="B2" s="5"/>
      <c r="C2" s="5"/>
      <c r="D2" s="5"/>
      <c r="E2" s="5"/>
      <c r="F2" s="5"/>
      <c r="G2" s="5"/>
      <c r="H2" s="6">
        <v>7356487</v>
      </c>
      <c r="J2" s="7" t="s">
        <v>8</v>
      </c>
      <c r="K2" s="8">
        <f>SUM(K3:K21)</f>
        <v>7380000</v>
      </c>
    </row>
    <row r="3" spans="1:11" ht="14.5" hidden="1">
      <c r="A3" s="9" t="s">
        <v>9</v>
      </c>
      <c r="B3" s="9"/>
      <c r="C3" s="9" t="s">
        <v>10</v>
      </c>
      <c r="D3" s="9" t="s">
        <v>11</v>
      </c>
      <c r="E3" s="9"/>
      <c r="F3" s="10">
        <v>103000</v>
      </c>
      <c r="G3" s="9"/>
      <c r="H3" s="10">
        <f t="shared" ref="H3:H230" si="0">H2+E3-F3</f>
        <v>7253487</v>
      </c>
      <c r="J3" s="7" t="s">
        <v>12</v>
      </c>
      <c r="K3" s="4">
        <v>300000</v>
      </c>
    </row>
    <row r="4" spans="1:11" ht="14.5" hidden="1">
      <c r="A4" s="9" t="s">
        <v>9</v>
      </c>
      <c r="B4" s="9"/>
      <c r="C4" s="9" t="s">
        <v>10</v>
      </c>
      <c r="D4" s="9" t="s">
        <v>13</v>
      </c>
      <c r="E4" s="9"/>
      <c r="F4" s="10">
        <v>502750</v>
      </c>
      <c r="G4" s="9"/>
      <c r="H4" s="10">
        <f t="shared" si="0"/>
        <v>6750737</v>
      </c>
      <c r="J4" s="7" t="s">
        <v>14</v>
      </c>
      <c r="K4" s="4">
        <v>500000</v>
      </c>
    </row>
    <row r="5" spans="1:11" ht="14.5" hidden="1">
      <c r="A5" s="9"/>
      <c r="B5" s="9"/>
      <c r="C5" s="9" t="s">
        <v>15</v>
      </c>
      <c r="D5" s="9" t="s">
        <v>16</v>
      </c>
      <c r="E5" s="10">
        <v>150000</v>
      </c>
      <c r="F5" s="9"/>
      <c r="G5" s="9"/>
      <c r="H5" s="10">
        <f t="shared" si="0"/>
        <v>6900737</v>
      </c>
      <c r="J5" s="7" t="s">
        <v>17</v>
      </c>
      <c r="K5" s="4">
        <v>5000000</v>
      </c>
    </row>
    <row r="6" spans="1:11" ht="14.5" hidden="1">
      <c r="A6" s="9"/>
      <c r="B6" s="9"/>
      <c r="C6" s="9" t="s">
        <v>18</v>
      </c>
      <c r="D6" s="9"/>
      <c r="E6" s="9"/>
      <c r="F6" s="10">
        <v>34500</v>
      </c>
      <c r="G6" s="9"/>
      <c r="H6" s="10">
        <f t="shared" si="0"/>
        <v>6866237</v>
      </c>
      <c r="J6" s="7" t="s">
        <v>19</v>
      </c>
      <c r="K6" s="4">
        <v>500000</v>
      </c>
    </row>
    <row r="7" spans="1:11" ht="14.5" hidden="1">
      <c r="A7" s="9"/>
      <c r="B7" s="9"/>
      <c r="C7" s="9" t="s">
        <v>20</v>
      </c>
      <c r="D7" s="9"/>
      <c r="E7" s="9"/>
      <c r="F7" s="10">
        <v>100000</v>
      </c>
      <c r="G7" s="9"/>
      <c r="H7" s="10">
        <f t="shared" si="0"/>
        <v>6766237</v>
      </c>
      <c r="J7" s="7" t="s">
        <v>21</v>
      </c>
      <c r="K7" s="4">
        <v>250000</v>
      </c>
    </row>
    <row r="8" spans="1:11" ht="14.5" hidden="1">
      <c r="A8" s="9"/>
      <c r="B8" s="9"/>
      <c r="C8" s="9" t="s">
        <v>15</v>
      </c>
      <c r="D8" s="9" t="s">
        <v>16</v>
      </c>
      <c r="E8" s="10">
        <v>200000</v>
      </c>
      <c r="F8" s="9"/>
      <c r="G8" s="9"/>
      <c r="H8" s="10">
        <f t="shared" si="0"/>
        <v>6966237</v>
      </c>
      <c r="J8" s="7" t="s">
        <v>22</v>
      </c>
      <c r="K8" s="4">
        <v>26000</v>
      </c>
    </row>
    <row r="9" spans="1:11" ht="14.5" hidden="1">
      <c r="A9" s="9"/>
      <c r="B9" s="9"/>
      <c r="C9" s="9" t="s">
        <v>23</v>
      </c>
      <c r="D9" s="9"/>
      <c r="E9" s="10">
        <v>35000</v>
      </c>
      <c r="F9" s="9"/>
      <c r="G9" s="9"/>
      <c r="H9" s="10">
        <f t="shared" si="0"/>
        <v>7001237</v>
      </c>
      <c r="J9" s="7" t="s">
        <v>24</v>
      </c>
      <c r="K9" s="4">
        <v>500000</v>
      </c>
    </row>
    <row r="10" spans="1:11" ht="14.5" hidden="1">
      <c r="A10" s="9"/>
      <c r="B10" s="9"/>
      <c r="C10" s="9" t="s">
        <v>25</v>
      </c>
      <c r="D10" s="9"/>
      <c r="E10" s="10">
        <f>Perhitungan!F67</f>
        <v>1088000</v>
      </c>
      <c r="F10" s="9"/>
      <c r="G10" s="9"/>
      <c r="H10" s="10">
        <f t="shared" si="0"/>
        <v>8089237</v>
      </c>
      <c r="J10" s="7" t="s">
        <v>26</v>
      </c>
      <c r="K10" s="4">
        <v>100000</v>
      </c>
    </row>
    <row r="11" spans="1:11" ht="14.5" hidden="1">
      <c r="A11" s="9"/>
      <c r="B11" s="9"/>
      <c r="C11" s="9" t="s">
        <v>27</v>
      </c>
      <c r="D11" s="9"/>
      <c r="E11" s="10">
        <f>Perhitungan!G67</f>
        <v>788000</v>
      </c>
      <c r="F11" s="9"/>
      <c r="G11" s="9"/>
      <c r="H11" s="10">
        <f t="shared" si="0"/>
        <v>8877237</v>
      </c>
      <c r="J11" s="7" t="s">
        <v>28</v>
      </c>
      <c r="K11" s="4">
        <v>54000</v>
      </c>
    </row>
    <row r="12" spans="1:11" ht="14.5" hidden="1">
      <c r="A12" s="9"/>
      <c r="B12" s="9"/>
      <c r="C12" s="9" t="s">
        <v>29</v>
      </c>
      <c r="D12" s="9"/>
      <c r="E12" s="10">
        <f>Perhitungan!H67</f>
        <v>4500000</v>
      </c>
      <c r="F12" s="9"/>
      <c r="G12" s="9"/>
      <c r="H12" s="10">
        <f t="shared" si="0"/>
        <v>13377237</v>
      </c>
      <c r="J12" s="7" t="s">
        <v>30</v>
      </c>
      <c r="K12" s="4">
        <v>100000</v>
      </c>
    </row>
    <row r="13" spans="1:11" ht="14.5" hidden="1">
      <c r="A13" s="9"/>
      <c r="B13" s="9"/>
      <c r="C13" s="9" t="s">
        <v>31</v>
      </c>
      <c r="D13" s="9" t="s">
        <v>16</v>
      </c>
      <c r="E13" s="9"/>
      <c r="F13" s="10">
        <v>1400000</v>
      </c>
      <c r="G13" s="9"/>
      <c r="H13" s="10">
        <f t="shared" si="0"/>
        <v>11977237</v>
      </c>
      <c r="J13" s="7" t="s">
        <v>32</v>
      </c>
      <c r="K13" s="4">
        <v>50000</v>
      </c>
    </row>
    <row r="14" spans="1:11" ht="14.5" hidden="1">
      <c r="A14" s="9"/>
      <c r="B14" s="9"/>
      <c r="C14" s="9" t="s">
        <v>33</v>
      </c>
      <c r="D14" s="9" t="s">
        <v>16</v>
      </c>
      <c r="E14" s="9"/>
      <c r="F14" s="10">
        <v>1400000</v>
      </c>
      <c r="G14" s="9"/>
      <c r="H14" s="10">
        <f t="shared" si="0"/>
        <v>10577237</v>
      </c>
      <c r="K14" s="4"/>
    </row>
    <row r="15" spans="1:11" ht="14.5" hidden="1">
      <c r="A15" s="9"/>
      <c r="B15" s="9"/>
      <c r="C15" s="9" t="s">
        <v>34</v>
      </c>
      <c r="D15" s="9" t="s">
        <v>16</v>
      </c>
      <c r="E15" s="9"/>
      <c r="F15" s="10">
        <v>1400000</v>
      </c>
      <c r="G15" s="9"/>
      <c r="H15" s="10">
        <f t="shared" si="0"/>
        <v>9177237</v>
      </c>
      <c r="K15" s="4"/>
    </row>
    <row r="16" spans="1:11" ht="14.5" hidden="1">
      <c r="A16" s="9"/>
      <c r="B16" s="9"/>
      <c r="C16" s="9" t="s">
        <v>35</v>
      </c>
      <c r="D16" s="9" t="s">
        <v>36</v>
      </c>
      <c r="E16" s="10">
        <v>100000</v>
      </c>
      <c r="F16" s="9"/>
      <c r="G16" s="9"/>
      <c r="H16" s="10">
        <f t="shared" si="0"/>
        <v>9277237</v>
      </c>
      <c r="K16" s="4"/>
    </row>
    <row r="17" spans="1:11" ht="14.5" hidden="1">
      <c r="A17" s="9"/>
      <c r="B17" s="9"/>
      <c r="C17" s="9" t="s">
        <v>37</v>
      </c>
      <c r="D17" s="9" t="s">
        <v>16</v>
      </c>
      <c r="E17" s="9"/>
      <c r="F17" s="10">
        <v>1400000</v>
      </c>
      <c r="G17" s="9"/>
      <c r="H17" s="10">
        <f t="shared" si="0"/>
        <v>7877237</v>
      </c>
      <c r="K17" s="4"/>
    </row>
    <row r="18" spans="1:11" ht="14.5" hidden="1">
      <c r="A18" s="9"/>
      <c r="B18" s="9"/>
      <c r="C18" s="9" t="s">
        <v>38</v>
      </c>
      <c r="D18" s="9" t="s">
        <v>16</v>
      </c>
      <c r="E18" s="9"/>
      <c r="F18" s="10">
        <v>800000</v>
      </c>
      <c r="G18" s="9"/>
      <c r="H18" s="10">
        <f t="shared" si="0"/>
        <v>7077237</v>
      </c>
      <c r="K18" s="4"/>
    </row>
    <row r="19" spans="1:11" ht="14.5" hidden="1">
      <c r="A19" s="9"/>
      <c r="B19" s="9"/>
      <c r="C19" s="9" t="s">
        <v>39</v>
      </c>
      <c r="D19" s="9" t="s">
        <v>16</v>
      </c>
      <c r="E19" s="10">
        <v>200000</v>
      </c>
      <c r="F19" s="9"/>
      <c r="G19" s="9"/>
      <c r="H19" s="10">
        <f t="shared" si="0"/>
        <v>7277237</v>
      </c>
      <c r="K19" s="4"/>
    </row>
    <row r="20" spans="1:11" ht="14.5" hidden="1">
      <c r="A20" s="9"/>
      <c r="B20" s="9"/>
      <c r="C20" s="9" t="s">
        <v>40</v>
      </c>
      <c r="D20" s="9"/>
      <c r="E20" s="10"/>
      <c r="F20" s="10">
        <v>100000</v>
      </c>
      <c r="G20" s="9"/>
      <c r="H20" s="10">
        <f t="shared" si="0"/>
        <v>7177237</v>
      </c>
      <c r="K20" s="4"/>
    </row>
    <row r="21" spans="1:11" ht="14.5" hidden="1">
      <c r="A21" s="11"/>
      <c r="B21" s="12"/>
      <c r="C21" s="9" t="s">
        <v>41</v>
      </c>
      <c r="D21" s="13" t="s">
        <v>42</v>
      </c>
      <c r="E21" s="12"/>
      <c r="F21" s="10">
        <v>797500</v>
      </c>
      <c r="G21" s="14"/>
      <c r="H21" s="10">
        <f t="shared" si="0"/>
        <v>6379737</v>
      </c>
      <c r="K21" s="4"/>
    </row>
    <row r="22" spans="1:11" ht="14.5" hidden="1">
      <c r="A22" s="15"/>
      <c r="B22" s="16"/>
      <c r="C22" s="16" t="s">
        <v>43</v>
      </c>
      <c r="D22" s="16" t="s">
        <v>44</v>
      </c>
      <c r="E22" s="10">
        <v>1890000</v>
      </c>
      <c r="F22" s="17"/>
      <c r="G22" s="18"/>
      <c r="H22" s="10">
        <f t="shared" si="0"/>
        <v>8269737</v>
      </c>
      <c r="K22" s="4"/>
    </row>
    <row r="23" spans="1:11" ht="14.5" hidden="1">
      <c r="A23" s="9" t="s">
        <v>45</v>
      </c>
      <c r="B23" s="9"/>
      <c r="C23" s="9" t="s">
        <v>10</v>
      </c>
      <c r="D23" s="9" t="s">
        <v>13</v>
      </c>
      <c r="E23" s="9"/>
      <c r="F23" s="10">
        <v>502750</v>
      </c>
      <c r="G23" s="9"/>
      <c r="H23" s="10">
        <f t="shared" si="0"/>
        <v>7766987</v>
      </c>
      <c r="K23" s="4"/>
    </row>
    <row r="24" spans="1:11" ht="14.5" hidden="1">
      <c r="A24" s="11"/>
      <c r="B24" s="12"/>
      <c r="C24" s="9" t="s">
        <v>46</v>
      </c>
      <c r="D24" s="11"/>
      <c r="E24" s="12"/>
      <c r="F24" s="10">
        <v>200000</v>
      </c>
      <c r="G24" s="14"/>
      <c r="H24" s="10">
        <f t="shared" si="0"/>
        <v>7566987</v>
      </c>
      <c r="K24" s="4"/>
    </row>
    <row r="25" spans="1:11" ht="14.5" hidden="1">
      <c r="A25" s="11"/>
      <c r="B25" s="12"/>
      <c r="C25" s="9" t="s">
        <v>47</v>
      </c>
      <c r="D25" s="11"/>
      <c r="E25" s="12"/>
      <c r="F25" s="10">
        <v>100000</v>
      </c>
      <c r="G25" s="14"/>
      <c r="H25" s="10">
        <f t="shared" si="0"/>
        <v>7466987</v>
      </c>
      <c r="K25" s="4"/>
    </row>
    <row r="26" spans="1:11" ht="14.5" hidden="1">
      <c r="A26" s="11"/>
      <c r="B26" s="12"/>
      <c r="C26" s="9" t="s">
        <v>48</v>
      </c>
      <c r="D26" s="11"/>
      <c r="E26" s="12"/>
      <c r="F26" s="10">
        <v>205000</v>
      </c>
      <c r="G26" s="14"/>
      <c r="H26" s="10">
        <f t="shared" si="0"/>
        <v>7261987</v>
      </c>
      <c r="K26" s="4"/>
    </row>
    <row r="27" spans="1:11" ht="14.5" hidden="1">
      <c r="A27" s="9"/>
      <c r="B27" s="9"/>
      <c r="C27" s="9" t="s">
        <v>49</v>
      </c>
      <c r="D27" s="9"/>
      <c r="E27" s="10"/>
      <c r="F27" s="10">
        <v>100000</v>
      </c>
      <c r="G27" s="9"/>
      <c r="H27" s="10">
        <f t="shared" si="0"/>
        <v>7161987</v>
      </c>
      <c r="K27" s="4"/>
    </row>
    <row r="28" spans="1:11" ht="14.5" hidden="1">
      <c r="A28" s="9" t="s">
        <v>50</v>
      </c>
      <c r="B28" s="9"/>
      <c r="C28" s="9" t="s">
        <v>51</v>
      </c>
      <c r="D28" s="9"/>
      <c r="E28" s="10"/>
      <c r="F28" s="10">
        <v>6002500</v>
      </c>
      <c r="G28" s="9"/>
      <c r="H28" s="10">
        <f t="shared" si="0"/>
        <v>1159487</v>
      </c>
      <c r="K28" s="4"/>
    </row>
    <row r="29" spans="1:11" ht="14.5" hidden="1">
      <c r="A29" s="9"/>
      <c r="B29" s="9"/>
      <c r="C29" s="9" t="s">
        <v>52</v>
      </c>
      <c r="D29" s="9" t="s">
        <v>53</v>
      </c>
      <c r="E29" s="10"/>
      <c r="F29" s="10">
        <v>100000</v>
      </c>
      <c r="G29" s="9"/>
      <c r="H29" s="10">
        <f t="shared" si="0"/>
        <v>1059487</v>
      </c>
      <c r="K29" s="4"/>
    </row>
    <row r="30" spans="1:11" ht="14.5" hidden="1">
      <c r="A30" s="9"/>
      <c r="B30" s="9"/>
      <c r="C30" s="9" t="s">
        <v>54</v>
      </c>
      <c r="D30" s="9"/>
      <c r="E30" s="10">
        <f>K2</f>
        <v>7380000</v>
      </c>
      <c r="F30" s="9"/>
      <c r="G30" s="9"/>
      <c r="H30" s="10">
        <f t="shared" si="0"/>
        <v>8439487</v>
      </c>
      <c r="K30" s="4"/>
    </row>
    <row r="31" spans="1:11" ht="14.5" hidden="1">
      <c r="A31" s="9" t="s">
        <v>55</v>
      </c>
      <c r="B31" s="9"/>
      <c r="C31" s="9" t="s">
        <v>56</v>
      </c>
      <c r="D31" s="9"/>
      <c r="E31" s="10"/>
      <c r="F31" s="10">
        <v>6002500</v>
      </c>
      <c r="G31" s="9"/>
      <c r="H31" s="10">
        <f t="shared" si="0"/>
        <v>2436987</v>
      </c>
      <c r="K31" s="4"/>
    </row>
    <row r="32" spans="1:11" ht="14.5" hidden="1">
      <c r="A32" s="9"/>
      <c r="B32" s="9"/>
      <c r="C32" s="9" t="s">
        <v>57</v>
      </c>
      <c r="D32" s="9"/>
      <c r="E32" s="10"/>
      <c r="F32" s="10">
        <v>103000</v>
      </c>
      <c r="G32" s="9"/>
      <c r="H32" s="10">
        <f t="shared" si="0"/>
        <v>2333987</v>
      </c>
      <c r="K32" s="4"/>
    </row>
    <row r="33" spans="1:11" ht="14.5" hidden="1">
      <c r="A33" s="9"/>
      <c r="B33" s="9"/>
      <c r="C33" s="9" t="s">
        <v>58</v>
      </c>
      <c r="D33" s="9"/>
      <c r="E33" s="9"/>
      <c r="F33" s="10">
        <v>95000</v>
      </c>
      <c r="G33" s="9"/>
      <c r="H33" s="10">
        <f t="shared" si="0"/>
        <v>2238987</v>
      </c>
      <c r="K33" s="4"/>
    </row>
    <row r="34" spans="1:11" ht="14.5" hidden="1">
      <c r="A34" s="9"/>
      <c r="B34" s="9"/>
      <c r="C34" s="9" t="s">
        <v>59</v>
      </c>
      <c r="D34" s="9"/>
      <c r="E34" s="9"/>
      <c r="F34" s="10">
        <v>114000</v>
      </c>
      <c r="G34" s="9"/>
      <c r="H34" s="10">
        <f t="shared" si="0"/>
        <v>2124987</v>
      </c>
      <c r="K34" s="4"/>
    </row>
    <row r="35" spans="1:11" ht="14.5">
      <c r="A35" s="5" t="s">
        <v>60</v>
      </c>
      <c r="B35" s="5"/>
      <c r="C35" s="5"/>
      <c r="D35" s="5"/>
      <c r="E35" s="5"/>
      <c r="F35" s="5"/>
      <c r="G35" s="5"/>
      <c r="H35" s="19">
        <f t="shared" si="0"/>
        <v>2124987</v>
      </c>
      <c r="K35" s="4"/>
    </row>
    <row r="36" spans="1:11" ht="14.5" hidden="1">
      <c r="A36" s="9" t="s">
        <v>61</v>
      </c>
      <c r="B36" s="9"/>
      <c r="C36" s="9" t="s">
        <v>10</v>
      </c>
      <c r="D36" s="9" t="s">
        <v>13</v>
      </c>
      <c r="E36" s="9"/>
      <c r="F36" s="10">
        <v>502750</v>
      </c>
      <c r="G36" s="9"/>
      <c r="H36" s="10">
        <f t="shared" si="0"/>
        <v>1622237</v>
      </c>
      <c r="K36" s="4"/>
    </row>
    <row r="37" spans="1:11" ht="14.5" hidden="1">
      <c r="A37" s="9"/>
      <c r="B37" s="9"/>
      <c r="C37" s="9" t="s">
        <v>15</v>
      </c>
      <c r="D37" s="9" t="s">
        <v>62</v>
      </c>
      <c r="E37" s="10">
        <v>150000</v>
      </c>
      <c r="F37" s="9"/>
      <c r="G37" s="9"/>
      <c r="H37" s="10">
        <f t="shared" si="0"/>
        <v>1772237</v>
      </c>
      <c r="K37" s="4"/>
    </row>
    <row r="38" spans="1:11" ht="14.5" hidden="1">
      <c r="A38" s="9"/>
      <c r="B38" s="9"/>
      <c r="C38" s="9" t="s">
        <v>25</v>
      </c>
      <c r="D38" s="9"/>
      <c r="E38" s="10">
        <f>Perhitungan!K67+20000</f>
        <v>2376000</v>
      </c>
      <c r="F38" s="9"/>
      <c r="G38" s="9"/>
      <c r="H38" s="10">
        <f t="shared" si="0"/>
        <v>4148237</v>
      </c>
      <c r="K38" s="4"/>
    </row>
    <row r="39" spans="1:11" ht="14.5" hidden="1">
      <c r="A39" s="9"/>
      <c r="B39" s="9"/>
      <c r="C39" s="9" t="s">
        <v>27</v>
      </c>
      <c r="D39" s="9"/>
      <c r="E39" s="10">
        <f>Perhitungan!L67</f>
        <v>1094000</v>
      </c>
      <c r="F39" s="9"/>
      <c r="G39" s="9"/>
      <c r="H39" s="10">
        <f t="shared" si="0"/>
        <v>5242237</v>
      </c>
      <c r="K39" s="4"/>
    </row>
    <row r="40" spans="1:11" ht="14.5" hidden="1">
      <c r="A40" s="9"/>
      <c r="B40" s="9"/>
      <c r="C40" s="9" t="s">
        <v>63</v>
      </c>
      <c r="D40" s="9"/>
      <c r="E40" s="10">
        <f>Perhitungan!M67</f>
        <v>4800000</v>
      </c>
      <c r="F40" s="9"/>
      <c r="G40" s="9"/>
      <c r="H40" s="10">
        <f t="shared" si="0"/>
        <v>10042237</v>
      </c>
      <c r="K40" s="4"/>
    </row>
    <row r="41" spans="1:11" ht="14.5" hidden="1">
      <c r="A41" s="9"/>
      <c r="B41" s="9"/>
      <c r="C41" s="9" t="s">
        <v>64</v>
      </c>
      <c r="D41" s="9"/>
      <c r="E41" s="9"/>
      <c r="F41" s="10">
        <v>34500</v>
      </c>
      <c r="G41" s="9"/>
      <c r="H41" s="10">
        <f t="shared" si="0"/>
        <v>10007737</v>
      </c>
      <c r="K41" s="4"/>
    </row>
    <row r="42" spans="1:11" ht="14.5" hidden="1">
      <c r="A42" s="9"/>
      <c r="B42" s="9"/>
      <c r="C42" s="9" t="s">
        <v>15</v>
      </c>
      <c r="D42" s="9" t="s">
        <v>62</v>
      </c>
      <c r="E42" s="10">
        <v>200000</v>
      </c>
      <c r="F42" s="9"/>
      <c r="G42" s="9"/>
      <c r="H42" s="10">
        <f t="shared" si="0"/>
        <v>10207737</v>
      </c>
      <c r="K42" s="4"/>
    </row>
    <row r="43" spans="1:11" ht="14.5" hidden="1">
      <c r="A43" s="9" t="s">
        <v>65</v>
      </c>
      <c r="B43" s="9"/>
      <c r="C43" s="9" t="s">
        <v>38</v>
      </c>
      <c r="D43" s="9" t="s">
        <v>62</v>
      </c>
      <c r="E43" s="9"/>
      <c r="F43" s="10">
        <v>800000</v>
      </c>
      <c r="G43" s="9"/>
      <c r="H43" s="10">
        <f t="shared" si="0"/>
        <v>9407737</v>
      </c>
      <c r="K43" s="4"/>
    </row>
    <row r="44" spans="1:11" ht="14.5" hidden="1">
      <c r="A44" s="11"/>
      <c r="B44" s="12"/>
      <c r="C44" s="9" t="s">
        <v>41</v>
      </c>
      <c r="D44" s="13" t="s">
        <v>42</v>
      </c>
      <c r="E44" s="12"/>
      <c r="F44" s="10">
        <v>797500</v>
      </c>
      <c r="G44" s="14"/>
      <c r="H44" s="10">
        <f t="shared" si="0"/>
        <v>8610237</v>
      </c>
      <c r="K44" s="4"/>
    </row>
    <row r="45" spans="1:11" ht="14.5" hidden="1">
      <c r="A45" s="15"/>
      <c r="B45" s="16"/>
      <c r="C45" s="16" t="s">
        <v>43</v>
      </c>
      <c r="D45" s="9" t="s">
        <v>62</v>
      </c>
      <c r="E45" s="10">
        <v>1890000</v>
      </c>
      <c r="F45" s="17"/>
      <c r="G45" s="18"/>
      <c r="H45" s="10">
        <f t="shared" si="0"/>
        <v>10500237</v>
      </c>
      <c r="K45" s="4"/>
    </row>
    <row r="46" spans="1:11" ht="14.5" hidden="1">
      <c r="A46" s="9"/>
      <c r="B46" s="9"/>
      <c r="C46" s="9" t="s">
        <v>31</v>
      </c>
      <c r="D46" s="9" t="s">
        <v>62</v>
      </c>
      <c r="E46" s="9"/>
      <c r="F46" s="10">
        <v>1400000</v>
      </c>
      <c r="G46" s="9"/>
      <c r="H46" s="10">
        <f t="shared" si="0"/>
        <v>9100237</v>
      </c>
      <c r="K46" s="4"/>
    </row>
    <row r="47" spans="1:11" ht="14.5" hidden="1">
      <c r="A47" s="9"/>
      <c r="B47" s="9"/>
      <c r="C47" s="9" t="s">
        <v>33</v>
      </c>
      <c r="D47" s="9" t="s">
        <v>66</v>
      </c>
      <c r="E47" s="9"/>
      <c r="F47" s="10">
        <v>1450000</v>
      </c>
      <c r="G47" s="9"/>
      <c r="H47" s="10">
        <f t="shared" si="0"/>
        <v>7650237</v>
      </c>
      <c r="K47" s="4"/>
    </row>
    <row r="48" spans="1:11" ht="14.5" hidden="1">
      <c r="A48" s="9"/>
      <c r="B48" s="9"/>
      <c r="C48" s="9" t="s">
        <v>34</v>
      </c>
      <c r="D48" s="9" t="s">
        <v>62</v>
      </c>
      <c r="E48" s="9"/>
      <c r="F48" s="10">
        <v>1400000</v>
      </c>
      <c r="G48" s="9"/>
      <c r="H48" s="10">
        <f t="shared" si="0"/>
        <v>6250237</v>
      </c>
      <c r="K48" s="4"/>
    </row>
    <row r="49" spans="1:11" ht="14.5" hidden="1">
      <c r="A49" s="9"/>
      <c r="B49" s="9"/>
      <c r="C49" s="9" t="s">
        <v>35</v>
      </c>
      <c r="D49" s="9" t="s">
        <v>36</v>
      </c>
      <c r="E49" s="10">
        <v>100000</v>
      </c>
      <c r="F49" s="9"/>
      <c r="G49" s="9"/>
      <c r="H49" s="10">
        <f t="shared" si="0"/>
        <v>6350237</v>
      </c>
      <c r="K49" s="4"/>
    </row>
    <row r="50" spans="1:11" ht="14.5" hidden="1">
      <c r="A50" s="9"/>
      <c r="B50" s="9"/>
      <c r="C50" s="9" t="s">
        <v>37</v>
      </c>
      <c r="D50" s="9" t="s">
        <v>62</v>
      </c>
      <c r="E50" s="9"/>
      <c r="F50" s="10">
        <v>1400000</v>
      </c>
      <c r="G50" s="9"/>
      <c r="H50" s="10">
        <f t="shared" si="0"/>
        <v>4950237</v>
      </c>
      <c r="K50" s="4"/>
    </row>
    <row r="51" spans="1:11" ht="14.5" hidden="1">
      <c r="A51" s="9" t="s">
        <v>67</v>
      </c>
      <c r="B51" s="9"/>
      <c r="C51" s="9" t="s">
        <v>10</v>
      </c>
      <c r="D51" s="9" t="s">
        <v>13</v>
      </c>
      <c r="E51" s="9"/>
      <c r="F51" s="10">
        <v>502750</v>
      </c>
      <c r="G51" s="9"/>
      <c r="H51" s="19">
        <f t="shared" si="0"/>
        <v>4447487</v>
      </c>
      <c r="K51" s="4"/>
    </row>
    <row r="52" spans="1:11" ht="14.5" hidden="1">
      <c r="A52" s="9" t="s">
        <v>68</v>
      </c>
      <c r="B52" s="20">
        <v>403003</v>
      </c>
      <c r="C52" s="12" t="s">
        <v>69</v>
      </c>
      <c r="D52" s="12" t="s">
        <v>70</v>
      </c>
      <c r="E52" s="21">
        <v>340000</v>
      </c>
      <c r="F52" s="12"/>
      <c r="G52" s="12"/>
      <c r="H52" s="21">
        <f t="shared" si="0"/>
        <v>4787487</v>
      </c>
      <c r="K52" s="4"/>
    </row>
    <row r="53" spans="1:11" ht="14.5" hidden="1">
      <c r="A53" s="9" t="s">
        <v>68</v>
      </c>
      <c r="B53" s="20">
        <v>403003</v>
      </c>
      <c r="C53" s="12" t="s">
        <v>69</v>
      </c>
      <c r="D53" s="12" t="s">
        <v>71</v>
      </c>
      <c r="E53" s="21">
        <v>328000</v>
      </c>
      <c r="F53" s="12"/>
      <c r="G53" s="12"/>
      <c r="H53" s="21">
        <f t="shared" si="0"/>
        <v>5115487</v>
      </c>
      <c r="K53" s="4"/>
    </row>
    <row r="54" spans="1:11" ht="14.5" hidden="1">
      <c r="A54" s="9" t="s">
        <v>72</v>
      </c>
      <c r="B54" s="9"/>
      <c r="C54" s="9" t="s">
        <v>10</v>
      </c>
      <c r="D54" s="9" t="s">
        <v>73</v>
      </c>
      <c r="E54" s="9"/>
      <c r="F54" s="10">
        <v>102500</v>
      </c>
      <c r="G54" s="9"/>
      <c r="H54" s="10">
        <f t="shared" si="0"/>
        <v>5012987</v>
      </c>
      <c r="K54" s="4"/>
    </row>
    <row r="55" spans="1:11" ht="14.5">
      <c r="A55" s="5" t="s">
        <v>74</v>
      </c>
      <c r="B55" s="5"/>
      <c r="C55" s="5"/>
      <c r="D55" s="5"/>
      <c r="E55" s="5"/>
      <c r="F55" s="5"/>
      <c r="G55" s="5"/>
      <c r="H55" s="19">
        <f t="shared" si="0"/>
        <v>5012987</v>
      </c>
      <c r="K55" s="4"/>
    </row>
    <row r="56" spans="1:11" ht="14.5" hidden="1">
      <c r="A56" s="9" t="s">
        <v>75</v>
      </c>
      <c r="B56" s="9"/>
      <c r="C56" s="9" t="s">
        <v>10</v>
      </c>
      <c r="D56" s="9"/>
      <c r="E56" s="9"/>
      <c r="F56" s="10">
        <v>1002500</v>
      </c>
      <c r="G56" s="9"/>
      <c r="H56" s="10">
        <f t="shared" si="0"/>
        <v>4010487</v>
      </c>
      <c r="K56" s="4"/>
    </row>
    <row r="57" spans="1:11" ht="14.5" hidden="1">
      <c r="A57" s="9" t="s">
        <v>76</v>
      </c>
      <c r="B57" s="9"/>
      <c r="C57" s="9" t="s">
        <v>10</v>
      </c>
      <c r="D57" s="9" t="s">
        <v>77</v>
      </c>
      <c r="E57" s="9"/>
      <c r="F57" s="10">
        <v>102500</v>
      </c>
      <c r="G57" s="9"/>
      <c r="H57" s="10">
        <f t="shared" si="0"/>
        <v>3907987</v>
      </c>
      <c r="K57" s="4"/>
    </row>
    <row r="58" spans="1:11" ht="14.5" hidden="1">
      <c r="A58" s="9"/>
      <c r="B58" s="9"/>
      <c r="C58" s="9" t="s">
        <v>15</v>
      </c>
      <c r="D58" s="9" t="s">
        <v>78</v>
      </c>
      <c r="E58" s="10">
        <v>150000</v>
      </c>
      <c r="F58" s="9"/>
      <c r="G58" s="9"/>
      <c r="H58" s="10">
        <f t="shared" si="0"/>
        <v>4057987</v>
      </c>
      <c r="K58" s="4"/>
    </row>
    <row r="59" spans="1:11" ht="14.5" hidden="1">
      <c r="A59" s="9"/>
      <c r="B59" s="9"/>
      <c r="C59" s="9" t="s">
        <v>23</v>
      </c>
      <c r="D59" s="9" t="s">
        <v>78</v>
      </c>
      <c r="E59" s="10">
        <v>62000</v>
      </c>
      <c r="F59" s="9"/>
      <c r="G59" s="9"/>
      <c r="H59" s="10">
        <f t="shared" si="0"/>
        <v>4119987</v>
      </c>
      <c r="K59" s="4"/>
    </row>
    <row r="60" spans="1:11" ht="14.5" hidden="1">
      <c r="A60" s="11"/>
      <c r="B60" s="12"/>
      <c r="C60" s="9" t="s">
        <v>79</v>
      </c>
      <c r="D60" s="11"/>
      <c r="E60" s="12"/>
      <c r="F60" s="10">
        <v>200000</v>
      </c>
      <c r="G60" s="14"/>
      <c r="H60" s="10">
        <f t="shared" si="0"/>
        <v>3919987</v>
      </c>
      <c r="K60" s="4"/>
    </row>
    <row r="61" spans="1:11" ht="14.5" hidden="1">
      <c r="A61" s="9"/>
      <c r="B61" s="9"/>
      <c r="C61" s="9" t="s">
        <v>80</v>
      </c>
      <c r="D61" s="9"/>
      <c r="E61" s="9"/>
      <c r="F61" s="10">
        <v>34500</v>
      </c>
      <c r="G61" s="9"/>
      <c r="H61" s="10">
        <f t="shared" si="0"/>
        <v>3885487</v>
      </c>
      <c r="K61" s="4"/>
    </row>
    <row r="62" spans="1:11" ht="14.5" hidden="1">
      <c r="A62" s="9"/>
      <c r="B62" s="9"/>
      <c r="C62" s="9" t="s">
        <v>81</v>
      </c>
      <c r="D62" s="9"/>
      <c r="E62" s="9"/>
      <c r="F62" s="10">
        <v>200000</v>
      </c>
      <c r="G62" s="9"/>
      <c r="H62" s="10">
        <f t="shared" si="0"/>
        <v>3685487</v>
      </c>
      <c r="K62" s="4"/>
    </row>
    <row r="63" spans="1:11" ht="14.5" hidden="1">
      <c r="A63" s="9"/>
      <c r="B63" s="9"/>
      <c r="C63" s="9" t="s">
        <v>25</v>
      </c>
      <c r="D63" s="9"/>
      <c r="E63" s="10">
        <f>Perhitungan!P67+30000</f>
        <v>2650000</v>
      </c>
      <c r="F63" s="9"/>
      <c r="G63" s="9"/>
      <c r="H63" s="10">
        <f t="shared" si="0"/>
        <v>6335487</v>
      </c>
      <c r="K63" s="4"/>
    </row>
    <row r="64" spans="1:11" ht="14.5" hidden="1">
      <c r="A64" s="9"/>
      <c r="B64" s="9"/>
      <c r="C64" s="9" t="s">
        <v>27</v>
      </c>
      <c r="D64" s="9"/>
      <c r="E64" s="10">
        <f>Perhitungan!Q67</f>
        <v>965000</v>
      </c>
      <c r="F64" s="9"/>
      <c r="G64" s="9"/>
      <c r="H64" s="10">
        <f t="shared" si="0"/>
        <v>7300487</v>
      </c>
      <c r="K64" s="4"/>
    </row>
    <row r="65" spans="1:11" ht="14.5" hidden="1">
      <c r="A65" s="9"/>
      <c r="B65" s="9"/>
      <c r="C65" s="9" t="s">
        <v>82</v>
      </c>
      <c r="D65" s="9"/>
      <c r="E65" s="10">
        <f>Perhitungan!R67</f>
        <v>5000000</v>
      </c>
      <c r="F65" s="9"/>
      <c r="G65" s="9"/>
      <c r="H65" s="10">
        <f t="shared" si="0"/>
        <v>12300487</v>
      </c>
      <c r="K65" s="4"/>
    </row>
    <row r="66" spans="1:11" ht="14.5" hidden="1">
      <c r="A66" s="9"/>
      <c r="B66" s="9"/>
      <c r="C66" s="9" t="s">
        <v>31</v>
      </c>
      <c r="D66" s="9" t="s">
        <v>66</v>
      </c>
      <c r="E66" s="9"/>
      <c r="F66" s="10">
        <v>1450000</v>
      </c>
      <c r="G66" s="9"/>
      <c r="H66" s="10">
        <f t="shared" si="0"/>
        <v>10850487</v>
      </c>
      <c r="K66" s="4"/>
    </row>
    <row r="67" spans="1:11" ht="14.5" hidden="1">
      <c r="A67" s="9"/>
      <c r="B67" s="9"/>
      <c r="C67" s="9" t="s">
        <v>33</v>
      </c>
      <c r="D67" s="9" t="s">
        <v>66</v>
      </c>
      <c r="E67" s="9"/>
      <c r="F67" s="10">
        <v>1450000</v>
      </c>
      <c r="G67" s="9"/>
      <c r="H67" s="10">
        <f t="shared" si="0"/>
        <v>9400487</v>
      </c>
      <c r="K67" s="4"/>
    </row>
    <row r="68" spans="1:11" ht="14.5" hidden="1">
      <c r="A68" s="9"/>
      <c r="B68" s="9"/>
      <c r="C68" s="9" t="s">
        <v>34</v>
      </c>
      <c r="D68" s="9" t="s">
        <v>78</v>
      </c>
      <c r="E68" s="9"/>
      <c r="F68" s="10">
        <v>1400000</v>
      </c>
      <c r="G68" s="9"/>
      <c r="H68" s="10">
        <f t="shared" si="0"/>
        <v>8000487</v>
      </c>
      <c r="K68" s="4"/>
    </row>
    <row r="69" spans="1:11" ht="14.5" hidden="1">
      <c r="A69" s="9"/>
      <c r="B69" s="9"/>
      <c r="C69" s="9" t="s">
        <v>35</v>
      </c>
      <c r="D69" s="9" t="s">
        <v>83</v>
      </c>
      <c r="E69" s="10">
        <v>50000</v>
      </c>
      <c r="F69" s="9"/>
      <c r="G69" s="9"/>
      <c r="H69" s="10">
        <f t="shared" si="0"/>
        <v>8050487</v>
      </c>
      <c r="K69" s="4"/>
    </row>
    <row r="70" spans="1:11" ht="14.5" hidden="1">
      <c r="A70" s="9"/>
      <c r="B70" s="9"/>
      <c r="C70" s="9" t="s">
        <v>37</v>
      </c>
      <c r="D70" s="9" t="s">
        <v>62</v>
      </c>
      <c r="E70" s="9"/>
      <c r="F70" s="10">
        <v>1400000</v>
      </c>
      <c r="G70" s="9"/>
      <c r="H70" s="10">
        <f t="shared" si="0"/>
        <v>6650487</v>
      </c>
      <c r="K70" s="4"/>
    </row>
    <row r="71" spans="1:11" ht="14.5" hidden="1">
      <c r="A71" s="9"/>
      <c r="B71" s="9"/>
      <c r="C71" s="9" t="s">
        <v>38</v>
      </c>
      <c r="D71" s="9"/>
      <c r="E71" s="9"/>
      <c r="F71" s="10">
        <v>800000</v>
      </c>
      <c r="G71" s="9"/>
      <c r="H71" s="10">
        <f t="shared" si="0"/>
        <v>5850487</v>
      </c>
      <c r="K71" s="4"/>
    </row>
    <row r="72" spans="1:11" ht="14.5" hidden="1">
      <c r="A72" s="9"/>
      <c r="B72" s="9"/>
      <c r="C72" s="9" t="s">
        <v>84</v>
      </c>
      <c r="D72" s="9"/>
      <c r="E72" s="10">
        <v>150000</v>
      </c>
      <c r="F72" s="9"/>
      <c r="G72" s="9"/>
      <c r="H72" s="10">
        <f t="shared" si="0"/>
        <v>6000487</v>
      </c>
      <c r="K72" s="4"/>
    </row>
    <row r="73" spans="1:11" ht="14.5" hidden="1">
      <c r="A73" s="11"/>
      <c r="B73" s="12"/>
      <c r="C73" s="9" t="s">
        <v>41</v>
      </c>
      <c r="D73" s="13" t="s">
        <v>42</v>
      </c>
      <c r="E73" s="12"/>
      <c r="F73" s="10">
        <v>797500</v>
      </c>
      <c r="G73" s="14"/>
      <c r="H73" s="10">
        <f t="shared" si="0"/>
        <v>5202987</v>
      </c>
      <c r="K73" s="4"/>
    </row>
    <row r="74" spans="1:11" ht="14.5" hidden="1">
      <c r="A74" s="15"/>
      <c r="B74" s="16"/>
      <c r="C74" s="16" t="s">
        <v>43</v>
      </c>
      <c r="D74" s="9" t="s">
        <v>78</v>
      </c>
      <c r="E74" s="10">
        <v>1890000</v>
      </c>
      <c r="F74" s="17"/>
      <c r="G74" s="18"/>
      <c r="H74" s="10">
        <f t="shared" si="0"/>
        <v>7092987</v>
      </c>
      <c r="K74" s="4"/>
    </row>
    <row r="75" spans="1:11" ht="14.5" hidden="1">
      <c r="A75" s="9"/>
      <c r="B75" s="9"/>
      <c r="C75" s="9" t="s">
        <v>85</v>
      </c>
      <c r="D75" s="9"/>
      <c r="E75" s="9"/>
      <c r="F75" s="10">
        <v>100000</v>
      </c>
      <c r="G75" s="9"/>
      <c r="H75" s="10">
        <f t="shared" si="0"/>
        <v>6992987</v>
      </c>
      <c r="K75" s="4"/>
    </row>
    <row r="76" spans="1:11" ht="14.5" hidden="1">
      <c r="A76" s="9" t="s">
        <v>86</v>
      </c>
      <c r="B76" s="9"/>
      <c r="C76" s="9" t="s">
        <v>10</v>
      </c>
      <c r="D76" s="9"/>
      <c r="E76" s="9"/>
      <c r="F76" s="10">
        <v>1004500</v>
      </c>
      <c r="G76" s="9"/>
      <c r="H76" s="10">
        <f t="shared" si="0"/>
        <v>5988487</v>
      </c>
      <c r="K76" s="4"/>
    </row>
    <row r="77" spans="1:11" ht="14.5" hidden="1">
      <c r="A77" s="9" t="s">
        <v>86</v>
      </c>
      <c r="B77" s="9"/>
      <c r="C77" s="9" t="s">
        <v>87</v>
      </c>
      <c r="D77" s="9"/>
      <c r="E77" s="9"/>
      <c r="F77" s="10">
        <v>1000000</v>
      </c>
      <c r="G77" s="9"/>
      <c r="H77" s="10">
        <f t="shared" si="0"/>
        <v>4988487</v>
      </c>
      <c r="K77" s="4"/>
    </row>
    <row r="78" spans="1:11" ht="14.5">
      <c r="A78" s="5" t="s">
        <v>88</v>
      </c>
      <c r="B78" s="5"/>
      <c r="C78" s="5"/>
      <c r="D78" s="5"/>
      <c r="E78" s="5"/>
      <c r="F78" s="5"/>
      <c r="G78" s="5"/>
      <c r="H78" s="19">
        <f t="shared" si="0"/>
        <v>4988487</v>
      </c>
      <c r="K78" s="4"/>
    </row>
    <row r="79" spans="1:11" ht="14.5" hidden="1">
      <c r="A79" s="9"/>
      <c r="B79" s="9"/>
      <c r="C79" s="9" t="s">
        <v>15</v>
      </c>
      <c r="D79" s="9" t="s">
        <v>89</v>
      </c>
      <c r="E79" s="10">
        <v>150000</v>
      </c>
      <c r="F79" s="9"/>
      <c r="G79" s="9"/>
      <c r="H79" s="10">
        <f t="shared" si="0"/>
        <v>5138487</v>
      </c>
      <c r="K79" s="4"/>
    </row>
    <row r="80" spans="1:11" ht="14.5" hidden="1">
      <c r="A80" s="9"/>
      <c r="B80" s="9"/>
      <c r="C80" s="9" t="s">
        <v>31</v>
      </c>
      <c r="D80" s="9"/>
      <c r="E80" s="9"/>
      <c r="F80" s="10">
        <v>1400000</v>
      </c>
      <c r="G80" s="9"/>
      <c r="H80" s="10">
        <f t="shared" si="0"/>
        <v>3738487</v>
      </c>
      <c r="K80" s="4"/>
    </row>
    <row r="81" spans="1:11" ht="14.5" hidden="1">
      <c r="A81" s="9"/>
      <c r="B81" s="9"/>
      <c r="C81" s="9" t="s">
        <v>33</v>
      </c>
      <c r="D81" s="9"/>
      <c r="E81" s="9"/>
      <c r="F81" s="10">
        <v>1400000</v>
      </c>
      <c r="G81" s="9"/>
      <c r="H81" s="10">
        <f t="shared" si="0"/>
        <v>2338487</v>
      </c>
      <c r="K81" s="4"/>
    </row>
    <row r="82" spans="1:11" ht="14.5" hidden="1">
      <c r="A82" s="9"/>
      <c r="B82" s="9"/>
      <c r="C82" s="9" t="s">
        <v>34</v>
      </c>
      <c r="D82" s="9"/>
      <c r="E82" s="9"/>
      <c r="F82" s="10">
        <v>1400000</v>
      </c>
      <c r="G82" s="9"/>
      <c r="H82" s="10">
        <f t="shared" si="0"/>
        <v>938487</v>
      </c>
      <c r="K82" s="4"/>
    </row>
    <row r="83" spans="1:11" ht="14.5" hidden="1">
      <c r="A83" s="9"/>
      <c r="B83" s="9"/>
      <c r="C83" s="9" t="s">
        <v>35</v>
      </c>
      <c r="D83" s="9" t="s">
        <v>90</v>
      </c>
      <c r="E83" s="10">
        <v>50000</v>
      </c>
      <c r="F83" s="9"/>
      <c r="G83" s="9"/>
      <c r="H83" s="10">
        <f t="shared" si="0"/>
        <v>988487</v>
      </c>
      <c r="K83" s="4"/>
    </row>
    <row r="84" spans="1:11" ht="14.5" hidden="1">
      <c r="A84" s="9"/>
      <c r="B84" s="9"/>
      <c r="C84" s="9" t="s">
        <v>37</v>
      </c>
      <c r="D84" s="9"/>
      <c r="E84" s="9"/>
      <c r="F84" s="10">
        <v>1400000</v>
      </c>
      <c r="G84" s="9"/>
      <c r="H84" s="10">
        <f t="shared" si="0"/>
        <v>-411513</v>
      </c>
      <c r="K84" s="4"/>
    </row>
    <row r="85" spans="1:11" ht="14.5" hidden="1">
      <c r="A85" s="9"/>
      <c r="B85" s="9"/>
      <c r="C85" s="9" t="s">
        <v>38</v>
      </c>
      <c r="D85" s="9"/>
      <c r="E85" s="9"/>
      <c r="F85" s="10">
        <v>700000</v>
      </c>
      <c r="G85" s="9"/>
      <c r="H85" s="10">
        <f t="shared" si="0"/>
        <v>-1111513</v>
      </c>
      <c r="K85" s="4"/>
    </row>
    <row r="86" spans="1:11" ht="14.5" hidden="1">
      <c r="A86" s="9"/>
      <c r="B86" s="9"/>
      <c r="C86" s="9" t="s">
        <v>91</v>
      </c>
      <c r="D86" s="9"/>
      <c r="E86" s="10">
        <f>Perhitungan!U67+50000</f>
        <v>2318000</v>
      </c>
      <c r="F86" s="9"/>
      <c r="G86" s="9"/>
      <c r="H86" s="10">
        <f t="shared" si="0"/>
        <v>1206487</v>
      </c>
      <c r="K86" s="4"/>
    </row>
    <row r="87" spans="1:11" ht="14.5" hidden="1">
      <c r="A87" s="9"/>
      <c r="B87" s="9"/>
      <c r="C87" s="9" t="s">
        <v>27</v>
      </c>
      <c r="D87" s="9"/>
      <c r="E87" s="10">
        <f>Perhitungan!V67</f>
        <v>281000</v>
      </c>
      <c r="F87" s="9"/>
      <c r="G87" s="9"/>
      <c r="H87" s="10">
        <f t="shared" si="0"/>
        <v>1487487</v>
      </c>
      <c r="K87" s="4"/>
    </row>
    <row r="88" spans="1:11" ht="14.5" hidden="1">
      <c r="A88" s="9"/>
      <c r="B88" s="9"/>
      <c r="C88" s="9" t="s">
        <v>92</v>
      </c>
      <c r="D88" s="9"/>
      <c r="E88" s="10">
        <f>Perhitungan!W67</f>
        <v>5000000</v>
      </c>
      <c r="F88" s="9"/>
      <c r="G88" s="9"/>
      <c r="H88" s="10">
        <f t="shared" si="0"/>
        <v>6487487</v>
      </c>
      <c r="K88" s="4"/>
    </row>
    <row r="89" spans="1:11" ht="14.5" hidden="1">
      <c r="A89" s="11"/>
      <c r="B89" s="12"/>
      <c r="C89" s="9" t="s">
        <v>41</v>
      </c>
      <c r="D89" s="13" t="s">
        <v>42</v>
      </c>
      <c r="E89" s="12"/>
      <c r="F89" s="10">
        <v>797500</v>
      </c>
      <c r="G89" s="14"/>
      <c r="H89" s="10">
        <f t="shared" si="0"/>
        <v>5689987</v>
      </c>
      <c r="K89" s="4"/>
    </row>
    <row r="90" spans="1:11" ht="14.5" hidden="1">
      <c r="A90" s="15"/>
      <c r="B90" s="16"/>
      <c r="C90" s="16" t="s">
        <v>43</v>
      </c>
      <c r="D90" s="9" t="s">
        <v>89</v>
      </c>
      <c r="E90" s="10">
        <v>1890000</v>
      </c>
      <c r="F90" s="17"/>
      <c r="G90" s="18"/>
      <c r="H90" s="10">
        <f t="shared" si="0"/>
        <v>7579987</v>
      </c>
      <c r="K90" s="4"/>
    </row>
    <row r="91" spans="1:11" ht="14.5" hidden="1">
      <c r="A91" s="9"/>
      <c r="B91" s="9"/>
      <c r="C91" s="9" t="s">
        <v>93</v>
      </c>
      <c r="D91" s="9"/>
      <c r="E91" s="9"/>
      <c r="F91" s="10">
        <v>38900</v>
      </c>
      <c r="G91" s="9"/>
      <c r="H91" s="10">
        <f t="shared" si="0"/>
        <v>7541087</v>
      </c>
      <c r="K91" s="4"/>
    </row>
    <row r="92" spans="1:11" ht="14.5" hidden="1">
      <c r="A92" s="9"/>
      <c r="B92" s="9"/>
      <c r="C92" s="9" t="s">
        <v>94</v>
      </c>
      <c r="D92" s="9"/>
      <c r="E92" s="9"/>
      <c r="F92" s="10">
        <v>202500</v>
      </c>
      <c r="G92" s="9"/>
      <c r="H92" s="10">
        <f t="shared" si="0"/>
        <v>7338587</v>
      </c>
      <c r="K92" s="4"/>
    </row>
    <row r="93" spans="1:11" ht="14.5" hidden="1">
      <c r="A93" s="9" t="s">
        <v>95</v>
      </c>
      <c r="B93" s="9"/>
      <c r="C93" s="9" t="s">
        <v>23</v>
      </c>
      <c r="D93" s="9" t="s">
        <v>89</v>
      </c>
      <c r="E93" s="10">
        <v>58000</v>
      </c>
      <c r="F93" s="9"/>
      <c r="G93" s="9"/>
      <c r="H93" s="10">
        <f t="shared" si="0"/>
        <v>7396587</v>
      </c>
      <c r="K93" s="4"/>
    </row>
    <row r="94" spans="1:11" ht="14.5" hidden="1">
      <c r="A94" s="9"/>
      <c r="B94" s="9"/>
      <c r="C94" s="9" t="s">
        <v>96</v>
      </c>
      <c r="D94" s="9"/>
      <c r="E94" s="9"/>
      <c r="F94" s="10">
        <v>54000</v>
      </c>
      <c r="G94" s="9"/>
      <c r="H94" s="10">
        <f t="shared" si="0"/>
        <v>7342587</v>
      </c>
      <c r="K94" s="4"/>
    </row>
    <row r="95" spans="1:11" ht="14.5" hidden="1">
      <c r="A95" s="9" t="s">
        <v>97</v>
      </c>
      <c r="B95" s="9"/>
      <c r="C95" s="9" t="s">
        <v>10</v>
      </c>
      <c r="D95" s="9"/>
      <c r="E95" s="9"/>
      <c r="F95" s="10">
        <v>1002750</v>
      </c>
      <c r="G95" s="9"/>
      <c r="H95" s="10">
        <f t="shared" si="0"/>
        <v>6339837</v>
      </c>
      <c r="K95" s="4"/>
    </row>
    <row r="96" spans="1:11" ht="14.5" hidden="1">
      <c r="A96" s="9" t="s">
        <v>97</v>
      </c>
      <c r="B96" s="9"/>
      <c r="C96" s="9" t="s">
        <v>98</v>
      </c>
      <c r="D96" s="9"/>
      <c r="E96" s="9"/>
      <c r="F96" s="10">
        <v>500000</v>
      </c>
      <c r="G96" s="9"/>
      <c r="H96" s="10">
        <f t="shared" si="0"/>
        <v>5839837</v>
      </c>
      <c r="K96" s="4"/>
    </row>
    <row r="97" spans="1:11" ht="14.5" hidden="1">
      <c r="A97" s="9" t="s">
        <v>97</v>
      </c>
      <c r="B97" s="9"/>
      <c r="C97" s="9" t="s">
        <v>99</v>
      </c>
      <c r="D97" s="9"/>
      <c r="E97" s="9"/>
      <c r="F97" s="10">
        <v>300000</v>
      </c>
      <c r="G97" s="9"/>
      <c r="H97" s="10">
        <f t="shared" si="0"/>
        <v>5539837</v>
      </c>
      <c r="K97" s="4"/>
    </row>
    <row r="98" spans="1:11" ht="14.5" hidden="1">
      <c r="A98" s="9" t="s">
        <v>97</v>
      </c>
      <c r="B98" s="20">
        <v>403003</v>
      </c>
      <c r="C98" s="12" t="s">
        <v>69</v>
      </c>
      <c r="D98" s="12" t="s">
        <v>100</v>
      </c>
      <c r="E98" s="21">
        <v>328000</v>
      </c>
      <c r="F98" s="12"/>
      <c r="G98" s="12"/>
      <c r="H98" s="21">
        <f t="shared" si="0"/>
        <v>5867837</v>
      </c>
      <c r="K98" s="4"/>
    </row>
    <row r="99" spans="1:11" ht="14.5" hidden="1">
      <c r="A99" s="9" t="s">
        <v>97</v>
      </c>
      <c r="B99" s="20">
        <v>403003</v>
      </c>
      <c r="C99" s="12" t="s">
        <v>69</v>
      </c>
      <c r="D99" s="12" t="s">
        <v>101</v>
      </c>
      <c r="E99" s="21">
        <v>328000</v>
      </c>
      <c r="F99" s="12"/>
      <c r="G99" s="12"/>
      <c r="H99" s="21">
        <f t="shared" si="0"/>
        <v>6195837</v>
      </c>
      <c r="K99" s="4"/>
    </row>
    <row r="100" spans="1:11" ht="14.5" hidden="1">
      <c r="A100" s="9" t="s">
        <v>102</v>
      </c>
      <c r="B100" s="20"/>
      <c r="C100" s="12" t="s">
        <v>103</v>
      </c>
      <c r="D100" s="12" t="s">
        <v>101</v>
      </c>
      <c r="E100" s="21"/>
      <c r="F100" s="22">
        <v>262000</v>
      </c>
      <c r="G100" s="12"/>
      <c r="H100" s="21">
        <f t="shared" si="0"/>
        <v>5933837</v>
      </c>
      <c r="K100" s="4"/>
    </row>
    <row r="101" spans="1:11" ht="14.5" hidden="1">
      <c r="A101" s="9"/>
      <c r="B101" s="9"/>
      <c r="C101" s="9" t="s">
        <v>85</v>
      </c>
      <c r="D101" s="9"/>
      <c r="E101" s="9"/>
      <c r="F101" s="10">
        <v>100000</v>
      </c>
      <c r="G101" s="9"/>
      <c r="H101" s="10">
        <f t="shared" si="0"/>
        <v>5833837</v>
      </c>
      <c r="K101" s="4"/>
    </row>
    <row r="102" spans="1:11" ht="14.5">
      <c r="A102" s="5" t="s">
        <v>104</v>
      </c>
      <c r="B102" s="5"/>
      <c r="C102" s="5"/>
      <c r="D102" s="5"/>
      <c r="E102" s="5"/>
      <c r="F102" s="5"/>
      <c r="G102" s="5"/>
      <c r="H102" s="19">
        <f t="shared" si="0"/>
        <v>5833837</v>
      </c>
      <c r="K102" s="4"/>
    </row>
    <row r="103" spans="1:11" ht="14.5" hidden="1">
      <c r="A103" s="9"/>
      <c r="B103" s="9"/>
      <c r="C103" s="9" t="s">
        <v>15</v>
      </c>
      <c r="D103" s="9" t="s">
        <v>105</v>
      </c>
      <c r="E103" s="10">
        <v>150000</v>
      </c>
      <c r="F103" s="9"/>
      <c r="G103" s="9"/>
      <c r="H103" s="10">
        <f t="shared" si="0"/>
        <v>5983837</v>
      </c>
      <c r="K103" s="4"/>
    </row>
    <row r="104" spans="1:11" ht="14.5" hidden="1">
      <c r="A104" s="9"/>
      <c r="B104" s="9"/>
      <c r="C104" s="9" t="s">
        <v>106</v>
      </c>
      <c r="D104" s="9"/>
      <c r="E104" s="9"/>
      <c r="F104" s="10">
        <v>73000</v>
      </c>
      <c r="G104" s="9"/>
      <c r="H104" s="10">
        <f t="shared" si="0"/>
        <v>5910837</v>
      </c>
      <c r="K104" s="4"/>
    </row>
    <row r="105" spans="1:11" ht="14.5" hidden="1">
      <c r="A105" s="9"/>
      <c r="B105" s="9"/>
      <c r="C105" s="9" t="s">
        <v>107</v>
      </c>
      <c r="D105" s="9"/>
      <c r="E105" s="9"/>
      <c r="F105" s="10">
        <v>297000</v>
      </c>
      <c r="G105" s="9"/>
      <c r="H105" s="10">
        <f t="shared" si="0"/>
        <v>5613837</v>
      </c>
      <c r="K105" s="4"/>
    </row>
    <row r="106" spans="1:11" ht="14.5" hidden="1">
      <c r="A106" s="9"/>
      <c r="B106" s="9"/>
      <c r="C106" s="9" t="s">
        <v>108</v>
      </c>
      <c r="D106" s="9"/>
      <c r="E106" s="9"/>
      <c r="F106" s="10">
        <v>94000</v>
      </c>
      <c r="G106" s="9"/>
      <c r="H106" s="10">
        <f t="shared" si="0"/>
        <v>5519837</v>
      </c>
      <c r="K106" s="4"/>
    </row>
    <row r="107" spans="1:11" ht="14.5" hidden="1">
      <c r="A107" s="9"/>
      <c r="B107" s="9"/>
      <c r="C107" s="9" t="s">
        <v>109</v>
      </c>
      <c r="D107" s="9"/>
      <c r="E107" s="10">
        <f>Perhitungan!Z67+30000</f>
        <v>2633000</v>
      </c>
      <c r="F107" s="9"/>
      <c r="G107" s="9"/>
      <c r="H107" s="10">
        <f t="shared" si="0"/>
        <v>8152837</v>
      </c>
      <c r="K107" s="4"/>
    </row>
    <row r="108" spans="1:11" ht="14.5" hidden="1">
      <c r="A108" s="9"/>
      <c r="B108" s="9"/>
      <c r="C108" s="9" t="s">
        <v>27</v>
      </c>
      <c r="D108" s="9"/>
      <c r="E108" s="10">
        <f>Perhitungan!AA67</f>
        <v>240000</v>
      </c>
      <c r="F108" s="9"/>
      <c r="G108" s="9"/>
      <c r="H108" s="10">
        <f t="shared" si="0"/>
        <v>8392837</v>
      </c>
      <c r="K108" s="4"/>
    </row>
    <row r="109" spans="1:11" ht="14.5" hidden="1">
      <c r="A109" s="9"/>
      <c r="B109" s="9"/>
      <c r="C109" s="9" t="s">
        <v>110</v>
      </c>
      <c r="D109" s="9"/>
      <c r="E109" s="10">
        <f>Perhitungan!AB67</f>
        <v>4800000</v>
      </c>
      <c r="F109" s="9"/>
      <c r="G109" s="9"/>
      <c r="H109" s="10">
        <f t="shared" si="0"/>
        <v>13192837</v>
      </c>
      <c r="K109" s="4"/>
    </row>
    <row r="110" spans="1:11" ht="14.5" hidden="1">
      <c r="A110" s="9" t="s">
        <v>111</v>
      </c>
      <c r="B110" s="9"/>
      <c r="C110" s="9" t="s">
        <v>10</v>
      </c>
      <c r="D110" s="9"/>
      <c r="E110" s="9"/>
      <c r="F110" s="10">
        <v>993500</v>
      </c>
      <c r="G110" s="9"/>
      <c r="H110" s="10">
        <f t="shared" si="0"/>
        <v>12199337</v>
      </c>
      <c r="K110" s="4"/>
    </row>
    <row r="111" spans="1:11" ht="14.5" hidden="1">
      <c r="A111" s="9"/>
      <c r="B111" s="9"/>
      <c r="C111" s="9" t="s">
        <v>37</v>
      </c>
      <c r="D111" s="9"/>
      <c r="E111" s="9"/>
      <c r="F111" s="10">
        <v>1400000</v>
      </c>
      <c r="G111" s="9"/>
      <c r="H111" s="10">
        <f t="shared" si="0"/>
        <v>10799337</v>
      </c>
      <c r="K111" s="4"/>
    </row>
    <row r="112" spans="1:11" ht="14.5" hidden="1">
      <c r="A112" s="9"/>
      <c r="B112" s="9"/>
      <c r="C112" s="9" t="s">
        <v>31</v>
      </c>
      <c r="D112" s="9" t="s">
        <v>112</v>
      </c>
      <c r="E112" s="9"/>
      <c r="F112" s="10">
        <v>1550000</v>
      </c>
      <c r="G112" s="9"/>
      <c r="H112" s="10">
        <f t="shared" si="0"/>
        <v>9249337</v>
      </c>
      <c r="K112" s="4"/>
    </row>
    <row r="113" spans="1:11" ht="14.5" hidden="1">
      <c r="A113" s="9"/>
      <c r="B113" s="9"/>
      <c r="C113" s="9" t="s">
        <v>33</v>
      </c>
      <c r="D113" s="9"/>
      <c r="E113" s="9"/>
      <c r="F113" s="10">
        <v>1400000</v>
      </c>
      <c r="G113" s="9"/>
      <c r="H113" s="10">
        <f t="shared" si="0"/>
        <v>7849337</v>
      </c>
      <c r="K113" s="4"/>
    </row>
    <row r="114" spans="1:11" ht="14.5" hidden="1">
      <c r="A114" s="9"/>
      <c r="B114" s="9"/>
      <c r="C114" s="9" t="s">
        <v>34</v>
      </c>
      <c r="D114" s="9"/>
      <c r="E114" s="9"/>
      <c r="F114" s="10">
        <v>1400000</v>
      </c>
      <c r="G114" s="9"/>
      <c r="H114" s="10">
        <f t="shared" si="0"/>
        <v>6449337</v>
      </c>
      <c r="K114" s="4"/>
    </row>
    <row r="115" spans="1:11" ht="14.5" hidden="1">
      <c r="A115" s="9"/>
      <c r="B115" s="9"/>
      <c r="C115" s="9" t="s">
        <v>35</v>
      </c>
      <c r="D115" s="9" t="s">
        <v>113</v>
      </c>
      <c r="E115" s="10">
        <v>50000</v>
      </c>
      <c r="F115" s="9"/>
      <c r="G115" s="9"/>
      <c r="H115" s="10">
        <f t="shared" si="0"/>
        <v>6499337</v>
      </c>
      <c r="K115" s="4"/>
    </row>
    <row r="116" spans="1:11" ht="14.5" hidden="1">
      <c r="A116" s="9"/>
      <c r="B116" s="9"/>
      <c r="C116" s="9" t="s">
        <v>38</v>
      </c>
      <c r="D116" s="9"/>
      <c r="E116" s="9"/>
      <c r="F116" s="10">
        <v>700000</v>
      </c>
      <c r="G116" s="9"/>
      <c r="H116" s="10">
        <f t="shared" si="0"/>
        <v>5799337</v>
      </c>
      <c r="K116" s="4"/>
    </row>
    <row r="117" spans="1:11" ht="14.5" hidden="1">
      <c r="A117" s="11"/>
      <c r="B117" s="12"/>
      <c r="C117" s="9" t="s">
        <v>41</v>
      </c>
      <c r="D117" s="13" t="s">
        <v>42</v>
      </c>
      <c r="E117" s="12"/>
      <c r="F117" s="10">
        <v>797500</v>
      </c>
      <c r="G117" s="14"/>
      <c r="H117" s="10">
        <f t="shared" si="0"/>
        <v>5001837</v>
      </c>
      <c r="K117" s="4"/>
    </row>
    <row r="118" spans="1:11" ht="14.5" hidden="1">
      <c r="A118" s="15"/>
      <c r="B118" s="16"/>
      <c r="C118" s="16" t="s">
        <v>43</v>
      </c>
      <c r="D118" s="9" t="s">
        <v>114</v>
      </c>
      <c r="E118" s="10">
        <v>1890000</v>
      </c>
      <c r="F118" s="17"/>
      <c r="G118" s="18"/>
      <c r="H118" s="10">
        <f t="shared" si="0"/>
        <v>6891837</v>
      </c>
      <c r="K118" s="4"/>
    </row>
    <row r="119" spans="1:11" ht="14.5">
      <c r="A119" s="5" t="s">
        <v>115</v>
      </c>
      <c r="B119" s="5"/>
      <c r="C119" s="5"/>
      <c r="D119" s="5"/>
      <c r="E119" s="5"/>
      <c r="F119" s="5"/>
      <c r="G119" s="5"/>
      <c r="H119" s="19">
        <f t="shared" si="0"/>
        <v>6891837</v>
      </c>
      <c r="K119" s="4"/>
    </row>
    <row r="120" spans="1:11" ht="14.5" hidden="1">
      <c r="A120" s="9"/>
      <c r="B120" s="9"/>
      <c r="C120" s="9" t="s">
        <v>15</v>
      </c>
      <c r="D120" s="9" t="s">
        <v>116</v>
      </c>
      <c r="E120" s="10">
        <v>150000</v>
      </c>
      <c r="F120" s="9"/>
      <c r="G120" s="9"/>
      <c r="H120" s="10">
        <f t="shared" si="0"/>
        <v>7041837</v>
      </c>
      <c r="K120" s="4"/>
    </row>
    <row r="121" spans="1:11" ht="14.5" hidden="1">
      <c r="A121" s="9" t="s">
        <v>117</v>
      </c>
      <c r="B121" s="9"/>
      <c r="C121" s="9" t="s">
        <v>10</v>
      </c>
      <c r="D121" s="9"/>
      <c r="E121" s="9"/>
      <c r="F121" s="10">
        <v>1003500</v>
      </c>
      <c r="G121" s="9"/>
      <c r="H121" s="10">
        <f t="shared" si="0"/>
        <v>6038337</v>
      </c>
      <c r="K121" s="4"/>
    </row>
    <row r="122" spans="1:11" ht="14.5" hidden="1">
      <c r="A122" s="9"/>
      <c r="B122" s="9"/>
      <c r="C122" s="9" t="s">
        <v>118</v>
      </c>
      <c r="D122" s="9"/>
      <c r="E122" s="9"/>
      <c r="F122" s="10">
        <v>47700</v>
      </c>
      <c r="G122" s="9"/>
      <c r="H122" s="10">
        <f t="shared" si="0"/>
        <v>5990637</v>
      </c>
      <c r="K122" s="4"/>
    </row>
    <row r="123" spans="1:11" ht="14.5" hidden="1">
      <c r="A123" s="9"/>
      <c r="B123" s="9"/>
      <c r="C123" s="9" t="s">
        <v>119</v>
      </c>
      <c r="D123" s="9"/>
      <c r="E123" s="9"/>
      <c r="F123" s="10">
        <v>100000</v>
      </c>
      <c r="G123" s="9"/>
      <c r="H123" s="10">
        <f t="shared" si="0"/>
        <v>5890637</v>
      </c>
      <c r="K123" s="4"/>
    </row>
    <row r="124" spans="1:11" ht="14.5" hidden="1">
      <c r="A124" s="9"/>
      <c r="B124" s="9"/>
      <c r="C124" s="9" t="s">
        <v>23</v>
      </c>
      <c r="D124" s="9"/>
      <c r="E124" s="10">
        <v>34000</v>
      </c>
      <c r="F124" s="9"/>
      <c r="G124" s="9"/>
      <c r="H124" s="10">
        <f t="shared" si="0"/>
        <v>5924637</v>
      </c>
      <c r="K124" s="4"/>
    </row>
    <row r="125" spans="1:11" ht="14.5" hidden="1">
      <c r="A125" s="9"/>
      <c r="B125" s="9"/>
      <c r="C125" s="9" t="s">
        <v>108</v>
      </c>
      <c r="D125" s="9"/>
      <c r="E125" s="9"/>
      <c r="F125" s="10">
        <v>88000</v>
      </c>
      <c r="G125" s="9"/>
      <c r="H125" s="10">
        <f t="shared" si="0"/>
        <v>5836637</v>
      </c>
      <c r="K125" s="4"/>
    </row>
    <row r="126" spans="1:11" ht="14.5" hidden="1">
      <c r="A126" s="9"/>
      <c r="B126" s="9"/>
      <c r="C126" s="9" t="s">
        <v>120</v>
      </c>
      <c r="D126" s="9"/>
      <c r="E126" s="9"/>
      <c r="F126" s="10">
        <v>100000</v>
      </c>
      <c r="G126" s="9"/>
      <c r="H126" s="10">
        <f t="shared" si="0"/>
        <v>5736637</v>
      </c>
      <c r="K126" s="4"/>
    </row>
    <row r="127" spans="1:11" ht="14.5" hidden="1">
      <c r="A127" s="9"/>
      <c r="B127" s="9"/>
      <c r="C127" s="9" t="s">
        <v>37</v>
      </c>
      <c r="D127" s="9"/>
      <c r="E127" s="9"/>
      <c r="F127" s="10">
        <v>1400000</v>
      </c>
      <c r="G127" s="9"/>
      <c r="H127" s="10">
        <f t="shared" si="0"/>
        <v>4336637</v>
      </c>
      <c r="K127" s="4"/>
    </row>
    <row r="128" spans="1:11" ht="14.5" hidden="1">
      <c r="A128" s="9"/>
      <c r="B128" s="9"/>
      <c r="C128" s="9" t="s">
        <v>31</v>
      </c>
      <c r="D128" s="9"/>
      <c r="E128" s="9"/>
      <c r="F128" s="10">
        <v>1400000</v>
      </c>
      <c r="G128" s="9"/>
      <c r="H128" s="10">
        <f t="shared" si="0"/>
        <v>2936637</v>
      </c>
      <c r="K128" s="4"/>
    </row>
    <row r="129" spans="1:11" ht="14.5" hidden="1">
      <c r="A129" s="9"/>
      <c r="B129" s="9"/>
      <c r="C129" s="9" t="s">
        <v>33</v>
      </c>
      <c r="D129" s="9"/>
      <c r="E129" s="9"/>
      <c r="F129" s="10">
        <v>1400000</v>
      </c>
      <c r="G129" s="9"/>
      <c r="H129" s="10">
        <f t="shared" si="0"/>
        <v>1536637</v>
      </c>
      <c r="K129" s="4"/>
    </row>
    <row r="130" spans="1:11" ht="14.5" hidden="1">
      <c r="A130" s="9"/>
      <c r="B130" s="9"/>
      <c r="C130" s="9" t="s">
        <v>34</v>
      </c>
      <c r="D130" s="9"/>
      <c r="E130" s="9"/>
      <c r="F130" s="10">
        <v>1300000</v>
      </c>
      <c r="G130" s="9"/>
      <c r="H130" s="10">
        <f t="shared" si="0"/>
        <v>236637</v>
      </c>
      <c r="K130" s="4"/>
    </row>
    <row r="131" spans="1:11" ht="14.5" hidden="1">
      <c r="A131" s="9"/>
      <c r="B131" s="9"/>
      <c r="C131" s="9" t="s">
        <v>38</v>
      </c>
      <c r="D131" s="9"/>
      <c r="E131" s="9"/>
      <c r="F131" s="10">
        <v>800000</v>
      </c>
      <c r="G131" s="9"/>
      <c r="H131" s="10">
        <f t="shared" si="0"/>
        <v>-563363</v>
      </c>
      <c r="K131" s="4"/>
    </row>
    <row r="132" spans="1:11" ht="14.5" hidden="1">
      <c r="A132" s="9"/>
      <c r="B132" s="9"/>
      <c r="C132" s="9" t="s">
        <v>121</v>
      </c>
      <c r="D132" s="9"/>
      <c r="E132" s="10">
        <f>Perhitungan!AE67</f>
        <v>2506000</v>
      </c>
      <c r="F132" s="9"/>
      <c r="G132" s="9"/>
      <c r="H132" s="10">
        <f t="shared" si="0"/>
        <v>1942637</v>
      </c>
      <c r="K132" s="4"/>
    </row>
    <row r="133" spans="1:11" ht="14.5" hidden="1">
      <c r="A133" s="9"/>
      <c r="B133" s="9"/>
      <c r="C133" s="9" t="s">
        <v>27</v>
      </c>
      <c r="D133" s="9"/>
      <c r="E133" s="10">
        <f>Perhitungan!AF67</f>
        <v>440000</v>
      </c>
      <c r="F133" s="9"/>
      <c r="G133" s="9"/>
      <c r="H133" s="10">
        <f t="shared" si="0"/>
        <v>2382637</v>
      </c>
      <c r="K133" s="4"/>
    </row>
    <row r="134" spans="1:11" ht="14.5" hidden="1">
      <c r="A134" s="9"/>
      <c r="B134" s="9"/>
      <c r="C134" s="9" t="s">
        <v>110</v>
      </c>
      <c r="D134" s="9"/>
      <c r="E134" s="10">
        <f>Perhitungan!AG67</f>
        <v>4700000</v>
      </c>
      <c r="F134" s="9"/>
      <c r="G134" s="9"/>
      <c r="H134" s="10">
        <f t="shared" si="0"/>
        <v>7082637</v>
      </c>
      <c r="K134" s="4"/>
    </row>
    <row r="135" spans="1:11" ht="14.5" hidden="1">
      <c r="A135" s="23">
        <v>45636</v>
      </c>
      <c r="B135" s="9"/>
      <c r="C135" s="9" t="s">
        <v>122</v>
      </c>
      <c r="D135" s="9"/>
      <c r="E135" s="9"/>
      <c r="F135" s="10">
        <v>1500000</v>
      </c>
      <c r="G135" s="9"/>
      <c r="H135" s="10">
        <f t="shared" si="0"/>
        <v>5582637</v>
      </c>
      <c r="K135" s="4"/>
    </row>
    <row r="136" spans="1:11" ht="14.5" hidden="1">
      <c r="A136" s="11"/>
      <c r="B136" s="12"/>
      <c r="C136" s="9" t="s">
        <v>41</v>
      </c>
      <c r="D136" s="13" t="s">
        <v>42</v>
      </c>
      <c r="E136" s="12"/>
      <c r="F136" s="10">
        <v>797500</v>
      </c>
      <c r="G136" s="14"/>
      <c r="H136" s="10">
        <f t="shared" si="0"/>
        <v>4785137</v>
      </c>
      <c r="K136" s="4"/>
    </row>
    <row r="137" spans="1:11" ht="14.5" hidden="1">
      <c r="A137" s="15"/>
      <c r="B137" s="16"/>
      <c r="C137" s="16" t="s">
        <v>43</v>
      </c>
      <c r="D137" s="9" t="s">
        <v>123</v>
      </c>
      <c r="E137" s="10">
        <v>1890000</v>
      </c>
      <c r="F137" s="17"/>
      <c r="G137" s="18"/>
      <c r="H137" s="10">
        <f t="shared" si="0"/>
        <v>6675137</v>
      </c>
      <c r="K137" s="4"/>
    </row>
    <row r="138" spans="1:11" ht="14.5" hidden="1">
      <c r="A138" s="9"/>
      <c r="B138" s="9"/>
      <c r="C138" s="9" t="s">
        <v>124</v>
      </c>
      <c r="D138" s="9"/>
      <c r="E138" s="10">
        <v>100000</v>
      </c>
      <c r="F138" s="9"/>
      <c r="G138" s="9"/>
      <c r="H138" s="10">
        <f t="shared" si="0"/>
        <v>6775137</v>
      </c>
      <c r="K138" s="4"/>
    </row>
    <row r="139" spans="1:11" ht="14.5" hidden="1">
      <c r="A139" s="9"/>
      <c r="B139" s="9"/>
      <c r="C139" s="9" t="s">
        <v>85</v>
      </c>
      <c r="D139" s="9"/>
      <c r="E139" s="9"/>
      <c r="F139" s="10">
        <v>100000</v>
      </c>
      <c r="G139" s="9"/>
      <c r="H139" s="10">
        <f t="shared" si="0"/>
        <v>6675137</v>
      </c>
      <c r="K139" s="4"/>
    </row>
    <row r="140" spans="1:11" ht="14.5" hidden="1">
      <c r="A140" s="9" t="s">
        <v>125</v>
      </c>
      <c r="B140" s="9"/>
      <c r="C140" s="9" t="s">
        <v>10</v>
      </c>
      <c r="D140" s="9"/>
      <c r="E140" s="9"/>
      <c r="F140" s="10">
        <v>1003500</v>
      </c>
      <c r="G140" s="9"/>
      <c r="H140" s="10">
        <f t="shared" si="0"/>
        <v>5671637</v>
      </c>
      <c r="K140" s="4"/>
    </row>
    <row r="141" spans="1:11" ht="14.5" hidden="1">
      <c r="A141" s="9" t="s">
        <v>126</v>
      </c>
      <c r="B141" s="20">
        <v>403003</v>
      </c>
      <c r="C141" s="12" t="s">
        <v>69</v>
      </c>
      <c r="D141" s="12" t="s">
        <v>127</v>
      </c>
      <c r="E141" s="21">
        <v>328000</v>
      </c>
      <c r="F141" s="12"/>
      <c r="G141" s="12"/>
      <c r="H141" s="21">
        <f t="shared" si="0"/>
        <v>5999637</v>
      </c>
      <c r="K141" s="4"/>
    </row>
    <row r="142" spans="1:11" ht="14.5" hidden="1">
      <c r="A142" s="9" t="s">
        <v>126</v>
      </c>
      <c r="B142" s="20">
        <v>403003</v>
      </c>
      <c r="C142" s="12" t="s">
        <v>69</v>
      </c>
      <c r="D142" s="12" t="s">
        <v>128</v>
      </c>
      <c r="E142" s="21">
        <v>295000</v>
      </c>
      <c r="F142" s="12"/>
      <c r="G142" s="12"/>
      <c r="H142" s="21">
        <f t="shared" si="0"/>
        <v>6294637</v>
      </c>
      <c r="K142" s="4"/>
    </row>
    <row r="143" spans="1:11" ht="14.5" hidden="1">
      <c r="A143" s="9"/>
      <c r="B143" s="9"/>
      <c r="C143" s="9" t="s">
        <v>85</v>
      </c>
      <c r="D143" s="9"/>
      <c r="E143" s="9"/>
      <c r="F143" s="10">
        <v>350000</v>
      </c>
      <c r="G143" s="9"/>
      <c r="H143" s="10">
        <f t="shared" si="0"/>
        <v>5944637</v>
      </c>
      <c r="K143" s="4"/>
    </row>
    <row r="144" spans="1:11" ht="14.5">
      <c r="A144" s="5" t="s">
        <v>129</v>
      </c>
      <c r="B144" s="5"/>
      <c r="C144" s="5"/>
      <c r="D144" s="5"/>
      <c r="E144" s="5"/>
      <c r="F144" s="5"/>
      <c r="G144" s="5"/>
      <c r="H144" s="19">
        <f t="shared" si="0"/>
        <v>5944637</v>
      </c>
      <c r="K144" s="4"/>
    </row>
    <row r="145" spans="1:11" ht="14.5" hidden="1">
      <c r="A145" s="9"/>
      <c r="B145" s="9"/>
      <c r="C145" s="9" t="s">
        <v>130</v>
      </c>
      <c r="D145" s="9"/>
      <c r="E145" s="9"/>
      <c r="F145" s="10">
        <v>34500</v>
      </c>
      <c r="G145" s="9"/>
      <c r="H145" s="10">
        <f t="shared" si="0"/>
        <v>5910137</v>
      </c>
      <c r="K145" s="4"/>
    </row>
    <row r="146" spans="1:11" ht="14.5" hidden="1">
      <c r="A146" s="9"/>
      <c r="B146" s="9"/>
      <c r="C146" s="9" t="s">
        <v>131</v>
      </c>
      <c r="D146" s="9"/>
      <c r="E146" s="9"/>
      <c r="F146" s="10">
        <v>447500</v>
      </c>
      <c r="G146" s="9"/>
      <c r="H146" s="10">
        <f t="shared" si="0"/>
        <v>5462637</v>
      </c>
      <c r="K146" s="4"/>
    </row>
    <row r="147" spans="1:11" ht="14.5" hidden="1">
      <c r="A147" s="9"/>
      <c r="B147" s="9"/>
      <c r="C147" s="9" t="s">
        <v>132</v>
      </c>
      <c r="D147" s="9" t="s">
        <v>133</v>
      </c>
      <c r="E147" s="10">
        <v>300000</v>
      </c>
      <c r="F147" s="9"/>
      <c r="G147" s="9"/>
      <c r="H147" s="10">
        <f t="shared" si="0"/>
        <v>5762637</v>
      </c>
      <c r="K147" s="4"/>
    </row>
    <row r="148" spans="1:11" ht="14.5" hidden="1">
      <c r="A148" s="9"/>
      <c r="B148" s="9"/>
      <c r="C148" s="9" t="s">
        <v>23</v>
      </c>
      <c r="D148" s="9"/>
      <c r="E148" s="10">
        <v>48000</v>
      </c>
      <c r="F148" s="9"/>
      <c r="G148" s="9"/>
      <c r="H148" s="10">
        <f t="shared" si="0"/>
        <v>5810637</v>
      </c>
      <c r="K148" s="4"/>
    </row>
    <row r="149" spans="1:11" ht="14.5" hidden="1">
      <c r="A149" s="9"/>
      <c r="B149" s="9"/>
      <c r="C149" s="9" t="s">
        <v>15</v>
      </c>
      <c r="D149" s="9" t="s">
        <v>134</v>
      </c>
      <c r="E149" s="10">
        <v>150000</v>
      </c>
      <c r="F149" s="9"/>
      <c r="G149" s="9"/>
      <c r="H149" s="10">
        <f t="shared" si="0"/>
        <v>5960637</v>
      </c>
      <c r="K149" s="4"/>
    </row>
    <row r="150" spans="1:11" ht="14.5" hidden="1">
      <c r="A150" s="9"/>
      <c r="B150" s="9"/>
      <c r="C150" s="9" t="s">
        <v>108</v>
      </c>
      <c r="D150" s="9"/>
      <c r="E150" s="9"/>
      <c r="F150" s="10">
        <v>82000</v>
      </c>
      <c r="G150" s="9"/>
      <c r="H150" s="10">
        <f t="shared" si="0"/>
        <v>5878637</v>
      </c>
      <c r="K150" s="4"/>
    </row>
    <row r="151" spans="1:11" ht="14.5" hidden="1">
      <c r="A151" s="9"/>
      <c r="B151" s="9"/>
      <c r="C151" s="9" t="s">
        <v>38</v>
      </c>
      <c r="D151" s="9"/>
      <c r="E151" s="9"/>
      <c r="F151" s="10">
        <v>350000</v>
      </c>
      <c r="G151" s="9"/>
      <c r="H151" s="10">
        <f t="shared" si="0"/>
        <v>5528637</v>
      </c>
      <c r="K151" s="4"/>
    </row>
    <row r="152" spans="1:11" ht="14.5" hidden="1">
      <c r="A152" s="9"/>
      <c r="B152" s="9"/>
      <c r="C152" s="9" t="s">
        <v>37</v>
      </c>
      <c r="D152" s="9"/>
      <c r="E152" s="9"/>
      <c r="F152" s="10">
        <v>1400000</v>
      </c>
      <c r="G152" s="9"/>
      <c r="H152" s="10">
        <f t="shared" si="0"/>
        <v>4128637</v>
      </c>
      <c r="K152" s="4"/>
    </row>
    <row r="153" spans="1:11" ht="14.5" hidden="1">
      <c r="A153" s="9"/>
      <c r="B153" s="9"/>
      <c r="C153" s="9" t="s">
        <v>31</v>
      </c>
      <c r="D153" s="9"/>
      <c r="E153" s="9"/>
      <c r="F153" s="10">
        <v>1400000</v>
      </c>
      <c r="G153" s="9"/>
      <c r="H153" s="10">
        <f t="shared" si="0"/>
        <v>2728637</v>
      </c>
      <c r="K153" s="4"/>
    </row>
    <row r="154" spans="1:11" ht="14.5" hidden="1">
      <c r="A154" s="9"/>
      <c r="B154" s="9"/>
      <c r="C154" s="9" t="s">
        <v>33</v>
      </c>
      <c r="D154" s="9" t="s">
        <v>135</v>
      </c>
      <c r="E154" s="9"/>
      <c r="F154" s="10">
        <v>1500000</v>
      </c>
      <c r="G154" s="9"/>
      <c r="H154" s="10">
        <f t="shared" si="0"/>
        <v>1228637</v>
      </c>
      <c r="K154" s="4"/>
    </row>
    <row r="155" spans="1:11" ht="14.5" hidden="1">
      <c r="A155" s="9"/>
      <c r="B155" s="9"/>
      <c r="C155" s="9" t="s">
        <v>34</v>
      </c>
      <c r="D155" s="9"/>
      <c r="E155" s="9"/>
      <c r="F155" s="10">
        <v>1400000</v>
      </c>
      <c r="G155" s="9"/>
      <c r="H155" s="10">
        <f t="shared" si="0"/>
        <v>-171363</v>
      </c>
      <c r="K155" s="4"/>
    </row>
    <row r="156" spans="1:11" ht="14.5" hidden="1">
      <c r="A156" s="9"/>
      <c r="B156" s="9"/>
      <c r="C156" s="9" t="s">
        <v>136</v>
      </c>
      <c r="D156" s="9"/>
      <c r="E156" s="10">
        <f>Perhitungan!AJ67</f>
        <v>2616000</v>
      </c>
      <c r="F156" s="9"/>
      <c r="G156" s="9"/>
      <c r="H156" s="10">
        <f t="shared" si="0"/>
        <v>2444637</v>
      </c>
      <c r="K156" s="4"/>
    </row>
    <row r="157" spans="1:11" ht="14.5" hidden="1">
      <c r="A157" s="9"/>
      <c r="B157" s="9"/>
      <c r="C157" s="9" t="s">
        <v>27</v>
      </c>
      <c r="D157" s="9"/>
      <c r="E157" s="10">
        <f>Perhitungan!AK67</f>
        <v>175000</v>
      </c>
      <c r="F157" s="9"/>
      <c r="G157" s="9"/>
      <c r="H157" s="10">
        <f t="shared" si="0"/>
        <v>2619637</v>
      </c>
      <c r="K157" s="4"/>
    </row>
    <row r="158" spans="1:11" ht="14.5" hidden="1">
      <c r="A158" s="9"/>
      <c r="B158" s="9"/>
      <c r="C158" s="9" t="s">
        <v>137</v>
      </c>
      <c r="D158" s="9"/>
      <c r="E158" s="10">
        <f>Perhitungan!AL67</f>
        <v>4800000</v>
      </c>
      <c r="F158" s="9"/>
      <c r="G158" s="9"/>
      <c r="H158" s="10">
        <f t="shared" si="0"/>
        <v>7419637</v>
      </c>
      <c r="K158" s="4"/>
    </row>
    <row r="159" spans="1:11" ht="14.5" hidden="1">
      <c r="A159" s="11"/>
      <c r="B159" s="12"/>
      <c r="C159" s="9" t="s">
        <v>41</v>
      </c>
      <c r="D159" s="13" t="s">
        <v>42</v>
      </c>
      <c r="E159" s="12"/>
      <c r="F159" s="10">
        <v>797500</v>
      </c>
      <c r="G159" s="14"/>
      <c r="H159" s="10">
        <f t="shared" si="0"/>
        <v>6622137</v>
      </c>
      <c r="K159" s="4"/>
    </row>
    <row r="160" spans="1:11" ht="14.5" hidden="1">
      <c r="A160" s="15"/>
      <c r="B160" s="16"/>
      <c r="C160" s="16" t="s">
        <v>43</v>
      </c>
      <c r="D160" s="9" t="s">
        <v>134</v>
      </c>
      <c r="E160" s="10">
        <v>1890000</v>
      </c>
      <c r="F160" s="17"/>
      <c r="G160" s="18"/>
      <c r="H160" s="10">
        <f t="shared" si="0"/>
        <v>8512137</v>
      </c>
      <c r="K160" s="4"/>
    </row>
    <row r="161" spans="1:11" ht="14.5" hidden="1">
      <c r="A161" s="9"/>
      <c r="B161" s="9"/>
      <c r="C161" s="9" t="s">
        <v>35</v>
      </c>
      <c r="D161" s="9" t="s">
        <v>138</v>
      </c>
      <c r="E161" s="10">
        <v>50000</v>
      </c>
      <c r="F161" s="9"/>
      <c r="G161" s="9"/>
      <c r="H161" s="10">
        <f t="shared" si="0"/>
        <v>8562137</v>
      </c>
      <c r="K161" s="4"/>
    </row>
    <row r="162" spans="1:11" ht="14.5" hidden="1">
      <c r="A162" s="9"/>
      <c r="B162" s="9"/>
      <c r="C162" s="9" t="s">
        <v>15</v>
      </c>
      <c r="D162" s="9" t="s">
        <v>134</v>
      </c>
      <c r="E162" s="10">
        <v>150000</v>
      </c>
      <c r="F162" s="9"/>
      <c r="G162" s="9"/>
      <c r="H162" s="10">
        <f t="shared" si="0"/>
        <v>8712137</v>
      </c>
      <c r="K162" s="4"/>
    </row>
    <row r="163" spans="1:11" ht="14.5" hidden="1">
      <c r="A163" s="24">
        <v>45610</v>
      </c>
      <c r="B163" s="9"/>
      <c r="C163" s="9" t="s">
        <v>10</v>
      </c>
      <c r="D163" s="9"/>
      <c r="E163" s="9"/>
      <c r="F163" s="10">
        <v>1002750</v>
      </c>
      <c r="G163" s="9"/>
      <c r="H163" s="10">
        <f t="shared" si="0"/>
        <v>7709387</v>
      </c>
      <c r="K163" s="4"/>
    </row>
    <row r="164" spans="1:11" ht="14.5" hidden="1">
      <c r="A164" s="24">
        <v>45620</v>
      </c>
      <c r="B164" s="20">
        <v>403003</v>
      </c>
      <c r="C164" s="12" t="s">
        <v>69</v>
      </c>
      <c r="D164" s="25">
        <v>45620</v>
      </c>
      <c r="E164" s="21">
        <v>328000</v>
      </c>
      <c r="F164" s="12"/>
      <c r="G164" s="12"/>
      <c r="H164" s="21">
        <f t="shared" si="0"/>
        <v>8037387</v>
      </c>
      <c r="K164" s="4"/>
    </row>
    <row r="165" spans="1:11" ht="14.5">
      <c r="A165" s="5" t="s">
        <v>139</v>
      </c>
      <c r="B165" s="5"/>
      <c r="C165" s="5"/>
      <c r="D165" s="5"/>
      <c r="E165" s="5"/>
      <c r="F165" s="5"/>
      <c r="G165" s="5"/>
      <c r="H165" s="19">
        <f t="shared" si="0"/>
        <v>8037387</v>
      </c>
      <c r="K165" s="4"/>
    </row>
    <row r="166" spans="1:11" ht="14.5" hidden="1">
      <c r="A166" s="9"/>
      <c r="B166" s="9"/>
      <c r="C166" s="9" t="s">
        <v>85</v>
      </c>
      <c r="D166" s="9"/>
      <c r="E166" s="9"/>
      <c r="F166" s="10">
        <v>200000</v>
      </c>
      <c r="G166" s="9"/>
      <c r="H166" s="10">
        <f t="shared" si="0"/>
        <v>7837387</v>
      </c>
      <c r="K166" s="4"/>
    </row>
    <row r="167" spans="1:11" ht="14.5" hidden="1">
      <c r="A167" s="9"/>
      <c r="B167" s="9"/>
      <c r="C167" s="9" t="s">
        <v>15</v>
      </c>
      <c r="D167" s="9" t="s">
        <v>140</v>
      </c>
      <c r="E167" s="10">
        <v>150000</v>
      </c>
      <c r="F167" s="9"/>
      <c r="G167" s="9"/>
      <c r="H167" s="10">
        <f t="shared" si="0"/>
        <v>7987387</v>
      </c>
      <c r="K167" s="4"/>
    </row>
    <row r="168" spans="1:11" ht="14.5" hidden="1">
      <c r="A168" s="9"/>
      <c r="B168" s="9"/>
      <c r="C168" s="9" t="s">
        <v>141</v>
      </c>
      <c r="D168" s="9"/>
      <c r="E168" s="9"/>
      <c r="F168" s="10">
        <v>38900</v>
      </c>
      <c r="G168" s="9"/>
      <c r="H168" s="10">
        <f t="shared" si="0"/>
        <v>7948487</v>
      </c>
      <c r="K168" s="4"/>
    </row>
    <row r="169" spans="1:11" ht="14.5" hidden="1">
      <c r="A169" s="9"/>
      <c r="B169" s="9"/>
      <c r="C169" s="9" t="s">
        <v>142</v>
      </c>
      <c r="D169" s="9"/>
      <c r="E169" s="10">
        <f>Perhitungan!AO67</f>
        <v>2984000</v>
      </c>
      <c r="F169" s="9"/>
      <c r="G169" s="9"/>
      <c r="H169" s="10">
        <f t="shared" si="0"/>
        <v>10932487</v>
      </c>
      <c r="K169" s="4"/>
    </row>
    <row r="170" spans="1:11" ht="14.5" hidden="1">
      <c r="A170" s="9"/>
      <c r="B170" s="9"/>
      <c r="C170" s="9" t="s">
        <v>27</v>
      </c>
      <c r="D170" s="9"/>
      <c r="E170" s="10">
        <f>Perhitungan!AP67</f>
        <v>144000</v>
      </c>
      <c r="F170" s="9"/>
      <c r="G170" s="9"/>
      <c r="H170" s="10">
        <f t="shared" si="0"/>
        <v>11076487</v>
      </c>
      <c r="K170" s="4"/>
    </row>
    <row r="171" spans="1:11" ht="14.5" hidden="1">
      <c r="A171" s="9"/>
      <c r="B171" s="9"/>
      <c r="C171" s="9" t="s">
        <v>143</v>
      </c>
      <c r="D171" s="9"/>
      <c r="E171" s="10">
        <f>Perhitungan!AQ67</f>
        <v>4700000</v>
      </c>
      <c r="F171" s="9"/>
      <c r="G171" s="9"/>
      <c r="H171" s="10">
        <f t="shared" si="0"/>
        <v>15776487</v>
      </c>
      <c r="K171" s="4"/>
    </row>
    <row r="172" spans="1:11" ht="14.5" hidden="1">
      <c r="A172" s="9"/>
      <c r="B172" s="9"/>
      <c r="C172" s="9" t="s">
        <v>108</v>
      </c>
      <c r="D172" s="9"/>
      <c r="E172" s="9"/>
      <c r="F172" s="10">
        <v>100000</v>
      </c>
      <c r="G172" s="9"/>
      <c r="H172" s="10">
        <f t="shared" si="0"/>
        <v>15676487</v>
      </c>
      <c r="K172" s="4"/>
    </row>
    <row r="173" spans="1:11" ht="14.5" hidden="1">
      <c r="A173" s="9"/>
      <c r="B173" s="9"/>
      <c r="C173" s="9" t="s">
        <v>37</v>
      </c>
      <c r="D173" s="9"/>
      <c r="E173" s="9"/>
      <c r="F173" s="10">
        <v>1400000</v>
      </c>
      <c r="G173" s="9"/>
      <c r="H173" s="10">
        <f t="shared" si="0"/>
        <v>14276487</v>
      </c>
      <c r="K173" s="4"/>
    </row>
    <row r="174" spans="1:11" ht="14.5" hidden="1">
      <c r="A174" s="9"/>
      <c r="B174" s="9"/>
      <c r="C174" s="9" t="s">
        <v>31</v>
      </c>
      <c r="D174" s="9"/>
      <c r="E174" s="9"/>
      <c r="F174" s="10">
        <v>1400000</v>
      </c>
      <c r="G174" s="9"/>
      <c r="H174" s="10">
        <f t="shared" si="0"/>
        <v>12876487</v>
      </c>
      <c r="K174" s="4"/>
    </row>
    <row r="175" spans="1:11" ht="14.5" hidden="1">
      <c r="A175" s="9"/>
      <c r="B175" s="9"/>
      <c r="C175" s="9" t="s">
        <v>33</v>
      </c>
      <c r="D175" s="9"/>
      <c r="E175" s="9"/>
      <c r="F175" s="10">
        <v>1400000</v>
      </c>
      <c r="G175" s="9"/>
      <c r="H175" s="10">
        <f t="shared" si="0"/>
        <v>11476487</v>
      </c>
      <c r="K175" s="4"/>
    </row>
    <row r="176" spans="1:11" ht="14.5" hidden="1">
      <c r="A176" s="9"/>
      <c r="B176" s="9"/>
      <c r="C176" s="9" t="s">
        <v>34</v>
      </c>
      <c r="D176" s="9"/>
      <c r="E176" s="9"/>
      <c r="F176" s="10">
        <v>1400000</v>
      </c>
      <c r="G176" s="9"/>
      <c r="H176" s="10">
        <f t="shared" si="0"/>
        <v>10076487</v>
      </c>
      <c r="K176" s="4"/>
    </row>
    <row r="177" spans="1:11" ht="14.5" hidden="1">
      <c r="A177" s="9"/>
      <c r="B177" s="9"/>
      <c r="C177" s="9" t="s">
        <v>38</v>
      </c>
      <c r="D177" s="9"/>
      <c r="E177" s="9"/>
      <c r="F177" s="10">
        <v>600000</v>
      </c>
      <c r="G177" s="9"/>
      <c r="H177" s="10">
        <f t="shared" si="0"/>
        <v>9476487</v>
      </c>
      <c r="K177" s="4"/>
    </row>
    <row r="178" spans="1:11" ht="14.5" hidden="1">
      <c r="A178" s="9"/>
      <c r="B178" s="9"/>
      <c r="C178" s="9" t="s">
        <v>35</v>
      </c>
      <c r="D178" s="9" t="s">
        <v>144</v>
      </c>
      <c r="E178" s="10">
        <v>50000</v>
      </c>
      <c r="F178" s="9"/>
      <c r="G178" s="9"/>
      <c r="H178" s="10">
        <f t="shared" si="0"/>
        <v>9526487</v>
      </c>
      <c r="K178" s="4"/>
    </row>
    <row r="179" spans="1:11" ht="14.5" hidden="1">
      <c r="A179" s="9" t="s">
        <v>145</v>
      </c>
      <c r="B179" s="9"/>
      <c r="C179" s="9" t="s">
        <v>10</v>
      </c>
      <c r="D179" s="9"/>
      <c r="E179" s="9"/>
      <c r="F179" s="10">
        <v>1002900</v>
      </c>
      <c r="G179" s="9"/>
      <c r="H179" s="10">
        <f t="shared" si="0"/>
        <v>8523587</v>
      </c>
      <c r="K179" s="4"/>
    </row>
    <row r="180" spans="1:11" ht="14.5" hidden="1">
      <c r="A180" s="11"/>
      <c r="B180" s="12"/>
      <c r="C180" s="9" t="s">
        <v>41</v>
      </c>
      <c r="D180" s="13" t="s">
        <v>42</v>
      </c>
      <c r="E180" s="12"/>
      <c r="F180" s="10">
        <v>797500</v>
      </c>
      <c r="G180" s="14"/>
      <c r="H180" s="10">
        <f t="shared" si="0"/>
        <v>7726087</v>
      </c>
      <c r="K180" s="4"/>
    </row>
    <row r="181" spans="1:11" ht="14.5" hidden="1">
      <c r="A181" s="15"/>
      <c r="B181" s="16"/>
      <c r="C181" s="16" t="s">
        <v>43</v>
      </c>
      <c r="D181" s="9" t="s">
        <v>140</v>
      </c>
      <c r="E181" s="10">
        <v>1890000</v>
      </c>
      <c r="F181" s="17"/>
      <c r="G181" s="18"/>
      <c r="H181" s="10">
        <f t="shared" si="0"/>
        <v>9616087</v>
      </c>
      <c r="K181" s="4"/>
    </row>
    <row r="182" spans="1:11" ht="14.5" hidden="1">
      <c r="A182" s="9" t="s">
        <v>146</v>
      </c>
      <c r="B182" s="20">
        <v>403003</v>
      </c>
      <c r="C182" s="12" t="s">
        <v>69</v>
      </c>
      <c r="D182" s="12" t="s">
        <v>140</v>
      </c>
      <c r="E182" s="21">
        <v>328000</v>
      </c>
      <c r="F182" s="12"/>
      <c r="G182" s="12"/>
      <c r="H182" s="21">
        <f t="shared" si="0"/>
        <v>9944087</v>
      </c>
      <c r="K182" s="4"/>
    </row>
    <row r="183" spans="1:11" ht="14.5" hidden="1">
      <c r="A183" s="9" t="s">
        <v>147</v>
      </c>
      <c r="B183" s="9"/>
      <c r="C183" s="9" t="s">
        <v>148</v>
      </c>
      <c r="D183" s="9" t="s">
        <v>149</v>
      </c>
      <c r="E183" s="10">
        <v>200000</v>
      </c>
      <c r="F183" s="9"/>
      <c r="G183" s="9"/>
      <c r="H183" s="10">
        <f t="shared" si="0"/>
        <v>10144087</v>
      </c>
      <c r="K183" s="4"/>
    </row>
    <row r="184" spans="1:11" ht="14.5" hidden="1">
      <c r="A184" s="9"/>
      <c r="B184" s="9"/>
      <c r="C184" s="9" t="s">
        <v>23</v>
      </c>
      <c r="D184" s="9"/>
      <c r="E184" s="10">
        <v>40000</v>
      </c>
      <c r="F184" s="9"/>
      <c r="G184" s="9"/>
      <c r="H184" s="10">
        <f t="shared" si="0"/>
        <v>10184087</v>
      </c>
      <c r="K184" s="4"/>
    </row>
    <row r="185" spans="1:11" ht="14.5" hidden="1">
      <c r="A185" s="9"/>
      <c r="B185" s="9"/>
      <c r="C185" s="9" t="s">
        <v>15</v>
      </c>
      <c r="D185" s="9" t="s">
        <v>140</v>
      </c>
      <c r="E185" s="10">
        <v>150000</v>
      </c>
      <c r="F185" s="9"/>
      <c r="G185" s="9"/>
      <c r="H185" s="10">
        <f t="shared" si="0"/>
        <v>10334087</v>
      </c>
      <c r="K185" s="4"/>
    </row>
    <row r="186" spans="1:11" ht="14.5" hidden="1">
      <c r="A186" s="9"/>
      <c r="B186" s="9"/>
      <c r="C186" s="9" t="s">
        <v>85</v>
      </c>
      <c r="D186" s="9"/>
      <c r="E186" s="9"/>
      <c r="F186" s="10">
        <v>300000</v>
      </c>
      <c r="G186" s="9"/>
      <c r="H186" s="10">
        <f t="shared" si="0"/>
        <v>10034087</v>
      </c>
      <c r="K186" s="4"/>
    </row>
    <row r="187" spans="1:11" ht="14.5">
      <c r="A187" s="5" t="s">
        <v>150</v>
      </c>
      <c r="B187" s="5"/>
      <c r="C187" s="5"/>
      <c r="D187" s="5"/>
      <c r="E187" s="5"/>
      <c r="F187" s="5"/>
      <c r="G187" s="5"/>
      <c r="H187" s="19">
        <f t="shared" si="0"/>
        <v>10034087</v>
      </c>
      <c r="K187" s="4"/>
    </row>
    <row r="188" spans="1:11" ht="14.5">
      <c r="A188" s="9"/>
      <c r="B188" s="9"/>
      <c r="C188" s="9" t="s">
        <v>15</v>
      </c>
      <c r="D188" s="9" t="s">
        <v>151</v>
      </c>
      <c r="E188" s="10">
        <v>150000</v>
      </c>
      <c r="F188" s="9"/>
      <c r="G188" s="9"/>
      <c r="H188" s="10">
        <f t="shared" si="0"/>
        <v>10184087</v>
      </c>
      <c r="K188" s="4"/>
    </row>
    <row r="189" spans="1:11" ht="14.5">
      <c r="A189" s="9"/>
      <c r="B189" s="9"/>
      <c r="C189" s="9" t="s">
        <v>141</v>
      </c>
      <c r="D189" s="9"/>
      <c r="E189" s="9"/>
      <c r="F189" s="10">
        <v>67500</v>
      </c>
      <c r="G189" s="9"/>
      <c r="H189" s="10">
        <f t="shared" si="0"/>
        <v>10116587</v>
      </c>
      <c r="K189" s="4"/>
    </row>
    <row r="190" spans="1:11" ht="14.5">
      <c r="A190" s="24">
        <v>45662</v>
      </c>
      <c r="B190" s="9"/>
      <c r="C190" s="9" t="s">
        <v>10</v>
      </c>
      <c r="D190" s="9"/>
      <c r="E190" s="9"/>
      <c r="F190" s="10">
        <v>502900</v>
      </c>
      <c r="G190" s="9"/>
      <c r="H190" s="10">
        <f t="shared" si="0"/>
        <v>9613687</v>
      </c>
      <c r="K190" s="4"/>
    </row>
    <row r="191" spans="1:11" ht="14.5">
      <c r="A191" s="24">
        <v>45662</v>
      </c>
      <c r="B191" s="9"/>
      <c r="C191" s="9" t="s">
        <v>10</v>
      </c>
      <c r="D191" s="9"/>
      <c r="E191" s="9"/>
      <c r="F191" s="10">
        <v>102900</v>
      </c>
      <c r="G191" s="9"/>
      <c r="H191" s="10">
        <f t="shared" si="0"/>
        <v>9510787</v>
      </c>
      <c r="K191" s="4"/>
    </row>
    <row r="192" spans="1:11" ht="14.5">
      <c r="A192" s="9"/>
      <c r="B192" s="9"/>
      <c r="C192" s="9" t="s">
        <v>37</v>
      </c>
      <c r="D192" s="9"/>
      <c r="E192" s="9"/>
      <c r="F192" s="10">
        <v>1400000</v>
      </c>
      <c r="G192" s="9"/>
      <c r="H192" s="10">
        <f t="shared" si="0"/>
        <v>8110787</v>
      </c>
      <c r="K192" s="4"/>
    </row>
    <row r="193" spans="1:11" ht="14.5">
      <c r="A193" s="9"/>
      <c r="B193" s="9"/>
      <c r="C193" s="9" t="s">
        <v>31</v>
      </c>
      <c r="D193" s="9" t="s">
        <v>152</v>
      </c>
      <c r="E193" s="9"/>
      <c r="F193" s="10">
        <v>1400000</v>
      </c>
      <c r="G193" s="9"/>
      <c r="H193" s="10">
        <f t="shared" si="0"/>
        <v>6710787</v>
      </c>
      <c r="K193" s="4"/>
    </row>
    <row r="194" spans="1:11" ht="14.5">
      <c r="A194" s="9"/>
      <c r="B194" s="9"/>
      <c r="C194" s="9" t="s">
        <v>33</v>
      </c>
      <c r="D194" s="9"/>
      <c r="E194" s="9"/>
      <c r="F194" s="10">
        <v>1400000</v>
      </c>
      <c r="G194" s="9"/>
      <c r="H194" s="10">
        <f t="shared" si="0"/>
        <v>5310787</v>
      </c>
      <c r="K194" s="4"/>
    </row>
    <row r="195" spans="1:11" ht="14.5">
      <c r="A195" s="9"/>
      <c r="B195" s="9"/>
      <c r="C195" s="9" t="s">
        <v>34</v>
      </c>
      <c r="D195" s="9"/>
      <c r="E195" s="9"/>
      <c r="F195" s="10">
        <v>1400000</v>
      </c>
      <c r="G195" s="9"/>
      <c r="H195" s="10">
        <f t="shared" si="0"/>
        <v>3910787</v>
      </c>
      <c r="K195" s="4"/>
    </row>
    <row r="196" spans="1:11" ht="14.5">
      <c r="A196" s="9"/>
      <c r="B196" s="9"/>
      <c r="C196" s="9" t="s">
        <v>38</v>
      </c>
      <c r="D196" s="9"/>
      <c r="E196" s="9"/>
      <c r="F196" s="10">
        <v>500000</v>
      </c>
      <c r="G196" s="9"/>
      <c r="H196" s="10">
        <f t="shared" si="0"/>
        <v>3410787</v>
      </c>
      <c r="K196" s="4"/>
    </row>
    <row r="197" spans="1:11" ht="14.5">
      <c r="A197" s="9"/>
      <c r="B197" s="9"/>
      <c r="C197" s="9" t="s">
        <v>35</v>
      </c>
      <c r="D197" s="9" t="s">
        <v>153</v>
      </c>
      <c r="E197" s="10">
        <v>50000</v>
      </c>
      <c r="F197" s="9"/>
      <c r="G197" s="9"/>
      <c r="H197" s="10">
        <f t="shared" si="0"/>
        <v>3460787</v>
      </c>
      <c r="K197" s="4"/>
    </row>
    <row r="198" spans="1:11" ht="14.5">
      <c r="A198" s="9"/>
      <c r="B198" s="9"/>
      <c r="C198" s="9" t="s">
        <v>154</v>
      </c>
      <c r="D198" s="9"/>
      <c r="E198" s="10">
        <f>Perhitungan!AT67</f>
        <v>2875000</v>
      </c>
      <c r="F198" s="9"/>
      <c r="G198" s="9"/>
      <c r="H198" s="10">
        <f t="shared" si="0"/>
        <v>6335787</v>
      </c>
      <c r="K198" s="4"/>
    </row>
    <row r="199" spans="1:11" ht="14.5">
      <c r="A199" s="9"/>
      <c r="B199" s="9"/>
      <c r="C199" s="9" t="s">
        <v>27</v>
      </c>
      <c r="D199" s="9"/>
      <c r="E199" s="10">
        <f>Perhitungan!AU67</f>
        <v>211000</v>
      </c>
      <c r="F199" s="9"/>
      <c r="G199" s="9"/>
      <c r="H199" s="10">
        <f t="shared" si="0"/>
        <v>6546787</v>
      </c>
      <c r="K199" s="4"/>
    </row>
    <row r="200" spans="1:11" ht="14.5">
      <c r="A200" s="9"/>
      <c r="B200" s="9"/>
      <c r="C200" s="9" t="s">
        <v>155</v>
      </c>
      <c r="D200" s="9"/>
      <c r="E200" s="10">
        <f>Perhitungan!AV67</f>
        <v>4900000</v>
      </c>
      <c r="F200" s="9"/>
      <c r="G200" s="9"/>
      <c r="H200" s="10">
        <f t="shared" si="0"/>
        <v>11446787</v>
      </c>
      <c r="K200" s="4"/>
    </row>
    <row r="201" spans="1:11" ht="14.5">
      <c r="A201" s="9"/>
      <c r="B201" s="9"/>
      <c r="C201" s="9" t="s">
        <v>156</v>
      </c>
      <c r="D201" s="9"/>
      <c r="E201" s="9"/>
      <c r="F201" s="10">
        <v>100000</v>
      </c>
      <c r="G201" s="9"/>
      <c r="H201" s="10">
        <f t="shared" si="0"/>
        <v>11346787</v>
      </c>
      <c r="K201" s="4"/>
    </row>
    <row r="202" spans="1:11" ht="14.5">
      <c r="A202" s="24">
        <v>45669</v>
      </c>
      <c r="B202" s="9"/>
      <c r="C202" s="16" t="s">
        <v>43</v>
      </c>
      <c r="D202" s="9" t="s">
        <v>151</v>
      </c>
      <c r="E202" s="10">
        <v>1890000</v>
      </c>
      <c r="F202" s="10"/>
      <c r="G202" s="9"/>
      <c r="H202" s="10">
        <f t="shared" si="0"/>
        <v>13236787</v>
      </c>
      <c r="K202" s="4"/>
    </row>
    <row r="203" spans="1:11" ht="14.5">
      <c r="A203" s="11"/>
      <c r="B203" s="12"/>
      <c r="C203" s="9" t="s">
        <v>41</v>
      </c>
      <c r="D203" s="13" t="s">
        <v>42</v>
      </c>
      <c r="E203" s="12"/>
      <c r="F203" s="10">
        <v>797500</v>
      </c>
      <c r="G203" s="14"/>
      <c r="H203" s="10">
        <f t="shared" si="0"/>
        <v>12439287</v>
      </c>
      <c r="K203" s="4"/>
    </row>
    <row r="204" spans="1:11" ht="14.5">
      <c r="A204" s="24">
        <v>45673</v>
      </c>
      <c r="B204" s="20">
        <v>403003</v>
      </c>
      <c r="C204" s="12" t="s">
        <v>69</v>
      </c>
      <c r="D204" s="12" t="s">
        <v>151</v>
      </c>
      <c r="E204" s="21">
        <v>328000</v>
      </c>
      <c r="F204" s="12"/>
      <c r="G204" s="12"/>
      <c r="H204" s="21">
        <f t="shared" si="0"/>
        <v>12767287</v>
      </c>
      <c r="K204" s="4"/>
    </row>
    <row r="205" spans="1:11" ht="14.5">
      <c r="A205" s="9"/>
      <c r="B205" s="9"/>
      <c r="C205" s="9" t="s">
        <v>108</v>
      </c>
      <c r="D205" s="9"/>
      <c r="E205" s="9"/>
      <c r="F205" s="10">
        <v>100000</v>
      </c>
      <c r="G205" s="9"/>
      <c r="H205" s="10">
        <f t="shared" si="0"/>
        <v>12667287</v>
      </c>
      <c r="K205" s="4"/>
    </row>
    <row r="206" spans="1:11" ht="14.5">
      <c r="A206" s="9"/>
      <c r="B206" s="9"/>
      <c r="C206" s="9" t="s">
        <v>157</v>
      </c>
      <c r="D206" s="9"/>
      <c r="E206" s="9"/>
      <c r="F206" s="10">
        <v>50000</v>
      </c>
      <c r="G206" s="9"/>
      <c r="H206" s="10">
        <f t="shared" si="0"/>
        <v>12617287</v>
      </c>
      <c r="K206" s="4"/>
    </row>
    <row r="207" spans="1:11" ht="14.5">
      <c r="A207" s="9"/>
      <c r="B207" s="9"/>
      <c r="C207" s="9" t="s">
        <v>85</v>
      </c>
      <c r="D207" s="9"/>
      <c r="E207" s="9"/>
      <c r="F207" s="10">
        <v>500000</v>
      </c>
      <c r="G207" s="9"/>
      <c r="H207" s="10">
        <f t="shared" si="0"/>
        <v>12117287</v>
      </c>
      <c r="K207" s="4"/>
    </row>
    <row r="208" spans="1:11" ht="14.5">
      <c r="A208" s="24">
        <v>45685</v>
      </c>
      <c r="B208" s="9"/>
      <c r="C208" s="9" t="s">
        <v>10</v>
      </c>
      <c r="D208" s="9"/>
      <c r="E208" s="9"/>
      <c r="F208" s="10">
        <v>503200</v>
      </c>
      <c r="G208" s="9"/>
      <c r="H208" s="10">
        <f t="shared" si="0"/>
        <v>11614087</v>
      </c>
      <c r="K208" s="4"/>
    </row>
    <row r="209" spans="1:11" ht="14.5">
      <c r="A209" s="5" t="s">
        <v>158</v>
      </c>
      <c r="B209" s="5"/>
      <c r="C209" s="5"/>
      <c r="D209" s="5"/>
      <c r="E209" s="5"/>
      <c r="F209" s="5"/>
      <c r="G209" s="5"/>
      <c r="H209" s="19">
        <f t="shared" si="0"/>
        <v>11614087</v>
      </c>
      <c r="K209" s="4"/>
    </row>
    <row r="210" spans="1:11" ht="14.5">
      <c r="A210" s="9"/>
      <c r="B210" s="9"/>
      <c r="C210" s="9" t="s">
        <v>159</v>
      </c>
      <c r="D210" s="9"/>
      <c r="E210" s="9"/>
      <c r="F210" s="10">
        <v>60810</v>
      </c>
      <c r="G210" s="9"/>
      <c r="H210" s="10">
        <f t="shared" si="0"/>
        <v>11553277</v>
      </c>
      <c r="K210" s="4"/>
    </row>
    <row r="211" spans="1:11" ht="14.5">
      <c r="A211" s="9"/>
      <c r="B211" s="9"/>
      <c r="C211" s="9" t="s">
        <v>15</v>
      </c>
      <c r="D211" s="26">
        <v>45713</v>
      </c>
      <c r="E211" s="10">
        <v>150000</v>
      </c>
      <c r="F211" s="9"/>
      <c r="G211" s="9"/>
      <c r="H211" s="10">
        <f t="shared" si="0"/>
        <v>11703277</v>
      </c>
      <c r="K211" s="4"/>
    </row>
    <row r="212" spans="1:11" ht="14.5">
      <c r="A212" s="9"/>
      <c r="B212" s="9"/>
      <c r="C212" s="9" t="s">
        <v>108</v>
      </c>
      <c r="D212" s="9"/>
      <c r="E212" s="9"/>
      <c r="F212" s="10">
        <v>100000</v>
      </c>
      <c r="G212" s="9"/>
      <c r="H212" s="10">
        <f t="shared" si="0"/>
        <v>11603277</v>
      </c>
      <c r="K212" s="4"/>
    </row>
    <row r="213" spans="1:11" ht="14.5">
      <c r="A213" s="9"/>
      <c r="B213" s="9"/>
      <c r="C213" s="9" t="s">
        <v>160</v>
      </c>
      <c r="D213" s="9"/>
      <c r="E213" s="9"/>
      <c r="F213" s="10">
        <v>109500</v>
      </c>
      <c r="G213" s="9"/>
      <c r="H213" s="10">
        <f t="shared" si="0"/>
        <v>11493777</v>
      </c>
      <c r="K213" s="4"/>
    </row>
    <row r="214" spans="1:11" ht="14.5">
      <c r="A214" s="9"/>
      <c r="B214" s="9"/>
      <c r="C214" s="9" t="s">
        <v>161</v>
      </c>
      <c r="D214" s="9"/>
      <c r="E214" s="10">
        <f>Perhitungan!AY67</f>
        <v>2004000</v>
      </c>
      <c r="F214" s="9"/>
      <c r="G214" s="9"/>
      <c r="H214" s="10">
        <f t="shared" si="0"/>
        <v>13497777</v>
      </c>
      <c r="K214" s="4"/>
    </row>
    <row r="215" spans="1:11" ht="14.5">
      <c r="A215" s="9"/>
      <c r="B215" s="9"/>
      <c r="C215" s="9" t="s">
        <v>27</v>
      </c>
      <c r="D215" s="9"/>
      <c r="E215" s="10">
        <f>Perhitungan!AZ67</f>
        <v>177000</v>
      </c>
      <c r="F215" s="9"/>
      <c r="G215" s="9"/>
      <c r="H215" s="10">
        <f t="shared" si="0"/>
        <v>13674777</v>
      </c>
      <c r="K215" s="4"/>
    </row>
    <row r="216" spans="1:11" ht="14.5">
      <c r="A216" s="9"/>
      <c r="B216" s="9"/>
      <c r="C216" s="9" t="s">
        <v>155</v>
      </c>
      <c r="D216" s="9"/>
      <c r="E216" s="10">
        <f>Perhitungan!BA67</f>
        <v>4900000</v>
      </c>
      <c r="F216" s="9"/>
      <c r="G216" s="9"/>
      <c r="H216" s="10">
        <f t="shared" si="0"/>
        <v>18574777</v>
      </c>
      <c r="K216" s="4"/>
    </row>
    <row r="217" spans="1:11" ht="14.5">
      <c r="A217" s="9"/>
      <c r="B217" s="9"/>
      <c r="C217" s="9" t="s">
        <v>23</v>
      </c>
      <c r="D217" s="9"/>
      <c r="E217" s="10">
        <v>38000</v>
      </c>
      <c r="F217" s="9"/>
      <c r="G217" s="9"/>
      <c r="H217" s="10">
        <f t="shared" si="0"/>
        <v>18612777</v>
      </c>
      <c r="K217" s="4"/>
    </row>
    <row r="218" spans="1:11" ht="14.5">
      <c r="A218" s="24">
        <v>45696</v>
      </c>
      <c r="B218" s="9"/>
      <c r="C218" s="9" t="s">
        <v>10</v>
      </c>
      <c r="D218" s="9"/>
      <c r="E218" s="9"/>
      <c r="F218" s="10">
        <v>1003000</v>
      </c>
      <c r="G218" s="9"/>
      <c r="H218" s="10">
        <f t="shared" si="0"/>
        <v>17609777</v>
      </c>
      <c r="K218" s="4"/>
    </row>
    <row r="219" spans="1:11" ht="14.5">
      <c r="A219" s="24">
        <v>45696</v>
      </c>
      <c r="B219" s="9"/>
      <c r="C219" s="9" t="s">
        <v>10</v>
      </c>
      <c r="D219" s="9"/>
      <c r="E219" s="9"/>
      <c r="F219" s="10">
        <v>103000</v>
      </c>
      <c r="G219" s="9"/>
      <c r="H219" s="10">
        <f t="shared" si="0"/>
        <v>17506777</v>
      </c>
      <c r="K219" s="4"/>
    </row>
    <row r="220" spans="1:11" ht="14.5">
      <c r="A220" s="24">
        <v>45696</v>
      </c>
      <c r="B220" s="9"/>
      <c r="C220" s="9" t="s">
        <v>10</v>
      </c>
      <c r="D220" s="9"/>
      <c r="E220" s="9"/>
      <c r="F220" s="10">
        <v>23000</v>
      </c>
      <c r="G220" s="9"/>
      <c r="H220" s="10">
        <f t="shared" si="0"/>
        <v>17483777</v>
      </c>
      <c r="K220" s="4"/>
    </row>
    <row r="221" spans="1:11" ht="14.5">
      <c r="A221" s="9"/>
      <c r="B221" s="9"/>
      <c r="C221" s="9" t="s">
        <v>31</v>
      </c>
      <c r="D221" s="9"/>
      <c r="E221" s="9"/>
      <c r="F221" s="10">
        <v>1400000</v>
      </c>
      <c r="G221" s="9"/>
      <c r="H221" s="10">
        <f t="shared" si="0"/>
        <v>16083777</v>
      </c>
      <c r="K221" s="4"/>
    </row>
    <row r="222" spans="1:11" ht="14.5">
      <c r="A222" s="9"/>
      <c r="B222" s="9"/>
      <c r="C222" s="9" t="s">
        <v>33</v>
      </c>
      <c r="D222" s="9"/>
      <c r="E222" s="9"/>
      <c r="F222" s="10">
        <v>1400000</v>
      </c>
      <c r="G222" s="9"/>
      <c r="H222" s="10">
        <f t="shared" si="0"/>
        <v>14683777</v>
      </c>
      <c r="K222" s="4"/>
    </row>
    <row r="223" spans="1:11" ht="14.5">
      <c r="A223" s="9"/>
      <c r="B223" s="9"/>
      <c r="C223" s="9" t="s">
        <v>37</v>
      </c>
      <c r="D223" s="9" t="s">
        <v>162</v>
      </c>
      <c r="E223" s="9"/>
      <c r="F223" s="10">
        <v>1350000</v>
      </c>
      <c r="G223" s="9"/>
      <c r="H223" s="10">
        <f t="shared" si="0"/>
        <v>13333777</v>
      </c>
      <c r="K223" s="4"/>
    </row>
    <row r="224" spans="1:11" ht="14.5">
      <c r="A224" s="9"/>
      <c r="B224" s="9"/>
      <c r="C224" s="9" t="s">
        <v>34</v>
      </c>
      <c r="D224" s="9"/>
      <c r="E224" s="9"/>
      <c r="F224" s="10">
        <v>1400000</v>
      </c>
      <c r="G224" s="9"/>
      <c r="H224" s="10">
        <f t="shared" si="0"/>
        <v>11933777</v>
      </c>
      <c r="K224" s="4"/>
    </row>
    <row r="225" spans="1:11" ht="14.5">
      <c r="A225" s="9"/>
      <c r="B225" s="9"/>
      <c r="C225" s="9" t="s">
        <v>35</v>
      </c>
      <c r="D225" s="9" t="s">
        <v>163</v>
      </c>
      <c r="E225" s="10">
        <v>50000</v>
      </c>
      <c r="F225" s="9"/>
      <c r="G225" s="9"/>
      <c r="H225" s="10">
        <f t="shared" si="0"/>
        <v>11983777</v>
      </c>
      <c r="K225" s="4"/>
    </row>
    <row r="226" spans="1:11" ht="14.5">
      <c r="A226" s="9"/>
      <c r="B226" s="9"/>
      <c r="C226" s="9" t="s">
        <v>38</v>
      </c>
      <c r="D226" s="9"/>
      <c r="E226" s="9"/>
      <c r="F226" s="10">
        <v>300000</v>
      </c>
      <c r="G226" s="9"/>
      <c r="H226" s="10">
        <f t="shared" si="0"/>
        <v>11683777</v>
      </c>
      <c r="K226" s="4"/>
    </row>
    <row r="227" spans="1:11" ht="14.5">
      <c r="A227" s="9"/>
      <c r="B227" s="9"/>
      <c r="C227" s="9" t="s">
        <v>157</v>
      </c>
      <c r="D227" s="9"/>
      <c r="E227" s="9"/>
      <c r="F227" s="10">
        <v>100000</v>
      </c>
      <c r="G227" s="9"/>
      <c r="H227" s="10">
        <f t="shared" si="0"/>
        <v>11583777</v>
      </c>
      <c r="K227" s="4"/>
    </row>
    <row r="228" spans="1:11" ht="14.5">
      <c r="A228" s="24">
        <v>45704</v>
      </c>
      <c r="B228" s="9"/>
      <c r="C228" s="16" t="s">
        <v>43</v>
      </c>
      <c r="D228" s="9" t="s">
        <v>164</v>
      </c>
      <c r="E228" s="10">
        <v>1890000</v>
      </c>
      <c r="F228" s="10"/>
      <c r="G228" s="9"/>
      <c r="H228" s="10">
        <f t="shared" si="0"/>
        <v>13473777</v>
      </c>
      <c r="K228" s="4"/>
    </row>
    <row r="229" spans="1:11" ht="14.5">
      <c r="A229" s="11"/>
      <c r="B229" s="12"/>
      <c r="C229" s="9" t="s">
        <v>41</v>
      </c>
      <c r="D229" s="13" t="s">
        <v>42</v>
      </c>
      <c r="E229" s="12"/>
      <c r="F229" s="10">
        <v>797500</v>
      </c>
      <c r="G229" s="14"/>
      <c r="H229" s="10">
        <f t="shared" si="0"/>
        <v>12676277</v>
      </c>
      <c r="K229" s="4"/>
    </row>
    <row r="230" spans="1:11" ht="14.5">
      <c r="A230" s="24">
        <v>45705</v>
      </c>
      <c r="B230" s="20">
        <v>403003</v>
      </c>
      <c r="C230" s="12" t="s">
        <v>69</v>
      </c>
      <c r="D230" s="12" t="s">
        <v>164</v>
      </c>
      <c r="E230" s="21">
        <v>328000</v>
      </c>
      <c r="F230" s="12"/>
      <c r="G230" s="12"/>
      <c r="H230" s="21">
        <f t="shared" si="0"/>
        <v>13004277</v>
      </c>
      <c r="K230" s="4"/>
    </row>
    <row r="231" spans="1:11" ht="14.5">
      <c r="K231" s="4"/>
    </row>
    <row r="232" spans="1:11" ht="14.5">
      <c r="K232" s="4"/>
    </row>
    <row r="233" spans="1:11" ht="14.5">
      <c r="K233" s="4"/>
    </row>
    <row r="234" spans="1:11" ht="14.5">
      <c r="K234" s="4"/>
    </row>
    <row r="235" spans="1:11" ht="14.5">
      <c r="K235" s="4"/>
    </row>
    <row r="236" spans="1:11" ht="14.5">
      <c r="K236" s="4"/>
    </row>
    <row r="237" spans="1:11" ht="14.5">
      <c r="K237" s="4"/>
    </row>
    <row r="238" spans="1:11" ht="14.5">
      <c r="K238" s="4"/>
    </row>
    <row r="239" spans="1:11" ht="14.5">
      <c r="K239" s="4"/>
    </row>
    <row r="240" spans="1:11" ht="14.5">
      <c r="K240" s="4"/>
    </row>
    <row r="241" spans="11:11" ht="14.5">
      <c r="K241" s="4"/>
    </row>
    <row r="242" spans="11:11" ht="14.5">
      <c r="K242" s="4"/>
    </row>
    <row r="243" spans="11:11" ht="14.5">
      <c r="K243" s="4"/>
    </row>
    <row r="244" spans="11:11" ht="14.5">
      <c r="K244" s="4"/>
    </row>
    <row r="245" spans="11:11" ht="14.5">
      <c r="K245" s="4"/>
    </row>
    <row r="246" spans="11:11" ht="14.5">
      <c r="K246" s="4"/>
    </row>
    <row r="247" spans="11:11" ht="14.5">
      <c r="K247" s="4"/>
    </row>
    <row r="248" spans="11:11" ht="14.5">
      <c r="K248" s="4"/>
    </row>
    <row r="249" spans="11:11" ht="14.5">
      <c r="K249" s="4"/>
    </row>
    <row r="250" spans="11:11" ht="14.5">
      <c r="K250" s="4"/>
    </row>
    <row r="251" spans="11:11" ht="14.5">
      <c r="K251" s="4"/>
    </row>
    <row r="252" spans="11:11" ht="14.5">
      <c r="K252" s="4"/>
    </row>
    <row r="253" spans="11:11" ht="14.5">
      <c r="K253" s="4"/>
    </row>
    <row r="254" spans="11:11" ht="14.5">
      <c r="K254" s="4"/>
    </row>
    <row r="255" spans="11:11" ht="14.5">
      <c r="K255" s="4"/>
    </row>
    <row r="256" spans="11:11" ht="14.5">
      <c r="K256" s="4"/>
    </row>
    <row r="257" spans="11:11" ht="14.5">
      <c r="K257" s="4"/>
    </row>
    <row r="258" spans="11:11" ht="14.5">
      <c r="K258" s="4"/>
    </row>
    <row r="259" spans="11:11" ht="14.5">
      <c r="K259" s="4"/>
    </row>
    <row r="260" spans="11:11" ht="14.5">
      <c r="K260" s="4"/>
    </row>
    <row r="261" spans="11:11" ht="14.5">
      <c r="K261" s="4"/>
    </row>
    <row r="262" spans="11:11" ht="14.5">
      <c r="K262" s="4"/>
    </row>
    <row r="263" spans="11:11" ht="14.5">
      <c r="K263" s="4"/>
    </row>
    <row r="264" spans="11:11" ht="14.5">
      <c r="K264" s="4"/>
    </row>
    <row r="265" spans="11:11" ht="14.5">
      <c r="K265" s="4"/>
    </row>
    <row r="266" spans="11:11" ht="14.5">
      <c r="K266" s="4"/>
    </row>
    <row r="267" spans="11:11" ht="14.5">
      <c r="K267" s="4"/>
    </row>
    <row r="268" spans="11:11" ht="14.5">
      <c r="K268" s="4"/>
    </row>
    <row r="269" spans="11:11" ht="14.5">
      <c r="K269" s="4"/>
    </row>
    <row r="270" spans="11:11" ht="14.5">
      <c r="K270" s="4"/>
    </row>
    <row r="271" spans="11:11" ht="14.5">
      <c r="K271" s="4"/>
    </row>
    <row r="272" spans="11:11" ht="14.5">
      <c r="K272" s="4"/>
    </row>
    <row r="273" spans="11:11" ht="14.5">
      <c r="K273" s="4"/>
    </row>
    <row r="274" spans="11:11" ht="14.5">
      <c r="K274" s="4"/>
    </row>
    <row r="275" spans="11:11" ht="14.5">
      <c r="K275" s="4"/>
    </row>
    <row r="276" spans="11:11" ht="14.5">
      <c r="K276" s="4"/>
    </row>
    <row r="277" spans="11:11" ht="14.5">
      <c r="K277" s="4"/>
    </row>
    <row r="278" spans="11:11" ht="14.5">
      <c r="K278" s="4"/>
    </row>
    <row r="279" spans="11:11" ht="14.5">
      <c r="K279" s="4"/>
    </row>
    <row r="280" spans="11:11" ht="14.5">
      <c r="K280" s="4"/>
    </row>
    <row r="281" spans="11:11" ht="14.5">
      <c r="K281" s="4"/>
    </row>
    <row r="282" spans="11:11" ht="14.5">
      <c r="K282" s="4"/>
    </row>
    <row r="283" spans="11:11" ht="14.5">
      <c r="K283" s="4"/>
    </row>
    <row r="284" spans="11:11" ht="14.5">
      <c r="K284" s="4"/>
    </row>
    <row r="285" spans="11:11" ht="14.5">
      <c r="K285" s="4"/>
    </row>
    <row r="286" spans="11:11" ht="14.5">
      <c r="K286" s="4"/>
    </row>
    <row r="287" spans="11:11" ht="14.5">
      <c r="K287" s="4"/>
    </row>
    <row r="288" spans="11:11" ht="14.5">
      <c r="K288" s="4"/>
    </row>
    <row r="289" spans="11:11" ht="14.5">
      <c r="K289" s="4"/>
    </row>
    <row r="290" spans="11:11" ht="14.5">
      <c r="K290" s="4"/>
    </row>
    <row r="291" spans="11:11" ht="14.5">
      <c r="K291" s="4"/>
    </row>
    <row r="292" spans="11:11" ht="14.5">
      <c r="K292" s="4"/>
    </row>
    <row r="293" spans="11:11" ht="14.5">
      <c r="K293" s="4"/>
    </row>
    <row r="294" spans="11:11" ht="14.5">
      <c r="K294" s="4"/>
    </row>
    <row r="295" spans="11:11" ht="14.5">
      <c r="K295" s="4"/>
    </row>
    <row r="296" spans="11:11" ht="14.5">
      <c r="K296" s="4"/>
    </row>
    <row r="297" spans="11:11" ht="14.5">
      <c r="K297" s="4"/>
    </row>
    <row r="298" spans="11:11" ht="14.5">
      <c r="K298" s="4"/>
    </row>
    <row r="299" spans="11:11" ht="14.5">
      <c r="K299" s="4"/>
    </row>
    <row r="300" spans="11:11" ht="14.5">
      <c r="K300" s="4"/>
    </row>
    <row r="301" spans="11:11" ht="14.5">
      <c r="K301" s="4"/>
    </row>
    <row r="302" spans="11:11" ht="14.5">
      <c r="K302" s="4"/>
    </row>
    <row r="303" spans="11:11" ht="14.5">
      <c r="K303" s="4"/>
    </row>
    <row r="304" spans="11:11" ht="14.5">
      <c r="K304" s="4"/>
    </row>
    <row r="305" spans="11:11" ht="14.5">
      <c r="K305" s="4"/>
    </row>
    <row r="306" spans="11:11" ht="14.5">
      <c r="K306" s="4"/>
    </row>
    <row r="307" spans="11:11" ht="14.5">
      <c r="K307" s="4"/>
    </row>
    <row r="308" spans="11:11" ht="14.5">
      <c r="K308" s="4"/>
    </row>
    <row r="309" spans="11:11" ht="14.5">
      <c r="K309" s="4"/>
    </row>
    <row r="310" spans="11:11" ht="14.5">
      <c r="K310" s="4"/>
    </row>
    <row r="311" spans="11:11" ht="14.5">
      <c r="K311" s="4"/>
    </row>
    <row r="312" spans="11:11" ht="14.5">
      <c r="K312" s="4"/>
    </row>
    <row r="313" spans="11:11" ht="14.5">
      <c r="K313" s="4"/>
    </row>
    <row r="314" spans="11:11" ht="14.5">
      <c r="K314" s="4"/>
    </row>
    <row r="315" spans="11:11" ht="14.5">
      <c r="K315" s="4"/>
    </row>
    <row r="316" spans="11:11" ht="14.5">
      <c r="K316" s="4"/>
    </row>
    <row r="317" spans="11:11" ht="14.5">
      <c r="K317" s="4"/>
    </row>
    <row r="318" spans="11:11" ht="14.5">
      <c r="K318" s="4"/>
    </row>
    <row r="319" spans="11:11" ht="14.5">
      <c r="K319" s="4"/>
    </row>
    <row r="320" spans="11:11" ht="14.5">
      <c r="K320" s="4"/>
    </row>
    <row r="321" spans="11:11" ht="14.5">
      <c r="K321" s="4"/>
    </row>
    <row r="322" spans="11:11" ht="14.5">
      <c r="K322" s="4"/>
    </row>
    <row r="323" spans="11:11" ht="14.5">
      <c r="K323" s="4"/>
    </row>
    <row r="324" spans="11:11" ht="14.5">
      <c r="K324" s="4"/>
    </row>
    <row r="325" spans="11:11" ht="14.5">
      <c r="K325" s="4"/>
    </row>
    <row r="326" spans="11:11" ht="14.5">
      <c r="K326" s="4"/>
    </row>
    <row r="327" spans="11:11" ht="14.5">
      <c r="K327" s="4"/>
    </row>
    <row r="328" spans="11:11" ht="14.5">
      <c r="K328" s="4"/>
    </row>
    <row r="329" spans="11:11" ht="14.5">
      <c r="K329" s="4"/>
    </row>
    <row r="330" spans="11:11" ht="14.5">
      <c r="K330" s="4"/>
    </row>
    <row r="331" spans="11:11" ht="14.5">
      <c r="K331" s="4"/>
    </row>
    <row r="332" spans="11:11" ht="14.5">
      <c r="K332" s="4"/>
    </row>
    <row r="333" spans="11:11" ht="14.5">
      <c r="K333" s="4"/>
    </row>
    <row r="334" spans="11:11" ht="14.5">
      <c r="K334" s="4"/>
    </row>
    <row r="335" spans="11:11" ht="14.5">
      <c r="K335" s="4"/>
    </row>
    <row r="336" spans="11:11" ht="14.5">
      <c r="K336" s="4"/>
    </row>
    <row r="337" spans="11:11" ht="14.5">
      <c r="K337" s="4"/>
    </row>
    <row r="338" spans="11:11" ht="14.5">
      <c r="K338" s="4"/>
    </row>
    <row r="339" spans="11:11" ht="14.5">
      <c r="K339" s="4"/>
    </row>
    <row r="340" spans="11:11" ht="14.5">
      <c r="K340" s="4"/>
    </row>
    <row r="341" spans="11:11" ht="14.5">
      <c r="K341" s="4"/>
    </row>
    <row r="342" spans="11:11" ht="14.5">
      <c r="K342" s="4"/>
    </row>
    <row r="343" spans="11:11" ht="14.5">
      <c r="K343" s="4"/>
    </row>
    <row r="344" spans="11:11" ht="14.5">
      <c r="K344" s="4"/>
    </row>
    <row r="345" spans="11:11" ht="14.5">
      <c r="K345" s="4"/>
    </row>
    <row r="346" spans="11:11" ht="14.5">
      <c r="K346" s="4"/>
    </row>
    <row r="347" spans="11:11" ht="14.5">
      <c r="K347" s="4"/>
    </row>
    <row r="348" spans="11:11" ht="14.5">
      <c r="K348" s="4"/>
    </row>
    <row r="349" spans="11:11" ht="14.5">
      <c r="K349" s="4"/>
    </row>
    <row r="350" spans="11:11" ht="14.5">
      <c r="K350" s="4"/>
    </row>
    <row r="351" spans="11:11" ht="14.5">
      <c r="K351" s="4"/>
    </row>
    <row r="352" spans="11:11" ht="14.5">
      <c r="K352" s="4"/>
    </row>
    <row r="353" spans="11:11" ht="14.5">
      <c r="K353" s="4"/>
    </row>
    <row r="354" spans="11:11" ht="14.5">
      <c r="K354" s="4"/>
    </row>
    <row r="355" spans="11:11" ht="14.5">
      <c r="K355" s="4"/>
    </row>
    <row r="356" spans="11:11" ht="14.5">
      <c r="K356" s="4"/>
    </row>
    <row r="357" spans="11:11" ht="14.5">
      <c r="K357" s="4"/>
    </row>
    <row r="358" spans="11:11" ht="14.5">
      <c r="K358" s="4"/>
    </row>
    <row r="359" spans="11:11" ht="14.5">
      <c r="K359" s="4"/>
    </row>
    <row r="360" spans="11:11" ht="14.5">
      <c r="K360" s="4"/>
    </row>
    <row r="361" spans="11:11" ht="14.5">
      <c r="K361" s="4"/>
    </row>
    <row r="362" spans="11:11" ht="14.5">
      <c r="K362" s="4"/>
    </row>
    <row r="363" spans="11:11" ht="14.5">
      <c r="K363" s="4"/>
    </row>
    <row r="364" spans="11:11" ht="14.5">
      <c r="K364" s="4"/>
    </row>
    <row r="365" spans="11:11" ht="14.5">
      <c r="K365" s="4"/>
    </row>
    <row r="366" spans="11:11" ht="14.5">
      <c r="K366" s="4"/>
    </row>
    <row r="367" spans="11:11" ht="14.5">
      <c r="K367" s="4"/>
    </row>
    <row r="368" spans="11:11" ht="14.5">
      <c r="K368" s="4"/>
    </row>
    <row r="369" spans="11:11" ht="14.5">
      <c r="K369" s="4"/>
    </row>
    <row r="370" spans="11:11" ht="14.5">
      <c r="K370" s="4"/>
    </row>
    <row r="371" spans="11:11" ht="14.5">
      <c r="K371" s="4"/>
    </row>
    <row r="372" spans="11:11" ht="14.5">
      <c r="K372" s="4"/>
    </row>
    <row r="373" spans="11:11" ht="14.5">
      <c r="K373" s="4"/>
    </row>
    <row r="374" spans="11:11" ht="14.5">
      <c r="K374" s="4"/>
    </row>
    <row r="375" spans="11:11" ht="14.5">
      <c r="K375" s="4"/>
    </row>
    <row r="376" spans="11:11" ht="14.5">
      <c r="K376" s="4"/>
    </row>
    <row r="377" spans="11:11" ht="14.5">
      <c r="K377" s="4"/>
    </row>
    <row r="378" spans="11:11" ht="14.5">
      <c r="K378" s="4"/>
    </row>
    <row r="379" spans="11:11" ht="14.5">
      <c r="K379" s="4"/>
    </row>
    <row r="380" spans="11:11" ht="14.5">
      <c r="K380" s="4"/>
    </row>
    <row r="381" spans="11:11" ht="14.5">
      <c r="K381" s="4"/>
    </row>
    <row r="382" spans="11:11" ht="14.5">
      <c r="K382" s="4"/>
    </row>
    <row r="383" spans="11:11" ht="14.5">
      <c r="K383" s="4"/>
    </row>
    <row r="384" spans="11:11" ht="14.5">
      <c r="K384" s="4"/>
    </row>
    <row r="385" spans="11:11" ht="14.5">
      <c r="K385" s="4"/>
    </row>
    <row r="386" spans="11:11" ht="14.5">
      <c r="K386" s="4"/>
    </row>
    <row r="387" spans="11:11" ht="14.5">
      <c r="K387" s="4"/>
    </row>
    <row r="388" spans="11:11" ht="14.5">
      <c r="K388" s="4"/>
    </row>
    <row r="389" spans="11:11" ht="14.5">
      <c r="K389" s="4"/>
    </row>
    <row r="390" spans="11:11" ht="14.5">
      <c r="K390" s="4"/>
    </row>
    <row r="391" spans="11:11" ht="14.5">
      <c r="K391" s="4"/>
    </row>
    <row r="392" spans="11:11" ht="14.5">
      <c r="K392" s="4"/>
    </row>
    <row r="393" spans="11:11" ht="14.5">
      <c r="K393" s="4"/>
    </row>
    <row r="394" spans="11:11" ht="14.5">
      <c r="K394" s="4"/>
    </row>
    <row r="395" spans="11:11" ht="14.5">
      <c r="K395" s="4"/>
    </row>
    <row r="396" spans="11:11" ht="14.5">
      <c r="K396" s="4"/>
    </row>
    <row r="397" spans="11:11" ht="14.5">
      <c r="K397" s="4"/>
    </row>
    <row r="398" spans="11:11" ht="14.5">
      <c r="K398" s="4"/>
    </row>
    <row r="399" spans="11:11" ht="14.5">
      <c r="K399" s="4"/>
    </row>
    <row r="400" spans="11:11" ht="14.5">
      <c r="K400" s="4"/>
    </row>
    <row r="401" spans="11:11" ht="14.5">
      <c r="K401" s="4"/>
    </row>
    <row r="402" spans="11:11" ht="14.5">
      <c r="K402" s="4"/>
    </row>
    <row r="403" spans="11:11" ht="14.5">
      <c r="K403" s="4"/>
    </row>
    <row r="404" spans="11:11" ht="14.5">
      <c r="K404" s="4"/>
    </row>
    <row r="405" spans="11:11" ht="14.5">
      <c r="K405" s="4"/>
    </row>
    <row r="406" spans="11:11" ht="14.5">
      <c r="K406" s="4"/>
    </row>
    <row r="407" spans="11:11" ht="14.5">
      <c r="K407" s="4"/>
    </row>
    <row r="408" spans="11:11" ht="14.5">
      <c r="K408" s="4"/>
    </row>
    <row r="409" spans="11:11" ht="14.5">
      <c r="K409" s="4"/>
    </row>
    <row r="410" spans="11:11" ht="14.5">
      <c r="K410" s="4"/>
    </row>
    <row r="411" spans="11:11" ht="14.5">
      <c r="K411" s="4"/>
    </row>
    <row r="412" spans="11:11" ht="14.5">
      <c r="K412" s="4"/>
    </row>
    <row r="413" spans="11:11" ht="14.5">
      <c r="K413" s="4"/>
    </row>
    <row r="414" spans="11:11" ht="14.5">
      <c r="K414" s="4"/>
    </row>
    <row r="415" spans="11:11" ht="14.5">
      <c r="K415" s="4"/>
    </row>
    <row r="416" spans="11:11" ht="14.5">
      <c r="K416" s="4"/>
    </row>
    <row r="417" spans="11:11" ht="14.5">
      <c r="K417" s="4"/>
    </row>
    <row r="418" spans="11:11" ht="14.5">
      <c r="K418" s="4"/>
    </row>
    <row r="419" spans="11:11" ht="14.5">
      <c r="K419" s="4"/>
    </row>
    <row r="420" spans="11:11" ht="14.5">
      <c r="K420" s="4"/>
    </row>
    <row r="421" spans="11:11" ht="14.5">
      <c r="K421" s="4"/>
    </row>
    <row r="422" spans="11:11" ht="14.5">
      <c r="K422" s="4"/>
    </row>
    <row r="423" spans="11:11" ht="14.5">
      <c r="K423" s="4"/>
    </row>
    <row r="424" spans="11:11" ht="14.5">
      <c r="K424" s="4"/>
    </row>
    <row r="425" spans="11:11" ht="14.5">
      <c r="K425" s="4"/>
    </row>
    <row r="426" spans="11:11" ht="14.5">
      <c r="K426" s="4"/>
    </row>
    <row r="427" spans="11:11" ht="14.5">
      <c r="K427" s="4"/>
    </row>
    <row r="428" spans="11:11" ht="14.5">
      <c r="K428" s="4"/>
    </row>
    <row r="429" spans="11:11" ht="14.5">
      <c r="K429" s="4"/>
    </row>
    <row r="430" spans="11:11" ht="14.5">
      <c r="K430" s="4"/>
    </row>
    <row r="431" spans="11:11" ht="14.5">
      <c r="K431" s="4"/>
    </row>
    <row r="432" spans="11:11" ht="14.5">
      <c r="K432" s="4"/>
    </row>
    <row r="433" spans="11:11" ht="14.5">
      <c r="K433" s="4"/>
    </row>
    <row r="434" spans="11:11" ht="14.5">
      <c r="K434" s="4"/>
    </row>
    <row r="435" spans="11:11" ht="14.5">
      <c r="K435" s="4"/>
    </row>
    <row r="436" spans="11:11" ht="14.5">
      <c r="K436" s="4"/>
    </row>
    <row r="437" spans="11:11" ht="14.5">
      <c r="K437" s="4"/>
    </row>
    <row r="438" spans="11:11" ht="14.5">
      <c r="K438" s="4"/>
    </row>
    <row r="439" spans="11:11" ht="14.5">
      <c r="K439" s="4"/>
    </row>
    <row r="440" spans="11:11" ht="14.5">
      <c r="K440" s="4"/>
    </row>
    <row r="441" spans="11:11" ht="14.5">
      <c r="K441" s="4"/>
    </row>
    <row r="442" spans="11:11" ht="14.5">
      <c r="K442" s="4"/>
    </row>
    <row r="443" spans="11:11" ht="14.5">
      <c r="K443" s="4"/>
    </row>
    <row r="444" spans="11:11" ht="14.5">
      <c r="K444" s="4"/>
    </row>
    <row r="445" spans="11:11" ht="14.5">
      <c r="K445" s="4"/>
    </row>
    <row r="446" spans="11:11" ht="14.5">
      <c r="K446" s="4"/>
    </row>
    <row r="447" spans="11:11" ht="14.5">
      <c r="K447" s="4"/>
    </row>
    <row r="448" spans="11:11" ht="14.5">
      <c r="K448" s="4"/>
    </row>
    <row r="449" spans="11:11" ht="14.5">
      <c r="K449" s="4"/>
    </row>
    <row r="450" spans="11:11" ht="14.5">
      <c r="K450" s="4"/>
    </row>
    <row r="451" spans="11:11" ht="14.5">
      <c r="K451" s="4"/>
    </row>
    <row r="452" spans="11:11" ht="14.5">
      <c r="K452" s="4"/>
    </row>
    <row r="453" spans="11:11" ht="14.5">
      <c r="K453" s="4"/>
    </row>
    <row r="454" spans="11:11" ht="14.5">
      <c r="K454" s="4"/>
    </row>
    <row r="455" spans="11:11" ht="14.5">
      <c r="K455" s="4"/>
    </row>
    <row r="456" spans="11:11" ht="14.5">
      <c r="K456" s="4"/>
    </row>
    <row r="457" spans="11:11" ht="14.5">
      <c r="K457" s="4"/>
    </row>
    <row r="458" spans="11:11" ht="14.5">
      <c r="K458" s="4"/>
    </row>
    <row r="459" spans="11:11" ht="14.5">
      <c r="K459" s="4"/>
    </row>
    <row r="460" spans="11:11" ht="14.5">
      <c r="K460" s="4"/>
    </row>
    <row r="461" spans="11:11" ht="14.5">
      <c r="K461" s="4"/>
    </row>
    <row r="462" spans="11:11" ht="14.5">
      <c r="K462" s="4"/>
    </row>
    <row r="463" spans="11:11" ht="14.5">
      <c r="K463" s="4"/>
    </row>
    <row r="464" spans="11:11" ht="14.5">
      <c r="K464" s="4"/>
    </row>
    <row r="465" spans="11:11" ht="14.5">
      <c r="K465" s="4"/>
    </row>
    <row r="466" spans="11:11" ht="14.5">
      <c r="K466" s="4"/>
    </row>
    <row r="467" spans="11:11" ht="14.5">
      <c r="K467" s="4"/>
    </row>
    <row r="468" spans="11:11" ht="14.5">
      <c r="K468" s="4"/>
    </row>
    <row r="469" spans="11:11" ht="14.5">
      <c r="K469" s="4"/>
    </row>
    <row r="470" spans="11:11" ht="14.5">
      <c r="K470" s="4"/>
    </row>
    <row r="471" spans="11:11" ht="14.5">
      <c r="K471" s="4"/>
    </row>
    <row r="472" spans="11:11" ht="14.5">
      <c r="K472" s="4"/>
    </row>
    <row r="473" spans="11:11" ht="14.5">
      <c r="K473" s="4"/>
    </row>
    <row r="474" spans="11:11" ht="14.5">
      <c r="K474" s="4"/>
    </row>
    <row r="475" spans="11:11" ht="14.5">
      <c r="K475" s="4"/>
    </row>
    <row r="476" spans="11:11" ht="14.5">
      <c r="K476" s="4"/>
    </row>
    <row r="477" spans="11:11" ht="14.5">
      <c r="K477" s="4"/>
    </row>
    <row r="478" spans="11:11" ht="14.5">
      <c r="K478" s="4"/>
    </row>
    <row r="479" spans="11:11" ht="14.5">
      <c r="K479" s="4"/>
    </row>
    <row r="480" spans="11:11" ht="14.5">
      <c r="K480" s="4"/>
    </row>
    <row r="481" spans="11:11" ht="14.5">
      <c r="K481" s="4"/>
    </row>
    <row r="482" spans="11:11" ht="14.5">
      <c r="K482" s="4"/>
    </row>
    <row r="483" spans="11:11" ht="14.5">
      <c r="K483" s="4"/>
    </row>
    <row r="484" spans="11:11" ht="14.5">
      <c r="K484" s="4"/>
    </row>
    <row r="485" spans="11:11" ht="14.5">
      <c r="K485" s="4"/>
    </row>
    <row r="486" spans="11:11" ht="14.5">
      <c r="K486" s="4"/>
    </row>
    <row r="487" spans="11:11" ht="14.5">
      <c r="K487" s="4"/>
    </row>
    <row r="488" spans="11:11" ht="14.5">
      <c r="K488" s="4"/>
    </row>
    <row r="489" spans="11:11" ht="14.5">
      <c r="K489" s="4"/>
    </row>
    <row r="490" spans="11:11" ht="14.5">
      <c r="K490" s="4"/>
    </row>
    <row r="491" spans="11:11" ht="14.5">
      <c r="K491" s="4"/>
    </row>
    <row r="492" spans="11:11" ht="14.5">
      <c r="K492" s="4"/>
    </row>
    <row r="493" spans="11:11" ht="14.5">
      <c r="K493" s="4"/>
    </row>
    <row r="494" spans="11:11" ht="14.5">
      <c r="K494" s="4"/>
    </row>
    <row r="495" spans="11:11" ht="14.5">
      <c r="K495" s="4"/>
    </row>
    <row r="496" spans="11:11" ht="14.5">
      <c r="K496" s="4"/>
    </row>
    <row r="497" spans="11:11" ht="14.5">
      <c r="K497" s="4"/>
    </row>
    <row r="498" spans="11:11" ht="14.5">
      <c r="K498" s="4"/>
    </row>
    <row r="499" spans="11:11" ht="14.5">
      <c r="K499" s="4"/>
    </row>
    <row r="500" spans="11:11" ht="14.5">
      <c r="K500" s="4"/>
    </row>
    <row r="501" spans="11:11" ht="14.5">
      <c r="K501" s="4"/>
    </row>
    <row r="502" spans="11:11" ht="14.5">
      <c r="K502" s="4"/>
    </row>
    <row r="503" spans="11:11" ht="14.5">
      <c r="K503" s="4"/>
    </row>
    <row r="504" spans="11:11" ht="14.5">
      <c r="K504" s="4"/>
    </row>
    <row r="505" spans="11:11" ht="14.5">
      <c r="K505" s="4"/>
    </row>
    <row r="506" spans="11:11" ht="14.5">
      <c r="K506" s="4"/>
    </row>
    <row r="507" spans="11:11" ht="14.5">
      <c r="K507" s="4"/>
    </row>
    <row r="508" spans="11:11" ht="14.5">
      <c r="K508" s="4"/>
    </row>
    <row r="509" spans="11:11" ht="14.5">
      <c r="K509" s="4"/>
    </row>
    <row r="510" spans="11:11" ht="14.5">
      <c r="K510" s="4"/>
    </row>
    <row r="511" spans="11:11" ht="14.5">
      <c r="K511" s="4"/>
    </row>
    <row r="512" spans="11:11" ht="14.5">
      <c r="K512" s="4"/>
    </row>
    <row r="513" spans="11:11" ht="14.5">
      <c r="K513" s="4"/>
    </row>
    <row r="514" spans="11:11" ht="14.5">
      <c r="K514" s="4"/>
    </row>
    <row r="515" spans="11:11" ht="14.5">
      <c r="K515" s="4"/>
    </row>
    <row r="516" spans="11:11" ht="14.5">
      <c r="K516" s="4"/>
    </row>
    <row r="517" spans="11:11" ht="14.5">
      <c r="K517" s="4"/>
    </row>
    <row r="518" spans="11:11" ht="14.5">
      <c r="K518" s="4"/>
    </row>
    <row r="519" spans="11:11" ht="14.5">
      <c r="K519" s="4"/>
    </row>
    <row r="520" spans="11:11" ht="14.5">
      <c r="K520" s="4"/>
    </row>
    <row r="521" spans="11:11" ht="14.5">
      <c r="K521" s="4"/>
    </row>
    <row r="522" spans="11:11" ht="14.5">
      <c r="K522" s="4"/>
    </row>
    <row r="523" spans="11:11" ht="14.5">
      <c r="K523" s="4"/>
    </row>
    <row r="524" spans="11:11" ht="14.5">
      <c r="K524" s="4"/>
    </row>
    <row r="525" spans="11:11" ht="14.5">
      <c r="K525" s="4"/>
    </row>
    <row r="526" spans="11:11" ht="14.5">
      <c r="K526" s="4"/>
    </row>
    <row r="527" spans="11:11" ht="14.5">
      <c r="K527" s="4"/>
    </row>
    <row r="528" spans="11:11" ht="14.5">
      <c r="K528" s="4"/>
    </row>
    <row r="529" spans="11:11" ht="14.5">
      <c r="K529" s="4"/>
    </row>
    <row r="530" spans="11:11" ht="14.5">
      <c r="K530" s="4"/>
    </row>
    <row r="531" spans="11:11" ht="14.5">
      <c r="K531" s="4"/>
    </row>
    <row r="532" spans="11:11" ht="14.5">
      <c r="K532" s="4"/>
    </row>
    <row r="533" spans="11:11" ht="14.5">
      <c r="K533" s="4"/>
    </row>
    <row r="534" spans="11:11" ht="14.5">
      <c r="K534" s="4"/>
    </row>
    <row r="535" spans="11:11" ht="14.5">
      <c r="K535" s="4"/>
    </row>
    <row r="536" spans="11:11" ht="14.5">
      <c r="K536" s="4"/>
    </row>
    <row r="537" spans="11:11" ht="14.5">
      <c r="K537" s="4"/>
    </row>
    <row r="538" spans="11:11" ht="14.5">
      <c r="K538" s="4"/>
    </row>
    <row r="539" spans="11:11" ht="14.5">
      <c r="K539" s="4"/>
    </row>
    <row r="540" spans="11:11" ht="14.5">
      <c r="K540" s="4"/>
    </row>
    <row r="541" spans="11:11" ht="14.5">
      <c r="K541" s="4"/>
    </row>
    <row r="542" spans="11:11" ht="14.5">
      <c r="K542" s="4"/>
    </row>
    <row r="543" spans="11:11" ht="14.5">
      <c r="K543" s="4"/>
    </row>
    <row r="544" spans="11:11" ht="14.5">
      <c r="K544" s="4"/>
    </row>
    <row r="545" spans="11:11" ht="14.5">
      <c r="K545" s="4"/>
    </row>
    <row r="546" spans="11:11" ht="14.5">
      <c r="K546" s="4"/>
    </row>
    <row r="547" spans="11:11" ht="14.5">
      <c r="K547" s="4"/>
    </row>
    <row r="548" spans="11:11" ht="14.5">
      <c r="K548" s="4"/>
    </row>
    <row r="549" spans="11:11" ht="14.5">
      <c r="K549" s="4"/>
    </row>
    <row r="550" spans="11:11" ht="14.5">
      <c r="K550" s="4"/>
    </row>
    <row r="551" spans="11:11" ht="14.5">
      <c r="K551" s="4"/>
    </row>
    <row r="552" spans="11:11" ht="14.5">
      <c r="K552" s="4"/>
    </row>
    <row r="553" spans="11:11" ht="14.5">
      <c r="K553" s="4"/>
    </row>
    <row r="554" spans="11:11" ht="14.5">
      <c r="K554" s="4"/>
    </row>
    <row r="555" spans="11:11" ht="14.5">
      <c r="K555" s="4"/>
    </row>
    <row r="556" spans="11:11" ht="14.5">
      <c r="K556" s="4"/>
    </row>
    <row r="557" spans="11:11" ht="14.5">
      <c r="K557" s="4"/>
    </row>
    <row r="558" spans="11:11" ht="14.5">
      <c r="K558" s="4"/>
    </row>
    <row r="559" spans="11:11" ht="14.5">
      <c r="K559" s="4"/>
    </row>
    <row r="560" spans="11:11" ht="14.5">
      <c r="K560" s="4"/>
    </row>
    <row r="561" spans="11:11" ht="14.5">
      <c r="K561" s="4"/>
    </row>
    <row r="562" spans="11:11" ht="14.5">
      <c r="K562" s="4"/>
    </row>
    <row r="563" spans="11:11" ht="14.5">
      <c r="K563" s="4"/>
    </row>
    <row r="564" spans="11:11" ht="14.5">
      <c r="K564" s="4"/>
    </row>
    <row r="565" spans="11:11" ht="14.5">
      <c r="K565" s="4"/>
    </row>
    <row r="566" spans="11:11" ht="14.5">
      <c r="K566" s="4"/>
    </row>
    <row r="567" spans="11:11" ht="14.5">
      <c r="K567" s="4"/>
    </row>
    <row r="568" spans="11:11" ht="14.5">
      <c r="K568" s="4"/>
    </row>
    <row r="569" spans="11:11" ht="14.5">
      <c r="K569" s="4"/>
    </row>
    <row r="570" spans="11:11" ht="14.5">
      <c r="K570" s="4"/>
    </row>
    <row r="571" spans="11:11" ht="14.5">
      <c r="K571" s="4"/>
    </row>
    <row r="572" spans="11:11" ht="14.5">
      <c r="K572" s="4"/>
    </row>
    <row r="573" spans="11:11" ht="14.5">
      <c r="K573" s="4"/>
    </row>
    <row r="574" spans="11:11" ht="14.5">
      <c r="K574" s="4"/>
    </row>
    <row r="575" spans="11:11" ht="14.5">
      <c r="K575" s="4"/>
    </row>
    <row r="576" spans="11:11" ht="14.5">
      <c r="K576" s="4"/>
    </row>
    <row r="577" spans="11:11" ht="14.5">
      <c r="K577" s="4"/>
    </row>
    <row r="578" spans="11:11" ht="14.5">
      <c r="K578" s="4"/>
    </row>
    <row r="579" spans="11:11" ht="14.5">
      <c r="K579" s="4"/>
    </row>
    <row r="580" spans="11:11" ht="14.5">
      <c r="K580" s="4"/>
    </row>
    <row r="581" spans="11:11" ht="14.5">
      <c r="K581" s="4"/>
    </row>
    <row r="582" spans="11:11" ht="14.5">
      <c r="K582" s="4"/>
    </row>
    <row r="583" spans="11:11" ht="14.5">
      <c r="K583" s="4"/>
    </row>
    <row r="584" spans="11:11" ht="14.5">
      <c r="K584" s="4"/>
    </row>
    <row r="585" spans="11:11" ht="14.5">
      <c r="K585" s="4"/>
    </row>
    <row r="586" spans="11:11" ht="14.5">
      <c r="K586" s="4"/>
    </row>
    <row r="587" spans="11:11" ht="14.5">
      <c r="K587" s="4"/>
    </row>
    <row r="588" spans="11:11" ht="14.5">
      <c r="K588" s="4"/>
    </row>
    <row r="589" spans="11:11" ht="14.5">
      <c r="K589" s="4"/>
    </row>
    <row r="590" spans="11:11" ht="14.5">
      <c r="K590" s="4"/>
    </row>
    <row r="591" spans="11:11" ht="14.5">
      <c r="K591" s="4"/>
    </row>
    <row r="592" spans="11:11" ht="14.5">
      <c r="K592" s="4"/>
    </row>
    <row r="593" spans="11:11" ht="14.5">
      <c r="K593" s="4"/>
    </row>
    <row r="594" spans="11:11" ht="14.5">
      <c r="K594" s="4"/>
    </row>
    <row r="595" spans="11:11" ht="14.5">
      <c r="K595" s="4"/>
    </row>
    <row r="596" spans="11:11" ht="14.5">
      <c r="K596" s="4"/>
    </row>
    <row r="597" spans="11:11" ht="14.5">
      <c r="K597" s="4"/>
    </row>
    <row r="598" spans="11:11" ht="14.5">
      <c r="K598" s="4"/>
    </row>
    <row r="599" spans="11:11" ht="14.5">
      <c r="K599" s="4"/>
    </row>
    <row r="600" spans="11:11" ht="14.5">
      <c r="K600" s="4"/>
    </row>
    <row r="601" spans="11:11" ht="14.5">
      <c r="K601" s="4"/>
    </row>
    <row r="602" spans="11:11" ht="14.5">
      <c r="K602" s="4"/>
    </row>
    <row r="603" spans="11:11" ht="14.5">
      <c r="K603" s="4"/>
    </row>
    <row r="604" spans="11:11" ht="14.5">
      <c r="K604" s="4"/>
    </row>
    <row r="605" spans="11:11" ht="14.5">
      <c r="K605" s="4"/>
    </row>
    <row r="606" spans="11:11" ht="14.5">
      <c r="K606" s="4"/>
    </row>
    <row r="607" spans="11:11" ht="14.5">
      <c r="K607" s="4"/>
    </row>
    <row r="608" spans="11:11" ht="14.5">
      <c r="K608" s="4"/>
    </row>
    <row r="609" spans="11:11" ht="14.5">
      <c r="K609" s="4"/>
    </row>
    <row r="610" spans="11:11" ht="14.5">
      <c r="K610" s="4"/>
    </row>
    <row r="611" spans="11:11" ht="14.5">
      <c r="K611" s="4"/>
    </row>
    <row r="612" spans="11:11" ht="14.5">
      <c r="K612" s="4"/>
    </row>
    <row r="613" spans="11:11" ht="14.5">
      <c r="K613" s="4"/>
    </row>
    <row r="614" spans="11:11" ht="14.5">
      <c r="K614" s="4"/>
    </row>
    <row r="615" spans="11:11" ht="14.5">
      <c r="K615" s="4"/>
    </row>
    <row r="616" spans="11:11" ht="14.5">
      <c r="K616" s="4"/>
    </row>
    <row r="617" spans="11:11" ht="14.5">
      <c r="K617" s="4"/>
    </row>
    <row r="618" spans="11:11" ht="14.5">
      <c r="K618" s="4"/>
    </row>
    <row r="619" spans="11:11" ht="14.5">
      <c r="K619" s="4"/>
    </row>
    <row r="620" spans="11:11" ht="14.5">
      <c r="K620" s="4"/>
    </row>
    <row r="621" spans="11:11" ht="14.5">
      <c r="K621" s="4"/>
    </row>
    <row r="622" spans="11:11" ht="14.5">
      <c r="K622" s="4"/>
    </row>
    <row r="623" spans="11:11" ht="14.5">
      <c r="K623" s="4"/>
    </row>
    <row r="624" spans="11:11" ht="14.5">
      <c r="K624" s="4"/>
    </row>
    <row r="625" spans="11:11" ht="14.5">
      <c r="K625" s="4"/>
    </row>
    <row r="626" spans="11:11" ht="14.5">
      <c r="K626" s="4"/>
    </row>
    <row r="627" spans="11:11" ht="14.5">
      <c r="K627" s="4"/>
    </row>
    <row r="628" spans="11:11" ht="14.5">
      <c r="K628" s="4"/>
    </row>
    <row r="629" spans="11:11" ht="14.5">
      <c r="K629" s="4"/>
    </row>
    <row r="630" spans="11:11" ht="14.5">
      <c r="K630" s="4"/>
    </row>
    <row r="631" spans="11:11" ht="14.5">
      <c r="K631" s="4"/>
    </row>
    <row r="632" spans="11:11" ht="14.5">
      <c r="K632" s="4"/>
    </row>
    <row r="633" spans="11:11" ht="14.5">
      <c r="K633" s="4"/>
    </row>
    <row r="634" spans="11:11" ht="14.5">
      <c r="K634" s="4"/>
    </row>
    <row r="635" spans="11:11" ht="14.5">
      <c r="K635" s="4"/>
    </row>
    <row r="636" spans="11:11" ht="14.5">
      <c r="K636" s="4"/>
    </row>
    <row r="637" spans="11:11" ht="14.5">
      <c r="K637" s="4"/>
    </row>
    <row r="638" spans="11:11" ht="14.5">
      <c r="K638" s="4"/>
    </row>
    <row r="639" spans="11:11" ht="14.5">
      <c r="K639" s="4"/>
    </row>
    <row r="640" spans="11:11" ht="14.5">
      <c r="K640" s="4"/>
    </row>
    <row r="641" spans="11:11" ht="14.5">
      <c r="K641" s="4"/>
    </row>
    <row r="642" spans="11:11" ht="14.5">
      <c r="K642" s="4"/>
    </row>
    <row r="643" spans="11:11" ht="14.5">
      <c r="K643" s="4"/>
    </row>
    <row r="644" spans="11:11" ht="14.5">
      <c r="K644" s="4"/>
    </row>
    <row r="645" spans="11:11" ht="14.5">
      <c r="K645" s="4"/>
    </row>
    <row r="646" spans="11:11" ht="14.5">
      <c r="K646" s="4"/>
    </row>
    <row r="647" spans="11:11" ht="14.5">
      <c r="K647" s="4"/>
    </row>
    <row r="648" spans="11:11" ht="14.5">
      <c r="K648" s="4"/>
    </row>
    <row r="649" spans="11:11" ht="14.5">
      <c r="K649" s="4"/>
    </row>
    <row r="650" spans="11:11" ht="14.5">
      <c r="K650" s="4"/>
    </row>
    <row r="651" spans="11:11" ht="14.5">
      <c r="K651" s="4"/>
    </row>
    <row r="652" spans="11:11" ht="14.5">
      <c r="K652" s="4"/>
    </row>
    <row r="653" spans="11:11" ht="14.5">
      <c r="K653" s="4"/>
    </row>
    <row r="654" spans="11:11" ht="14.5">
      <c r="K654" s="4"/>
    </row>
    <row r="655" spans="11:11" ht="14.5">
      <c r="K655" s="4"/>
    </row>
    <row r="656" spans="11:11" ht="14.5">
      <c r="K656" s="4"/>
    </row>
    <row r="657" spans="11:11" ht="14.5">
      <c r="K657" s="4"/>
    </row>
    <row r="658" spans="11:11" ht="14.5">
      <c r="K658" s="4"/>
    </row>
    <row r="659" spans="11:11" ht="14.5">
      <c r="K659" s="4"/>
    </row>
    <row r="660" spans="11:11" ht="14.5">
      <c r="K660" s="4"/>
    </row>
    <row r="661" spans="11:11" ht="14.5">
      <c r="K661" s="4"/>
    </row>
    <row r="662" spans="11:11" ht="14.5">
      <c r="K662" s="4"/>
    </row>
    <row r="663" spans="11:11" ht="14.5">
      <c r="K663" s="4"/>
    </row>
    <row r="664" spans="11:11" ht="14.5">
      <c r="K664" s="4"/>
    </row>
    <row r="665" spans="11:11" ht="14.5">
      <c r="K665" s="4"/>
    </row>
    <row r="666" spans="11:11" ht="14.5">
      <c r="K666" s="4"/>
    </row>
    <row r="667" spans="11:11" ht="14.5">
      <c r="K667" s="4"/>
    </row>
    <row r="668" spans="11:11" ht="14.5">
      <c r="K668" s="4"/>
    </row>
    <row r="669" spans="11:11" ht="14.5">
      <c r="K669" s="4"/>
    </row>
    <row r="670" spans="11:11" ht="14.5">
      <c r="K670" s="4"/>
    </row>
    <row r="671" spans="11:11" ht="14.5">
      <c r="K671" s="4"/>
    </row>
    <row r="672" spans="11:11" ht="14.5">
      <c r="K672" s="4"/>
    </row>
    <row r="673" spans="11:11" ht="14.5">
      <c r="K673" s="4"/>
    </row>
    <row r="674" spans="11:11" ht="14.5">
      <c r="K674" s="4"/>
    </row>
    <row r="675" spans="11:11" ht="14.5">
      <c r="K675" s="4"/>
    </row>
    <row r="676" spans="11:11" ht="14.5">
      <c r="K676" s="4"/>
    </row>
    <row r="677" spans="11:11" ht="14.5">
      <c r="K677" s="4"/>
    </row>
    <row r="678" spans="11:11" ht="14.5">
      <c r="K678" s="4"/>
    </row>
    <row r="679" spans="11:11" ht="14.5">
      <c r="K679" s="4"/>
    </row>
    <row r="680" spans="11:11" ht="14.5">
      <c r="K680" s="4"/>
    </row>
    <row r="681" spans="11:11" ht="14.5">
      <c r="K681" s="4"/>
    </row>
    <row r="682" spans="11:11" ht="14.5">
      <c r="K682" s="4"/>
    </row>
    <row r="683" spans="11:11" ht="14.5">
      <c r="K683" s="4"/>
    </row>
    <row r="684" spans="11:11" ht="14.5">
      <c r="K684" s="4"/>
    </row>
    <row r="685" spans="11:11" ht="14.5">
      <c r="K685" s="4"/>
    </row>
    <row r="686" spans="11:11" ht="14.5">
      <c r="K686" s="4"/>
    </row>
    <row r="687" spans="11:11" ht="14.5">
      <c r="K687" s="4"/>
    </row>
    <row r="688" spans="11:11" ht="14.5">
      <c r="K688" s="4"/>
    </row>
    <row r="689" spans="11:11" ht="14.5">
      <c r="K689" s="4"/>
    </row>
    <row r="690" spans="11:11" ht="14.5">
      <c r="K690" s="4"/>
    </row>
    <row r="691" spans="11:11" ht="14.5">
      <c r="K691" s="4"/>
    </row>
    <row r="692" spans="11:11" ht="14.5">
      <c r="K692" s="4"/>
    </row>
    <row r="693" spans="11:11" ht="14.5">
      <c r="K693" s="4"/>
    </row>
    <row r="694" spans="11:11" ht="14.5">
      <c r="K694" s="4"/>
    </row>
    <row r="695" spans="11:11" ht="14.5">
      <c r="K695" s="4"/>
    </row>
    <row r="696" spans="11:11" ht="14.5">
      <c r="K696" s="4"/>
    </row>
    <row r="697" spans="11:11" ht="14.5">
      <c r="K697" s="4"/>
    </row>
    <row r="698" spans="11:11" ht="14.5">
      <c r="K698" s="4"/>
    </row>
    <row r="699" spans="11:11" ht="14.5">
      <c r="K699" s="4"/>
    </row>
    <row r="700" spans="11:11" ht="14.5">
      <c r="K700" s="4"/>
    </row>
    <row r="701" spans="11:11" ht="14.5">
      <c r="K701" s="4"/>
    </row>
    <row r="702" spans="11:11" ht="14.5">
      <c r="K702" s="4"/>
    </row>
    <row r="703" spans="11:11" ht="14.5">
      <c r="K703" s="4"/>
    </row>
    <row r="704" spans="11:11" ht="14.5">
      <c r="K704" s="4"/>
    </row>
    <row r="705" spans="11:11" ht="14.5">
      <c r="K705" s="4"/>
    </row>
    <row r="706" spans="11:11" ht="14.5">
      <c r="K706" s="4"/>
    </row>
    <row r="707" spans="11:11" ht="14.5">
      <c r="K707" s="4"/>
    </row>
    <row r="708" spans="11:11" ht="14.5">
      <c r="K708" s="4"/>
    </row>
    <row r="709" spans="11:11" ht="14.5">
      <c r="K709" s="4"/>
    </row>
    <row r="710" spans="11:11" ht="14.5">
      <c r="K710" s="4"/>
    </row>
    <row r="711" spans="11:11" ht="14.5">
      <c r="K711" s="4"/>
    </row>
    <row r="712" spans="11:11" ht="14.5">
      <c r="K712" s="4"/>
    </row>
    <row r="713" spans="11:11" ht="14.5">
      <c r="K713" s="4"/>
    </row>
    <row r="714" spans="11:11" ht="14.5">
      <c r="K714" s="4"/>
    </row>
    <row r="715" spans="11:11" ht="14.5">
      <c r="K715" s="4"/>
    </row>
    <row r="716" spans="11:11" ht="14.5">
      <c r="K716" s="4"/>
    </row>
    <row r="717" spans="11:11" ht="14.5">
      <c r="K717" s="4"/>
    </row>
    <row r="718" spans="11:11" ht="14.5">
      <c r="K718" s="4"/>
    </row>
    <row r="719" spans="11:11" ht="14.5">
      <c r="K719" s="4"/>
    </row>
    <row r="720" spans="11:11" ht="14.5">
      <c r="K720" s="4"/>
    </row>
    <row r="721" spans="11:11" ht="14.5">
      <c r="K721" s="4"/>
    </row>
    <row r="722" spans="11:11" ht="14.5">
      <c r="K722" s="4"/>
    </row>
    <row r="723" spans="11:11" ht="14.5">
      <c r="K723" s="4"/>
    </row>
    <row r="724" spans="11:11" ht="14.5">
      <c r="K724" s="4"/>
    </row>
    <row r="725" spans="11:11" ht="14.5">
      <c r="K725" s="4"/>
    </row>
    <row r="726" spans="11:11" ht="14.5">
      <c r="K726" s="4"/>
    </row>
    <row r="727" spans="11:11" ht="14.5">
      <c r="K727" s="4"/>
    </row>
    <row r="728" spans="11:11" ht="14.5">
      <c r="K728" s="4"/>
    </row>
    <row r="729" spans="11:11" ht="14.5">
      <c r="K729" s="4"/>
    </row>
    <row r="730" spans="11:11" ht="14.5">
      <c r="K730" s="4"/>
    </row>
    <row r="731" spans="11:11" ht="14.5">
      <c r="K731" s="4"/>
    </row>
    <row r="732" spans="11:11" ht="14.5">
      <c r="K732" s="4"/>
    </row>
    <row r="733" spans="11:11" ht="14.5">
      <c r="K733" s="4"/>
    </row>
    <row r="734" spans="11:11" ht="14.5">
      <c r="K734" s="4"/>
    </row>
    <row r="735" spans="11:11" ht="14.5">
      <c r="K735" s="4"/>
    </row>
    <row r="736" spans="11:11" ht="14.5">
      <c r="K736" s="4"/>
    </row>
    <row r="737" spans="11:11" ht="14.5">
      <c r="K737" s="4"/>
    </row>
    <row r="738" spans="11:11" ht="14.5">
      <c r="K738" s="4"/>
    </row>
    <row r="739" spans="11:11" ht="14.5">
      <c r="K739" s="4"/>
    </row>
    <row r="740" spans="11:11" ht="14.5">
      <c r="K740" s="4"/>
    </row>
    <row r="741" spans="11:11" ht="14.5">
      <c r="K741" s="4"/>
    </row>
    <row r="742" spans="11:11" ht="14.5">
      <c r="K742" s="4"/>
    </row>
    <row r="743" spans="11:11" ht="14.5">
      <c r="K743" s="4"/>
    </row>
    <row r="744" spans="11:11" ht="14.5">
      <c r="K744" s="4"/>
    </row>
    <row r="745" spans="11:11" ht="14.5">
      <c r="K745" s="4"/>
    </row>
    <row r="746" spans="11:11" ht="14.5">
      <c r="K746" s="4"/>
    </row>
    <row r="747" spans="11:11" ht="14.5">
      <c r="K747" s="4"/>
    </row>
    <row r="748" spans="11:11" ht="14.5">
      <c r="K748" s="4"/>
    </row>
    <row r="749" spans="11:11" ht="14.5">
      <c r="K749" s="4"/>
    </row>
    <row r="750" spans="11:11" ht="14.5">
      <c r="K750" s="4"/>
    </row>
    <row r="751" spans="11:11" ht="14.5">
      <c r="K751" s="4"/>
    </row>
    <row r="752" spans="11:11" ht="14.5">
      <c r="K752" s="4"/>
    </row>
    <row r="753" spans="11:11" ht="14.5">
      <c r="K753" s="4"/>
    </row>
    <row r="754" spans="11:11" ht="14.5">
      <c r="K754" s="4"/>
    </row>
    <row r="755" spans="11:11" ht="14.5">
      <c r="K755" s="4"/>
    </row>
    <row r="756" spans="11:11" ht="14.5">
      <c r="K756" s="4"/>
    </row>
    <row r="757" spans="11:11" ht="14.5">
      <c r="K757" s="4"/>
    </row>
    <row r="758" spans="11:11" ht="14.5">
      <c r="K758" s="4"/>
    </row>
    <row r="759" spans="11:11" ht="14.5">
      <c r="K759" s="4"/>
    </row>
    <row r="760" spans="11:11" ht="14.5">
      <c r="K760" s="4"/>
    </row>
    <row r="761" spans="11:11" ht="14.5">
      <c r="K761" s="4"/>
    </row>
    <row r="762" spans="11:11" ht="14.5">
      <c r="K762" s="4"/>
    </row>
    <row r="763" spans="11:11" ht="14.5">
      <c r="K763" s="4"/>
    </row>
    <row r="764" spans="11:11" ht="14.5">
      <c r="K764" s="4"/>
    </row>
    <row r="765" spans="11:11" ht="14.5">
      <c r="K765" s="4"/>
    </row>
    <row r="766" spans="11:11" ht="14.5">
      <c r="K766" s="4"/>
    </row>
    <row r="767" spans="11:11" ht="14.5">
      <c r="K767" s="4"/>
    </row>
    <row r="768" spans="11:11" ht="14.5">
      <c r="K768" s="4"/>
    </row>
    <row r="769" spans="11:11" ht="14.5">
      <c r="K769" s="4"/>
    </row>
    <row r="770" spans="11:11" ht="14.5">
      <c r="K770" s="4"/>
    </row>
    <row r="771" spans="11:11" ht="14.5">
      <c r="K771" s="4"/>
    </row>
    <row r="772" spans="11:11" ht="14.5">
      <c r="K772" s="4"/>
    </row>
    <row r="773" spans="11:11" ht="14.5">
      <c r="K773" s="4"/>
    </row>
    <row r="774" spans="11:11" ht="14.5">
      <c r="K774" s="4"/>
    </row>
    <row r="775" spans="11:11" ht="14.5">
      <c r="K775" s="4"/>
    </row>
    <row r="776" spans="11:11" ht="14.5">
      <c r="K776" s="4"/>
    </row>
    <row r="777" spans="11:11" ht="14.5">
      <c r="K777" s="4"/>
    </row>
    <row r="778" spans="11:11" ht="14.5">
      <c r="K778" s="4"/>
    </row>
    <row r="779" spans="11:11" ht="14.5">
      <c r="K779" s="4"/>
    </row>
    <row r="780" spans="11:11" ht="14.5">
      <c r="K780" s="4"/>
    </row>
    <row r="781" spans="11:11" ht="14.5">
      <c r="K781" s="4"/>
    </row>
    <row r="782" spans="11:11" ht="14.5">
      <c r="K782" s="4"/>
    </row>
    <row r="783" spans="11:11" ht="14.5">
      <c r="K783" s="4"/>
    </row>
    <row r="784" spans="11:11" ht="14.5">
      <c r="K784" s="4"/>
    </row>
    <row r="785" spans="11:11" ht="14.5">
      <c r="K785" s="4"/>
    </row>
    <row r="786" spans="11:11" ht="14.5">
      <c r="K786" s="4"/>
    </row>
    <row r="787" spans="11:11" ht="14.5">
      <c r="K787" s="4"/>
    </row>
    <row r="788" spans="11:11" ht="14.5">
      <c r="K788" s="4"/>
    </row>
    <row r="789" spans="11:11" ht="14.5">
      <c r="K789" s="4"/>
    </row>
    <row r="790" spans="11:11" ht="14.5">
      <c r="K790" s="4"/>
    </row>
    <row r="791" spans="11:11" ht="14.5">
      <c r="K791" s="4"/>
    </row>
    <row r="792" spans="11:11" ht="14.5">
      <c r="K792" s="4"/>
    </row>
    <row r="793" spans="11:11" ht="14.5">
      <c r="K793" s="4"/>
    </row>
    <row r="794" spans="11:11" ht="14.5">
      <c r="K794" s="4"/>
    </row>
    <row r="795" spans="11:11" ht="14.5">
      <c r="K795" s="4"/>
    </row>
    <row r="796" spans="11:11" ht="14.5">
      <c r="K796" s="4"/>
    </row>
    <row r="797" spans="11:11" ht="14.5">
      <c r="K797" s="4"/>
    </row>
    <row r="798" spans="11:11" ht="14.5">
      <c r="K798" s="4"/>
    </row>
    <row r="799" spans="11:11" ht="14.5">
      <c r="K799" s="4"/>
    </row>
    <row r="800" spans="11:11" ht="14.5">
      <c r="K800" s="4"/>
    </row>
    <row r="801" spans="11:11" ht="14.5">
      <c r="K801" s="4"/>
    </row>
    <row r="802" spans="11:11" ht="14.5">
      <c r="K802" s="4"/>
    </row>
    <row r="803" spans="11:11" ht="14.5">
      <c r="K803" s="4"/>
    </row>
    <row r="804" spans="11:11" ht="14.5">
      <c r="K804" s="4"/>
    </row>
    <row r="805" spans="11:11" ht="14.5">
      <c r="K805" s="4"/>
    </row>
    <row r="806" spans="11:11" ht="14.5">
      <c r="K806" s="4"/>
    </row>
    <row r="807" spans="11:11" ht="14.5">
      <c r="K807" s="4"/>
    </row>
    <row r="808" spans="11:11" ht="14.5">
      <c r="K808" s="4"/>
    </row>
    <row r="809" spans="11:11" ht="14.5">
      <c r="K809" s="4"/>
    </row>
    <row r="810" spans="11:11" ht="14.5">
      <c r="K810" s="4"/>
    </row>
    <row r="811" spans="11:11" ht="14.5">
      <c r="K811" s="4"/>
    </row>
    <row r="812" spans="11:11" ht="14.5">
      <c r="K812" s="4"/>
    </row>
    <row r="813" spans="11:11" ht="14.5">
      <c r="K813" s="4"/>
    </row>
    <row r="814" spans="11:11" ht="14.5">
      <c r="K814" s="4"/>
    </row>
    <row r="815" spans="11:11" ht="14.5">
      <c r="K815" s="4"/>
    </row>
    <row r="816" spans="11:11" ht="14.5">
      <c r="K816" s="4"/>
    </row>
    <row r="817" spans="11:11" ht="14.5">
      <c r="K817" s="4"/>
    </row>
    <row r="818" spans="11:11" ht="14.5">
      <c r="K818" s="4"/>
    </row>
    <row r="819" spans="11:11" ht="14.5">
      <c r="K819" s="4"/>
    </row>
    <row r="820" spans="11:11" ht="14.5">
      <c r="K820" s="4"/>
    </row>
    <row r="821" spans="11:11" ht="14.5">
      <c r="K821" s="4"/>
    </row>
    <row r="822" spans="11:11" ht="14.5">
      <c r="K822" s="4"/>
    </row>
    <row r="823" spans="11:11" ht="14.5">
      <c r="K823" s="4"/>
    </row>
    <row r="824" spans="11:11" ht="14.5">
      <c r="K824" s="4"/>
    </row>
    <row r="825" spans="11:11" ht="14.5">
      <c r="K825" s="4"/>
    </row>
    <row r="826" spans="11:11" ht="14.5">
      <c r="K826" s="4"/>
    </row>
    <row r="827" spans="11:11" ht="14.5">
      <c r="K827" s="4"/>
    </row>
    <row r="828" spans="11:11" ht="14.5">
      <c r="K828" s="4"/>
    </row>
    <row r="829" spans="11:11" ht="14.5">
      <c r="K829" s="4"/>
    </row>
    <row r="830" spans="11:11" ht="14.5">
      <c r="K830" s="4"/>
    </row>
    <row r="831" spans="11:11" ht="14.5">
      <c r="K831" s="4"/>
    </row>
    <row r="832" spans="11:11" ht="14.5">
      <c r="K832" s="4"/>
    </row>
    <row r="833" spans="11:11" ht="14.5">
      <c r="K833" s="4"/>
    </row>
    <row r="834" spans="11:11" ht="14.5">
      <c r="K834" s="4"/>
    </row>
    <row r="835" spans="11:11" ht="14.5">
      <c r="K835" s="4"/>
    </row>
    <row r="836" spans="11:11" ht="14.5">
      <c r="K836" s="4"/>
    </row>
    <row r="837" spans="11:11" ht="14.5">
      <c r="K837" s="4"/>
    </row>
    <row r="838" spans="11:11" ht="14.5">
      <c r="K838" s="4"/>
    </row>
    <row r="839" spans="11:11" ht="14.5">
      <c r="K839" s="4"/>
    </row>
    <row r="840" spans="11:11" ht="14.5">
      <c r="K840" s="4"/>
    </row>
    <row r="841" spans="11:11" ht="14.5">
      <c r="K841" s="4"/>
    </row>
    <row r="842" spans="11:11" ht="14.5">
      <c r="K842" s="4"/>
    </row>
    <row r="843" spans="11:11" ht="14.5">
      <c r="K843" s="4"/>
    </row>
    <row r="844" spans="11:11" ht="14.5">
      <c r="K844" s="4"/>
    </row>
    <row r="845" spans="11:11" ht="14.5">
      <c r="K845" s="4"/>
    </row>
    <row r="846" spans="11:11" ht="14.5">
      <c r="K846" s="4"/>
    </row>
    <row r="847" spans="11:11" ht="14.5">
      <c r="K847" s="4"/>
    </row>
    <row r="848" spans="11:11" ht="14.5">
      <c r="K848" s="4"/>
    </row>
    <row r="849" spans="11:11" ht="14.5">
      <c r="K849" s="4"/>
    </row>
    <row r="850" spans="11:11" ht="14.5">
      <c r="K850" s="4"/>
    </row>
    <row r="851" spans="11:11" ht="14.5">
      <c r="K851" s="4"/>
    </row>
    <row r="852" spans="11:11" ht="14.5">
      <c r="K852" s="4"/>
    </row>
    <row r="853" spans="11:11" ht="14.5">
      <c r="K853" s="4"/>
    </row>
    <row r="854" spans="11:11" ht="14.5">
      <c r="K854" s="4"/>
    </row>
    <row r="855" spans="11:11" ht="14.5">
      <c r="K855" s="4"/>
    </row>
    <row r="856" spans="11:11" ht="14.5">
      <c r="K856" s="4"/>
    </row>
    <row r="857" spans="11:11" ht="14.5">
      <c r="K857" s="4"/>
    </row>
    <row r="858" spans="11:11" ht="14.5">
      <c r="K858" s="4"/>
    </row>
    <row r="859" spans="11:11" ht="14.5">
      <c r="K859" s="4"/>
    </row>
    <row r="860" spans="11:11" ht="14.5">
      <c r="K860" s="4"/>
    </row>
    <row r="861" spans="11:11" ht="14.5">
      <c r="K861" s="4"/>
    </row>
    <row r="862" spans="11:11" ht="14.5">
      <c r="K862" s="4"/>
    </row>
    <row r="863" spans="11:11" ht="14.5">
      <c r="K863" s="4"/>
    </row>
    <row r="864" spans="11:11" ht="14.5">
      <c r="K864" s="4"/>
    </row>
    <row r="865" spans="11:11" ht="14.5">
      <c r="K865" s="4"/>
    </row>
    <row r="866" spans="11:11" ht="14.5">
      <c r="K866" s="4"/>
    </row>
    <row r="867" spans="11:11" ht="14.5">
      <c r="K867" s="4"/>
    </row>
    <row r="868" spans="11:11" ht="14.5">
      <c r="K868" s="4"/>
    </row>
    <row r="869" spans="11:11" ht="14.5">
      <c r="K869" s="4"/>
    </row>
    <row r="870" spans="11:11" ht="14.5">
      <c r="K870" s="4"/>
    </row>
    <row r="871" spans="11:11" ht="14.5">
      <c r="K871" s="4"/>
    </row>
    <row r="872" spans="11:11" ht="14.5">
      <c r="K872" s="4"/>
    </row>
    <row r="873" spans="11:11" ht="14.5">
      <c r="K873" s="4"/>
    </row>
    <row r="874" spans="11:11" ht="14.5">
      <c r="K874" s="4"/>
    </row>
    <row r="875" spans="11:11" ht="14.5">
      <c r="K875" s="4"/>
    </row>
    <row r="876" spans="11:11" ht="14.5">
      <c r="K876" s="4"/>
    </row>
    <row r="877" spans="11:11" ht="14.5">
      <c r="K877" s="4"/>
    </row>
    <row r="878" spans="11:11" ht="14.5">
      <c r="K878" s="4"/>
    </row>
    <row r="879" spans="11:11" ht="14.5">
      <c r="K879" s="4"/>
    </row>
    <row r="880" spans="11:11" ht="14.5">
      <c r="K880" s="4"/>
    </row>
    <row r="881" spans="11:11" ht="14.5">
      <c r="K881" s="4"/>
    </row>
    <row r="882" spans="11:11" ht="14.5">
      <c r="K882" s="4"/>
    </row>
    <row r="883" spans="11:11" ht="14.5">
      <c r="K883" s="4"/>
    </row>
    <row r="884" spans="11:11" ht="14.5">
      <c r="K884" s="4"/>
    </row>
    <row r="885" spans="11:11" ht="14.5">
      <c r="K885" s="4"/>
    </row>
    <row r="886" spans="11:11" ht="14.5">
      <c r="K886" s="4"/>
    </row>
    <row r="887" spans="11:11" ht="14.5">
      <c r="K887" s="4"/>
    </row>
    <row r="888" spans="11:11" ht="14.5">
      <c r="K888" s="4"/>
    </row>
    <row r="889" spans="11:11" ht="14.5">
      <c r="K889" s="4"/>
    </row>
    <row r="890" spans="11:11" ht="14.5">
      <c r="K890" s="4"/>
    </row>
    <row r="891" spans="11:11" ht="14.5">
      <c r="K891" s="4"/>
    </row>
    <row r="892" spans="11:11" ht="14.5">
      <c r="K892" s="4"/>
    </row>
    <row r="893" spans="11:11" ht="14.5">
      <c r="K893" s="4"/>
    </row>
    <row r="894" spans="11:11" ht="14.5">
      <c r="K894" s="4"/>
    </row>
    <row r="895" spans="11:11" ht="14.5">
      <c r="K895" s="4"/>
    </row>
    <row r="896" spans="11:11" ht="14.5">
      <c r="K896" s="4"/>
    </row>
    <row r="897" spans="11:11" ht="14.5">
      <c r="K897" s="4"/>
    </row>
    <row r="898" spans="11:11" ht="14.5">
      <c r="K898" s="4"/>
    </row>
    <row r="899" spans="11:11" ht="14.5">
      <c r="K899" s="4"/>
    </row>
    <row r="900" spans="11:11" ht="14.5">
      <c r="K900" s="4"/>
    </row>
    <row r="901" spans="11:11" ht="14.5">
      <c r="K901" s="4"/>
    </row>
    <row r="902" spans="11:11" ht="14.5">
      <c r="K902" s="4"/>
    </row>
    <row r="903" spans="11:11" ht="14.5">
      <c r="K903" s="4"/>
    </row>
    <row r="904" spans="11:11" ht="14.5">
      <c r="K904" s="4"/>
    </row>
    <row r="905" spans="11:11" ht="14.5">
      <c r="K905" s="4"/>
    </row>
    <row r="906" spans="11:11" ht="14.5">
      <c r="K906" s="4"/>
    </row>
    <row r="907" spans="11:11" ht="14.5">
      <c r="K907" s="4"/>
    </row>
    <row r="908" spans="11:11" ht="14.5">
      <c r="K908" s="4"/>
    </row>
    <row r="909" spans="11:11" ht="14.5">
      <c r="K909" s="4"/>
    </row>
    <row r="910" spans="11:11" ht="14.5">
      <c r="K910" s="4"/>
    </row>
    <row r="911" spans="11:11" ht="14.5">
      <c r="K911" s="4"/>
    </row>
    <row r="912" spans="11:11" ht="14.5">
      <c r="K912" s="4"/>
    </row>
    <row r="913" spans="11:11" ht="14.5">
      <c r="K913" s="4"/>
    </row>
    <row r="914" spans="11:11" ht="14.5">
      <c r="K914" s="4"/>
    </row>
    <row r="915" spans="11:11" ht="14.5">
      <c r="K915" s="4"/>
    </row>
    <row r="916" spans="11:11" ht="14.5">
      <c r="K916" s="4"/>
    </row>
    <row r="917" spans="11:11" ht="14.5">
      <c r="K917" s="4"/>
    </row>
    <row r="918" spans="11:11" ht="14.5">
      <c r="K918" s="4"/>
    </row>
    <row r="919" spans="11:11" ht="14.5">
      <c r="K919" s="4"/>
    </row>
    <row r="920" spans="11:11" ht="14.5">
      <c r="K920" s="4"/>
    </row>
    <row r="921" spans="11:11" ht="14.5">
      <c r="K921" s="4"/>
    </row>
    <row r="922" spans="11:11" ht="14.5">
      <c r="K922" s="4"/>
    </row>
    <row r="923" spans="11:11" ht="14.5">
      <c r="K923" s="4"/>
    </row>
    <row r="924" spans="11:11" ht="14.5">
      <c r="K924" s="4"/>
    </row>
    <row r="925" spans="11:11" ht="14.5">
      <c r="K925" s="4"/>
    </row>
    <row r="926" spans="11:11" ht="14.5">
      <c r="K926" s="4"/>
    </row>
    <row r="927" spans="11:11" ht="14.5">
      <c r="K927" s="4"/>
    </row>
    <row r="928" spans="11:11" ht="14.5">
      <c r="K928" s="4"/>
    </row>
    <row r="929" spans="11:11" ht="14.5">
      <c r="K929" s="4"/>
    </row>
    <row r="930" spans="11:11" ht="14.5">
      <c r="K930" s="4"/>
    </row>
    <row r="931" spans="11:11" ht="14.5">
      <c r="K931" s="4"/>
    </row>
    <row r="932" spans="11:11" ht="14.5">
      <c r="K932" s="4"/>
    </row>
    <row r="933" spans="11:11" ht="14.5">
      <c r="K933" s="4"/>
    </row>
    <row r="934" spans="11:11" ht="14.5">
      <c r="K934" s="4"/>
    </row>
    <row r="935" spans="11:11" ht="14.5">
      <c r="K935" s="4"/>
    </row>
    <row r="936" spans="11:11" ht="14.5">
      <c r="K936" s="4"/>
    </row>
    <row r="937" spans="11:11" ht="14.5">
      <c r="K937" s="4"/>
    </row>
    <row r="938" spans="11:11" ht="14.5">
      <c r="K938" s="4"/>
    </row>
    <row r="939" spans="11:11" ht="14.5">
      <c r="K939" s="4"/>
    </row>
    <row r="940" spans="11:11" ht="14.5">
      <c r="K940" s="4"/>
    </row>
    <row r="941" spans="11:11" ht="14.5">
      <c r="K941" s="4"/>
    </row>
    <row r="942" spans="11:11" ht="14.5">
      <c r="K942" s="4"/>
    </row>
    <row r="943" spans="11:11" ht="14.5">
      <c r="K943" s="4"/>
    </row>
    <row r="944" spans="11:11" ht="14.5">
      <c r="K944" s="4"/>
    </row>
    <row r="945" spans="11:11" ht="14.5">
      <c r="K945" s="4"/>
    </row>
    <row r="946" spans="11:11" ht="14.5">
      <c r="K946" s="4"/>
    </row>
    <row r="947" spans="11:11" ht="14.5">
      <c r="K947" s="4"/>
    </row>
    <row r="948" spans="11:11" ht="14.5">
      <c r="K948" s="4"/>
    </row>
    <row r="949" spans="11:11" ht="14.5">
      <c r="K949" s="4"/>
    </row>
    <row r="950" spans="11:11" ht="14.5">
      <c r="K950" s="4"/>
    </row>
    <row r="951" spans="11:11" ht="14.5">
      <c r="K951" s="4"/>
    </row>
    <row r="952" spans="11:11" ht="14.5">
      <c r="K952" s="4"/>
    </row>
    <row r="953" spans="11:11" ht="14.5">
      <c r="K953" s="4"/>
    </row>
    <row r="954" spans="11:11" ht="14.5">
      <c r="K954" s="4"/>
    </row>
    <row r="955" spans="11:11" ht="14.5">
      <c r="K955" s="4"/>
    </row>
    <row r="956" spans="11:11" ht="14.5">
      <c r="K956" s="4"/>
    </row>
    <row r="957" spans="11:11" ht="14.5">
      <c r="K957" s="4"/>
    </row>
    <row r="958" spans="11:11" ht="14.5">
      <c r="K958" s="4"/>
    </row>
    <row r="959" spans="11:11" ht="14.5">
      <c r="K959" s="4"/>
    </row>
    <row r="960" spans="11:11" ht="14.5">
      <c r="K960" s="4"/>
    </row>
    <row r="961" spans="11:11" ht="14.5">
      <c r="K961" s="4"/>
    </row>
    <row r="962" spans="11:11" ht="14.5">
      <c r="K962" s="4"/>
    </row>
    <row r="963" spans="11:11" ht="14.5">
      <c r="K963" s="4"/>
    </row>
    <row r="964" spans="11:11" ht="14.5">
      <c r="K964" s="4"/>
    </row>
    <row r="965" spans="11:11" ht="14.5">
      <c r="K965" s="4"/>
    </row>
    <row r="966" spans="11:11" ht="14.5">
      <c r="K966" s="4"/>
    </row>
    <row r="967" spans="11:11" ht="14.5">
      <c r="K967" s="4"/>
    </row>
    <row r="968" spans="11:11" ht="14.5">
      <c r="K968" s="4"/>
    </row>
    <row r="969" spans="11:11" ht="14.5">
      <c r="K969" s="4"/>
    </row>
    <row r="970" spans="11:11" ht="14.5">
      <c r="K970" s="4"/>
    </row>
    <row r="971" spans="11:11" ht="14.5">
      <c r="K971" s="4"/>
    </row>
    <row r="972" spans="11:11" ht="14.5">
      <c r="K972" s="4"/>
    </row>
    <row r="973" spans="11:11" ht="14.5">
      <c r="K973" s="4"/>
    </row>
    <row r="974" spans="11:11" ht="14.5">
      <c r="K974" s="4"/>
    </row>
    <row r="975" spans="11:11" ht="14.5">
      <c r="K975" s="4"/>
    </row>
    <row r="976" spans="11:11" ht="14.5">
      <c r="K976" s="4"/>
    </row>
    <row r="977" spans="11:11" ht="14.5">
      <c r="K977" s="4"/>
    </row>
    <row r="978" spans="11:11" ht="14.5">
      <c r="K978" s="4"/>
    </row>
    <row r="979" spans="11:11" ht="14.5">
      <c r="K979" s="4"/>
    </row>
    <row r="980" spans="11:11" ht="14.5">
      <c r="K980" s="4"/>
    </row>
    <row r="981" spans="11:11" ht="14.5">
      <c r="K981" s="4"/>
    </row>
    <row r="982" spans="11:11" ht="14.5">
      <c r="K982" s="4"/>
    </row>
    <row r="983" spans="11:11" ht="14.5">
      <c r="K983" s="4"/>
    </row>
    <row r="984" spans="11:11" ht="14.5">
      <c r="K984" s="4"/>
    </row>
    <row r="985" spans="11:11" ht="14.5">
      <c r="K985" s="4"/>
    </row>
    <row r="986" spans="11:11" ht="14.5">
      <c r="K986" s="4"/>
    </row>
    <row r="987" spans="11:11" ht="14.5">
      <c r="K987" s="4"/>
    </row>
    <row r="988" spans="11:11" ht="14.5">
      <c r="K988" s="4"/>
    </row>
    <row r="989" spans="11:11" ht="14.5">
      <c r="K989" s="4"/>
    </row>
    <row r="990" spans="11:11" ht="14.5">
      <c r="K990" s="4"/>
    </row>
    <row r="991" spans="11:11" ht="14.5">
      <c r="K991" s="4"/>
    </row>
    <row r="992" spans="11:11" ht="14.5">
      <c r="K992" s="4"/>
    </row>
    <row r="993" spans="11:11" ht="14.5">
      <c r="K993" s="4"/>
    </row>
    <row r="994" spans="11:11" ht="14.5">
      <c r="K994" s="4"/>
    </row>
    <row r="995" spans="11:11" ht="14.5">
      <c r="K995" s="4"/>
    </row>
    <row r="996" spans="11:11" ht="14.5">
      <c r="K996" s="4"/>
    </row>
    <row r="997" spans="11:11" ht="14.5">
      <c r="K997" s="4"/>
    </row>
    <row r="998" spans="11:11" ht="14.5">
      <c r="K998" s="4"/>
    </row>
    <row r="999" spans="11:11" ht="14.5">
      <c r="K99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000"/>
  <sheetViews>
    <sheetView workbookViewId="0"/>
  </sheetViews>
  <sheetFormatPr defaultColWidth="14.453125" defaultRowHeight="15" customHeight="1"/>
  <cols>
    <col min="1" max="2" width="8.7265625" customWidth="1"/>
    <col min="3" max="3" width="25.08984375" customWidth="1"/>
    <col min="4" max="4" width="12.26953125" customWidth="1"/>
    <col min="5" max="5" width="12.453125" customWidth="1"/>
    <col min="6" max="6" width="10.7265625" customWidth="1"/>
    <col min="7" max="7" width="11.08984375" customWidth="1"/>
    <col min="8" max="8" width="8.7265625" customWidth="1"/>
    <col min="9" max="9" width="4.7265625" customWidth="1"/>
    <col min="10" max="10" width="3.54296875" customWidth="1"/>
    <col min="11" max="11" width="12.08984375" customWidth="1"/>
    <col min="12" max="12" width="14" customWidth="1"/>
    <col min="13" max="13" width="35.54296875" customWidth="1"/>
    <col min="14" max="14" width="16.54296875" customWidth="1"/>
    <col min="15" max="26" width="8.7265625" customWidth="1"/>
  </cols>
  <sheetData>
    <row r="1" spans="2:14" ht="14.25" customHeight="1">
      <c r="D1" s="27"/>
    </row>
    <row r="2" spans="2:14" ht="14.25" customHeight="1">
      <c r="D2" s="27"/>
    </row>
    <row r="3" spans="2:14" ht="14.25" customHeight="1">
      <c r="C3" s="7" t="s">
        <v>165</v>
      </c>
      <c r="D3" s="28" t="s">
        <v>166</v>
      </c>
      <c r="L3" s="29" t="s">
        <v>167</v>
      </c>
      <c r="M3" s="30"/>
      <c r="N3" s="31"/>
    </row>
    <row r="4" spans="2:14" ht="14.25" customHeight="1">
      <c r="C4" s="32" t="s">
        <v>168</v>
      </c>
      <c r="D4" s="27"/>
      <c r="L4" s="33" t="s">
        <v>169</v>
      </c>
      <c r="M4" s="34" t="s">
        <v>3</v>
      </c>
      <c r="N4" s="34" t="s">
        <v>170</v>
      </c>
    </row>
    <row r="5" spans="2:14" ht="14.25" customHeight="1">
      <c r="C5" s="35" t="s">
        <v>171</v>
      </c>
      <c r="D5" s="36">
        <v>1200000</v>
      </c>
      <c r="E5" s="35" t="s">
        <v>172</v>
      </c>
      <c r="L5" s="37">
        <v>45598</v>
      </c>
      <c r="M5" s="38" t="s">
        <v>173</v>
      </c>
      <c r="N5" s="39">
        <v>4900000</v>
      </c>
    </row>
    <row r="6" spans="2:14" ht="14.25" customHeight="1">
      <c r="C6" s="35" t="s">
        <v>174</v>
      </c>
      <c r="D6" s="36">
        <v>250000</v>
      </c>
      <c r="E6" s="35" t="s">
        <v>175</v>
      </c>
      <c r="L6" s="37">
        <v>45598</v>
      </c>
      <c r="M6" s="38" t="s">
        <v>176</v>
      </c>
      <c r="N6" s="39">
        <v>2927000</v>
      </c>
    </row>
    <row r="7" spans="2:14" ht="14.25" customHeight="1">
      <c r="C7" s="35" t="s">
        <v>177</v>
      </c>
      <c r="D7" s="36">
        <v>250000</v>
      </c>
      <c r="E7" s="35" t="s">
        <v>178</v>
      </c>
      <c r="L7" s="37">
        <v>45598</v>
      </c>
      <c r="M7" s="38" t="s">
        <v>179</v>
      </c>
      <c r="N7" s="39">
        <v>4591263</v>
      </c>
    </row>
    <row r="8" spans="2:14" ht="14.25" customHeight="1">
      <c r="C8" s="40" t="s">
        <v>180</v>
      </c>
      <c r="D8" s="41">
        <f>SUM(D5:D7)</f>
        <v>1700000</v>
      </c>
      <c r="E8" s="35"/>
      <c r="L8" s="42" t="s">
        <v>181</v>
      </c>
      <c r="M8" s="38" t="s">
        <v>182</v>
      </c>
      <c r="N8" s="39">
        <v>385000</v>
      </c>
    </row>
    <row r="9" spans="2:14" ht="14.25" customHeight="1">
      <c r="D9" s="27"/>
      <c r="L9" s="37">
        <v>45325</v>
      </c>
      <c r="M9" s="38" t="s">
        <v>183</v>
      </c>
      <c r="N9" s="39">
        <v>1800000</v>
      </c>
    </row>
    <row r="10" spans="2:14" ht="27.75" customHeight="1">
      <c r="B10" s="155" t="s">
        <v>184</v>
      </c>
      <c r="C10" s="43" t="s">
        <v>185</v>
      </c>
      <c r="D10" s="44" t="s">
        <v>186</v>
      </c>
      <c r="E10" s="45" t="s">
        <v>187</v>
      </c>
      <c r="F10" s="46" t="s">
        <v>188</v>
      </c>
      <c r="G10" s="46" t="s">
        <v>189</v>
      </c>
      <c r="H10" s="47" t="s">
        <v>190</v>
      </c>
      <c r="L10" s="42" t="s">
        <v>191</v>
      </c>
      <c r="M10" s="38" t="s">
        <v>192</v>
      </c>
      <c r="N10" s="39">
        <v>644400</v>
      </c>
    </row>
    <row r="11" spans="2:14" ht="14.25" customHeight="1">
      <c r="B11" s="156"/>
      <c r="C11" s="48" t="s">
        <v>193</v>
      </c>
      <c r="D11" s="49">
        <v>3000</v>
      </c>
      <c r="E11" s="50">
        <v>7</v>
      </c>
      <c r="F11" s="50">
        <v>49</v>
      </c>
      <c r="G11" s="36">
        <f t="shared" ref="G11:G12" si="0">D11*E11*F11</f>
        <v>1029000</v>
      </c>
      <c r="H11" s="51">
        <f t="shared" ref="H11:H12" si="1">D11*E11</f>
        <v>21000</v>
      </c>
      <c r="L11" s="42" t="s">
        <v>194</v>
      </c>
      <c r="M11" s="38" t="s">
        <v>195</v>
      </c>
      <c r="N11" s="39">
        <v>52000</v>
      </c>
    </row>
    <row r="12" spans="2:14" ht="14.25" customHeight="1">
      <c r="B12" s="156"/>
      <c r="C12" s="48" t="s">
        <v>196</v>
      </c>
      <c r="D12" s="49">
        <v>10000</v>
      </c>
      <c r="E12" s="50">
        <v>1</v>
      </c>
      <c r="F12" s="50">
        <v>49</v>
      </c>
      <c r="G12" s="36">
        <f t="shared" si="0"/>
        <v>490000</v>
      </c>
      <c r="H12" s="51">
        <f t="shared" si="1"/>
        <v>10000</v>
      </c>
      <c r="L12" s="37">
        <v>45354</v>
      </c>
      <c r="M12" s="38" t="s">
        <v>197</v>
      </c>
      <c r="N12" s="39">
        <v>2002500</v>
      </c>
    </row>
    <row r="13" spans="2:14" ht="14.25" customHeight="1">
      <c r="B13" s="157"/>
      <c r="C13" s="158" t="s">
        <v>198</v>
      </c>
      <c r="D13" s="159"/>
      <c r="E13" s="159"/>
      <c r="F13" s="160"/>
      <c r="G13" s="36">
        <f t="shared" ref="G13:H13" si="2">SUM(G11:G12)</f>
        <v>1519000</v>
      </c>
      <c r="H13" s="51">
        <f t="shared" si="2"/>
        <v>31000</v>
      </c>
      <c r="L13" s="37">
        <v>45446</v>
      </c>
      <c r="M13" s="38" t="s">
        <v>199</v>
      </c>
      <c r="N13" s="39">
        <v>1682500</v>
      </c>
    </row>
    <row r="14" spans="2:14" ht="14.25" customHeight="1">
      <c r="D14" s="27"/>
      <c r="L14" s="37">
        <v>45507</v>
      </c>
      <c r="M14" s="38" t="s">
        <v>200</v>
      </c>
      <c r="N14" s="39">
        <v>70700</v>
      </c>
    </row>
    <row r="15" spans="2:14" ht="30.75" customHeight="1">
      <c r="B15" s="155" t="s">
        <v>201</v>
      </c>
      <c r="C15" s="43" t="s">
        <v>185</v>
      </c>
      <c r="D15" s="44" t="s">
        <v>186</v>
      </c>
      <c r="E15" s="45" t="s">
        <v>187</v>
      </c>
      <c r="F15" s="46" t="s">
        <v>188</v>
      </c>
      <c r="G15" s="46" t="s">
        <v>189</v>
      </c>
      <c r="H15" s="47" t="s">
        <v>190</v>
      </c>
      <c r="L15" s="37">
        <v>45507</v>
      </c>
      <c r="M15" s="38" t="s">
        <v>182</v>
      </c>
      <c r="N15" s="52">
        <v>29200</v>
      </c>
    </row>
    <row r="16" spans="2:14" ht="14.25" customHeight="1">
      <c r="B16" s="156"/>
      <c r="C16" s="48" t="s">
        <v>193</v>
      </c>
      <c r="D16" s="49">
        <v>2500</v>
      </c>
      <c r="E16" s="50">
        <v>7</v>
      </c>
      <c r="F16" s="50">
        <v>49</v>
      </c>
      <c r="G16" s="36">
        <f t="shared" ref="G16:G17" si="3">D16*E16*F16</f>
        <v>857500</v>
      </c>
      <c r="H16" s="51">
        <f t="shared" ref="H16:H17" si="4">D16*E16</f>
        <v>17500</v>
      </c>
      <c r="L16" s="37">
        <v>45568</v>
      </c>
      <c r="M16" s="38" t="s">
        <v>202</v>
      </c>
      <c r="N16" s="39">
        <v>629900</v>
      </c>
    </row>
    <row r="17" spans="2:14" ht="14.25" customHeight="1">
      <c r="B17" s="156"/>
      <c r="C17" s="48" t="s">
        <v>196</v>
      </c>
      <c r="D17" s="49">
        <v>15000</v>
      </c>
      <c r="E17" s="50">
        <v>1</v>
      </c>
      <c r="F17" s="50">
        <v>49</v>
      </c>
      <c r="G17" s="36">
        <f t="shared" si="3"/>
        <v>735000</v>
      </c>
      <c r="H17" s="51">
        <f t="shared" si="4"/>
        <v>15000</v>
      </c>
      <c r="L17" s="53"/>
      <c r="M17" s="54" t="s">
        <v>203</v>
      </c>
      <c r="N17" s="55">
        <v>240000</v>
      </c>
    </row>
    <row r="18" spans="2:14" ht="14.25" customHeight="1">
      <c r="B18" s="157"/>
      <c r="C18" s="158" t="s">
        <v>198</v>
      </c>
      <c r="D18" s="159"/>
      <c r="E18" s="159"/>
      <c r="F18" s="160"/>
      <c r="G18" s="36">
        <f t="shared" ref="G18:H18" si="5">SUM(G16:G17)</f>
        <v>1592500</v>
      </c>
      <c r="H18" s="51">
        <f t="shared" si="5"/>
        <v>32500</v>
      </c>
      <c r="L18" s="53"/>
      <c r="M18" s="54" t="s">
        <v>204</v>
      </c>
      <c r="N18" s="55">
        <f>250000+200000</f>
        <v>450000</v>
      </c>
    </row>
    <row r="19" spans="2:14" ht="14.25" customHeight="1">
      <c r="D19" s="27"/>
      <c r="L19" s="161" t="s">
        <v>180</v>
      </c>
      <c r="M19" s="160"/>
      <c r="N19" s="56">
        <f>SUM(N5:N18)</f>
        <v>20404463</v>
      </c>
    </row>
    <row r="20" spans="2:14" ht="14.25" customHeight="1">
      <c r="B20" s="7" t="s">
        <v>205</v>
      </c>
      <c r="D20" s="27"/>
      <c r="L20" s="57"/>
      <c r="M20" s="57"/>
      <c r="N20" s="57"/>
    </row>
    <row r="21" spans="2:14" ht="14.25" customHeight="1">
      <c r="B21" s="7" t="s">
        <v>206</v>
      </c>
      <c r="D21" s="27"/>
      <c r="L21" s="58" t="s">
        <v>207</v>
      </c>
      <c r="M21" s="59"/>
      <c r="N21" s="59"/>
    </row>
    <row r="22" spans="2:14" ht="14.25" customHeight="1">
      <c r="B22" s="7" t="s">
        <v>208</v>
      </c>
      <c r="D22" s="27"/>
      <c r="L22" s="60"/>
      <c r="M22" s="38" t="s">
        <v>209</v>
      </c>
      <c r="N22" s="52">
        <v>10894000</v>
      </c>
    </row>
    <row r="23" spans="2:14" ht="14.25" customHeight="1">
      <c r="D23" s="27"/>
      <c r="L23" s="60"/>
      <c r="M23" s="38" t="s">
        <v>210</v>
      </c>
      <c r="N23" s="52">
        <v>5000000</v>
      </c>
    </row>
    <row r="24" spans="2:14" ht="14.25" customHeight="1">
      <c r="D24" s="27"/>
      <c r="L24" s="161" t="s">
        <v>198</v>
      </c>
      <c r="M24" s="160"/>
      <c r="N24" s="56">
        <f>SUM(N22:N23)</f>
        <v>15894000</v>
      </c>
    </row>
    <row r="25" spans="2:14" ht="14.25" customHeight="1">
      <c r="D25" s="27"/>
      <c r="L25" s="57"/>
      <c r="M25" s="57"/>
      <c r="N25" s="57"/>
    </row>
    <row r="26" spans="2:14" ht="14.25" customHeight="1">
      <c r="D26" s="27"/>
      <c r="L26" s="162" t="s">
        <v>211</v>
      </c>
      <c r="M26" s="163"/>
      <c r="N26" s="61">
        <f>N24-N19</f>
        <v>-4510463</v>
      </c>
    </row>
    <row r="27" spans="2:14" ht="14.25" customHeight="1">
      <c r="D27" s="27"/>
    </row>
    <row r="28" spans="2:14" ht="14.25" customHeight="1">
      <c r="D28" s="27"/>
    </row>
    <row r="29" spans="2:14" ht="14.25" customHeight="1">
      <c r="D29" s="27">
        <f>18.55*3000</f>
        <v>55650</v>
      </c>
    </row>
    <row r="30" spans="2:14" ht="14.25" customHeight="1">
      <c r="D30" s="27"/>
    </row>
    <row r="31" spans="2:14" ht="14.25" customHeight="1">
      <c r="D31" s="27"/>
    </row>
    <row r="32" spans="2:14" ht="14.25" customHeight="1">
      <c r="D32" s="27"/>
    </row>
    <row r="33" spans="4:4" ht="14.25" customHeight="1">
      <c r="D33" s="27"/>
    </row>
    <row r="34" spans="4:4" ht="14.25" customHeight="1">
      <c r="D34" s="27"/>
    </row>
    <row r="35" spans="4:4" ht="14.25" customHeight="1">
      <c r="D35" s="27"/>
    </row>
    <row r="36" spans="4:4" ht="14.25" customHeight="1">
      <c r="D36" s="27"/>
    </row>
    <row r="37" spans="4:4" ht="14.25" customHeight="1">
      <c r="D37" s="27"/>
    </row>
    <row r="38" spans="4:4" ht="14.25" customHeight="1">
      <c r="D38" s="27"/>
    </row>
    <row r="39" spans="4:4" ht="14.25" customHeight="1">
      <c r="D39" s="27"/>
    </row>
    <row r="40" spans="4:4" ht="14.25" customHeight="1">
      <c r="D40" s="27"/>
    </row>
    <row r="41" spans="4:4" ht="14.25" customHeight="1">
      <c r="D41" s="27"/>
    </row>
    <row r="42" spans="4:4" ht="14.25" customHeight="1">
      <c r="D42" s="27"/>
    </row>
    <row r="43" spans="4:4" ht="14.25" customHeight="1">
      <c r="D43" s="27"/>
    </row>
    <row r="44" spans="4:4" ht="14.25" customHeight="1">
      <c r="D44" s="27"/>
    </row>
    <row r="45" spans="4:4" ht="14.25" customHeight="1">
      <c r="D45" s="27"/>
    </row>
    <row r="46" spans="4:4" ht="14.25" customHeight="1">
      <c r="D46" s="27"/>
    </row>
    <row r="47" spans="4:4" ht="14.25" customHeight="1">
      <c r="D47" s="27"/>
    </row>
    <row r="48" spans="4:4" ht="14.25" customHeight="1">
      <c r="D48" s="27"/>
    </row>
    <row r="49" spans="4:4" ht="14.25" customHeight="1">
      <c r="D49" s="27"/>
    </row>
    <row r="50" spans="4:4" ht="14.25" customHeight="1">
      <c r="D50" s="27"/>
    </row>
    <row r="51" spans="4:4" ht="14.25" customHeight="1">
      <c r="D51" s="27"/>
    </row>
    <row r="52" spans="4:4" ht="14.25" customHeight="1">
      <c r="D52" s="27"/>
    </row>
    <row r="53" spans="4:4" ht="14.25" customHeight="1">
      <c r="D53" s="27"/>
    </row>
    <row r="54" spans="4:4" ht="14.25" customHeight="1">
      <c r="D54" s="27"/>
    </row>
    <row r="55" spans="4:4" ht="14.25" customHeight="1">
      <c r="D55" s="27"/>
    </row>
    <row r="56" spans="4:4" ht="14.25" customHeight="1">
      <c r="D56" s="27"/>
    </row>
    <row r="57" spans="4:4" ht="14.25" customHeight="1">
      <c r="D57" s="27"/>
    </row>
    <row r="58" spans="4:4" ht="14.25" customHeight="1">
      <c r="D58" s="27"/>
    </row>
    <row r="59" spans="4:4" ht="14.25" customHeight="1">
      <c r="D59" s="27"/>
    </row>
    <row r="60" spans="4:4" ht="14.25" customHeight="1">
      <c r="D60" s="27"/>
    </row>
    <row r="61" spans="4:4" ht="14.25" customHeight="1">
      <c r="D61" s="27"/>
    </row>
    <row r="62" spans="4:4" ht="14.25" customHeight="1">
      <c r="D62" s="27"/>
    </row>
    <row r="63" spans="4:4" ht="14.25" customHeight="1">
      <c r="D63" s="27"/>
    </row>
    <row r="64" spans="4:4" ht="14.25" customHeight="1">
      <c r="D64" s="27"/>
    </row>
    <row r="65" spans="4:4" ht="14.25" customHeight="1">
      <c r="D65" s="27"/>
    </row>
    <row r="66" spans="4:4" ht="14.25" customHeight="1">
      <c r="D66" s="27"/>
    </row>
    <row r="67" spans="4:4" ht="14.25" customHeight="1">
      <c r="D67" s="27"/>
    </row>
    <row r="68" spans="4:4" ht="14.25" customHeight="1">
      <c r="D68" s="27"/>
    </row>
    <row r="69" spans="4:4" ht="14.25" customHeight="1">
      <c r="D69" s="27"/>
    </row>
    <row r="70" spans="4:4" ht="14.25" customHeight="1">
      <c r="D70" s="27"/>
    </row>
    <row r="71" spans="4:4" ht="14.25" customHeight="1">
      <c r="D71" s="27"/>
    </row>
    <row r="72" spans="4:4" ht="14.25" customHeight="1">
      <c r="D72" s="27"/>
    </row>
    <row r="73" spans="4:4" ht="14.25" customHeight="1">
      <c r="D73" s="27"/>
    </row>
    <row r="74" spans="4:4" ht="14.25" customHeight="1">
      <c r="D74" s="27"/>
    </row>
    <row r="75" spans="4:4" ht="14.25" customHeight="1">
      <c r="D75" s="27"/>
    </row>
    <row r="76" spans="4:4" ht="14.25" customHeight="1">
      <c r="D76" s="27"/>
    </row>
    <row r="77" spans="4:4" ht="14.25" customHeight="1">
      <c r="D77" s="27"/>
    </row>
    <row r="78" spans="4:4" ht="14.25" customHeight="1">
      <c r="D78" s="27"/>
    </row>
    <row r="79" spans="4:4" ht="14.25" customHeight="1">
      <c r="D79" s="27"/>
    </row>
    <row r="80" spans="4:4" ht="14.25" customHeight="1">
      <c r="D80" s="27"/>
    </row>
    <row r="81" spans="4:4" ht="14.25" customHeight="1">
      <c r="D81" s="27"/>
    </row>
    <row r="82" spans="4:4" ht="14.25" customHeight="1">
      <c r="D82" s="27"/>
    </row>
    <row r="83" spans="4:4" ht="14.25" customHeight="1">
      <c r="D83" s="27"/>
    </row>
    <row r="84" spans="4:4" ht="14.25" customHeight="1">
      <c r="D84" s="27"/>
    </row>
    <row r="85" spans="4:4" ht="14.25" customHeight="1">
      <c r="D85" s="27"/>
    </row>
    <row r="86" spans="4:4" ht="14.25" customHeight="1">
      <c r="D86" s="27"/>
    </row>
    <row r="87" spans="4:4" ht="14.25" customHeight="1">
      <c r="D87" s="27"/>
    </row>
    <row r="88" spans="4:4" ht="14.25" customHeight="1">
      <c r="D88" s="27"/>
    </row>
    <row r="89" spans="4:4" ht="14.25" customHeight="1">
      <c r="D89" s="27"/>
    </row>
    <row r="90" spans="4:4" ht="14.25" customHeight="1">
      <c r="D90" s="27"/>
    </row>
    <row r="91" spans="4:4" ht="14.25" customHeight="1">
      <c r="D91" s="27"/>
    </row>
    <row r="92" spans="4:4" ht="14.25" customHeight="1">
      <c r="D92" s="27"/>
    </row>
    <row r="93" spans="4:4" ht="14.25" customHeight="1">
      <c r="D93" s="27"/>
    </row>
    <row r="94" spans="4:4" ht="14.25" customHeight="1">
      <c r="D94" s="27"/>
    </row>
    <row r="95" spans="4:4" ht="14.25" customHeight="1">
      <c r="D95" s="27"/>
    </row>
    <row r="96" spans="4:4" ht="14.25" customHeight="1">
      <c r="D96" s="27"/>
    </row>
    <row r="97" spans="4:4" ht="14.25" customHeight="1">
      <c r="D97" s="27"/>
    </row>
    <row r="98" spans="4:4" ht="14.25" customHeight="1">
      <c r="D98" s="27"/>
    </row>
    <row r="99" spans="4:4" ht="14.25" customHeight="1">
      <c r="D99" s="27"/>
    </row>
    <row r="100" spans="4:4" ht="14.25" customHeight="1">
      <c r="D100" s="27"/>
    </row>
    <row r="101" spans="4:4" ht="14.25" customHeight="1">
      <c r="D101" s="27"/>
    </row>
    <row r="102" spans="4:4" ht="14.25" customHeight="1">
      <c r="D102" s="27"/>
    </row>
    <row r="103" spans="4:4" ht="14.25" customHeight="1">
      <c r="D103" s="27"/>
    </row>
    <row r="104" spans="4:4" ht="14.25" customHeight="1">
      <c r="D104" s="27"/>
    </row>
    <row r="105" spans="4:4" ht="14.25" customHeight="1">
      <c r="D105" s="27"/>
    </row>
    <row r="106" spans="4:4" ht="14.25" customHeight="1">
      <c r="D106" s="27"/>
    </row>
    <row r="107" spans="4:4" ht="14.25" customHeight="1">
      <c r="D107" s="27"/>
    </row>
    <row r="108" spans="4:4" ht="14.25" customHeight="1">
      <c r="D108" s="27"/>
    </row>
    <row r="109" spans="4:4" ht="14.25" customHeight="1">
      <c r="D109" s="27"/>
    </row>
    <row r="110" spans="4:4" ht="14.25" customHeight="1">
      <c r="D110" s="27"/>
    </row>
    <row r="111" spans="4:4" ht="14.25" customHeight="1">
      <c r="D111" s="27"/>
    </row>
    <row r="112" spans="4:4" ht="14.25" customHeight="1">
      <c r="D112" s="27"/>
    </row>
    <row r="113" spans="4:4" ht="14.25" customHeight="1">
      <c r="D113" s="27"/>
    </row>
    <row r="114" spans="4:4" ht="14.25" customHeight="1">
      <c r="D114" s="27"/>
    </row>
    <row r="115" spans="4:4" ht="14.25" customHeight="1">
      <c r="D115" s="27"/>
    </row>
    <row r="116" spans="4:4" ht="14.25" customHeight="1">
      <c r="D116" s="27"/>
    </row>
    <row r="117" spans="4:4" ht="14.25" customHeight="1">
      <c r="D117" s="27"/>
    </row>
    <row r="118" spans="4:4" ht="14.25" customHeight="1">
      <c r="D118" s="27"/>
    </row>
    <row r="119" spans="4:4" ht="14.25" customHeight="1">
      <c r="D119" s="27"/>
    </row>
    <row r="120" spans="4:4" ht="14.25" customHeight="1">
      <c r="D120" s="27"/>
    </row>
    <row r="121" spans="4:4" ht="14.25" customHeight="1">
      <c r="D121" s="27"/>
    </row>
    <row r="122" spans="4:4" ht="14.25" customHeight="1">
      <c r="D122" s="27"/>
    </row>
    <row r="123" spans="4:4" ht="14.25" customHeight="1">
      <c r="D123" s="27"/>
    </row>
    <row r="124" spans="4:4" ht="14.25" customHeight="1">
      <c r="D124" s="27"/>
    </row>
    <row r="125" spans="4:4" ht="14.25" customHeight="1">
      <c r="D125" s="27"/>
    </row>
    <row r="126" spans="4:4" ht="14.25" customHeight="1">
      <c r="D126" s="27"/>
    </row>
    <row r="127" spans="4:4" ht="14.25" customHeight="1">
      <c r="D127" s="27"/>
    </row>
    <row r="128" spans="4:4" ht="14.25" customHeight="1">
      <c r="D128" s="27"/>
    </row>
    <row r="129" spans="4:4" ht="14.25" customHeight="1">
      <c r="D129" s="27"/>
    </row>
    <row r="130" spans="4:4" ht="14.25" customHeight="1">
      <c r="D130" s="27"/>
    </row>
    <row r="131" spans="4:4" ht="14.25" customHeight="1">
      <c r="D131" s="27"/>
    </row>
    <row r="132" spans="4:4" ht="14.25" customHeight="1">
      <c r="D132" s="27"/>
    </row>
    <row r="133" spans="4:4" ht="14.25" customHeight="1">
      <c r="D133" s="27"/>
    </row>
    <row r="134" spans="4:4" ht="14.25" customHeight="1">
      <c r="D134" s="27"/>
    </row>
    <row r="135" spans="4:4" ht="14.25" customHeight="1">
      <c r="D135" s="27"/>
    </row>
    <row r="136" spans="4:4" ht="14.25" customHeight="1">
      <c r="D136" s="27"/>
    </row>
    <row r="137" spans="4:4" ht="14.25" customHeight="1">
      <c r="D137" s="27"/>
    </row>
    <row r="138" spans="4:4" ht="14.25" customHeight="1">
      <c r="D138" s="27"/>
    </row>
    <row r="139" spans="4:4" ht="14.25" customHeight="1">
      <c r="D139" s="27"/>
    </row>
    <row r="140" spans="4:4" ht="14.25" customHeight="1">
      <c r="D140" s="27"/>
    </row>
    <row r="141" spans="4:4" ht="14.25" customHeight="1">
      <c r="D141" s="27"/>
    </row>
    <row r="142" spans="4:4" ht="14.25" customHeight="1">
      <c r="D142" s="27"/>
    </row>
    <row r="143" spans="4:4" ht="14.25" customHeight="1">
      <c r="D143" s="27"/>
    </row>
    <row r="144" spans="4:4" ht="14.25" customHeight="1">
      <c r="D144" s="27"/>
    </row>
    <row r="145" spans="4:4" ht="14.25" customHeight="1">
      <c r="D145" s="27"/>
    </row>
    <row r="146" spans="4:4" ht="14.25" customHeight="1">
      <c r="D146" s="27"/>
    </row>
    <row r="147" spans="4:4" ht="14.25" customHeight="1">
      <c r="D147" s="27"/>
    </row>
    <row r="148" spans="4:4" ht="14.25" customHeight="1">
      <c r="D148" s="27"/>
    </row>
    <row r="149" spans="4:4" ht="14.25" customHeight="1">
      <c r="D149" s="27"/>
    </row>
    <row r="150" spans="4:4" ht="14.25" customHeight="1">
      <c r="D150" s="27"/>
    </row>
    <row r="151" spans="4:4" ht="14.25" customHeight="1">
      <c r="D151" s="27"/>
    </row>
    <row r="152" spans="4:4" ht="14.25" customHeight="1">
      <c r="D152" s="27"/>
    </row>
    <row r="153" spans="4:4" ht="14.25" customHeight="1">
      <c r="D153" s="27"/>
    </row>
    <row r="154" spans="4:4" ht="14.25" customHeight="1">
      <c r="D154" s="27"/>
    </row>
    <row r="155" spans="4:4" ht="14.25" customHeight="1">
      <c r="D155" s="27"/>
    </row>
    <row r="156" spans="4:4" ht="14.25" customHeight="1">
      <c r="D156" s="27"/>
    </row>
    <row r="157" spans="4:4" ht="14.25" customHeight="1">
      <c r="D157" s="27"/>
    </row>
    <row r="158" spans="4:4" ht="14.25" customHeight="1">
      <c r="D158" s="27"/>
    </row>
    <row r="159" spans="4:4" ht="14.25" customHeight="1">
      <c r="D159" s="27"/>
    </row>
    <row r="160" spans="4:4" ht="14.25" customHeight="1">
      <c r="D160" s="27"/>
    </row>
    <row r="161" spans="4:4" ht="14.25" customHeight="1">
      <c r="D161" s="27"/>
    </row>
    <row r="162" spans="4:4" ht="14.25" customHeight="1">
      <c r="D162" s="27"/>
    </row>
    <row r="163" spans="4:4" ht="14.25" customHeight="1">
      <c r="D163" s="27"/>
    </row>
    <row r="164" spans="4:4" ht="14.25" customHeight="1">
      <c r="D164" s="27"/>
    </row>
    <row r="165" spans="4:4" ht="14.25" customHeight="1">
      <c r="D165" s="27"/>
    </row>
    <row r="166" spans="4:4" ht="14.25" customHeight="1">
      <c r="D166" s="27"/>
    </row>
    <row r="167" spans="4:4" ht="14.25" customHeight="1">
      <c r="D167" s="27"/>
    </row>
    <row r="168" spans="4:4" ht="14.25" customHeight="1">
      <c r="D168" s="27"/>
    </row>
    <row r="169" spans="4:4" ht="14.25" customHeight="1">
      <c r="D169" s="27"/>
    </row>
    <row r="170" spans="4:4" ht="14.25" customHeight="1">
      <c r="D170" s="27"/>
    </row>
    <row r="171" spans="4:4" ht="14.25" customHeight="1">
      <c r="D171" s="27"/>
    </row>
    <row r="172" spans="4:4" ht="14.25" customHeight="1">
      <c r="D172" s="27"/>
    </row>
    <row r="173" spans="4:4" ht="14.25" customHeight="1">
      <c r="D173" s="27"/>
    </row>
    <row r="174" spans="4:4" ht="14.25" customHeight="1">
      <c r="D174" s="27"/>
    </row>
    <row r="175" spans="4:4" ht="14.25" customHeight="1">
      <c r="D175" s="27"/>
    </row>
    <row r="176" spans="4:4" ht="14.25" customHeight="1">
      <c r="D176" s="27"/>
    </row>
    <row r="177" spans="4:4" ht="14.25" customHeight="1">
      <c r="D177" s="27"/>
    </row>
    <row r="178" spans="4:4" ht="14.25" customHeight="1">
      <c r="D178" s="27"/>
    </row>
    <row r="179" spans="4:4" ht="14.25" customHeight="1">
      <c r="D179" s="27"/>
    </row>
    <row r="180" spans="4:4" ht="14.25" customHeight="1">
      <c r="D180" s="27"/>
    </row>
    <row r="181" spans="4:4" ht="14.25" customHeight="1">
      <c r="D181" s="27"/>
    </row>
    <row r="182" spans="4:4" ht="14.25" customHeight="1">
      <c r="D182" s="27"/>
    </row>
    <row r="183" spans="4:4" ht="14.25" customHeight="1">
      <c r="D183" s="27"/>
    </row>
    <row r="184" spans="4:4" ht="14.25" customHeight="1">
      <c r="D184" s="27"/>
    </row>
    <row r="185" spans="4:4" ht="14.25" customHeight="1">
      <c r="D185" s="27"/>
    </row>
    <row r="186" spans="4:4" ht="14.25" customHeight="1">
      <c r="D186" s="27"/>
    </row>
    <row r="187" spans="4:4" ht="14.25" customHeight="1">
      <c r="D187" s="27"/>
    </row>
    <row r="188" spans="4:4" ht="14.25" customHeight="1">
      <c r="D188" s="27"/>
    </row>
    <row r="189" spans="4:4" ht="14.25" customHeight="1">
      <c r="D189" s="27"/>
    </row>
    <row r="190" spans="4:4" ht="14.25" customHeight="1">
      <c r="D190" s="27"/>
    </row>
    <row r="191" spans="4:4" ht="14.25" customHeight="1">
      <c r="D191" s="27"/>
    </row>
    <row r="192" spans="4:4" ht="14.25" customHeight="1">
      <c r="D192" s="27"/>
    </row>
    <row r="193" spans="4:4" ht="14.25" customHeight="1">
      <c r="D193" s="27"/>
    </row>
    <row r="194" spans="4:4" ht="14.25" customHeight="1">
      <c r="D194" s="27"/>
    </row>
    <row r="195" spans="4:4" ht="14.25" customHeight="1">
      <c r="D195" s="27"/>
    </row>
    <row r="196" spans="4:4" ht="14.25" customHeight="1">
      <c r="D196" s="27"/>
    </row>
    <row r="197" spans="4:4" ht="14.25" customHeight="1">
      <c r="D197" s="27"/>
    </row>
    <row r="198" spans="4:4" ht="14.25" customHeight="1">
      <c r="D198" s="27"/>
    </row>
    <row r="199" spans="4:4" ht="14.25" customHeight="1">
      <c r="D199" s="27"/>
    </row>
    <row r="200" spans="4:4" ht="14.25" customHeight="1">
      <c r="D200" s="27"/>
    </row>
    <row r="201" spans="4:4" ht="14.25" customHeight="1">
      <c r="D201" s="27"/>
    </row>
    <row r="202" spans="4:4" ht="14.25" customHeight="1">
      <c r="D202" s="27"/>
    </row>
    <row r="203" spans="4:4" ht="14.25" customHeight="1">
      <c r="D203" s="27"/>
    </row>
    <row r="204" spans="4:4" ht="14.25" customHeight="1">
      <c r="D204" s="27"/>
    </row>
    <row r="205" spans="4:4" ht="14.25" customHeight="1">
      <c r="D205" s="27"/>
    </row>
    <row r="206" spans="4:4" ht="14.25" customHeight="1">
      <c r="D206" s="27"/>
    </row>
    <row r="207" spans="4:4" ht="14.25" customHeight="1">
      <c r="D207" s="27"/>
    </row>
    <row r="208" spans="4:4" ht="14.25" customHeight="1">
      <c r="D208" s="27"/>
    </row>
    <row r="209" spans="4:4" ht="14.25" customHeight="1">
      <c r="D209" s="27"/>
    </row>
    <row r="210" spans="4:4" ht="14.25" customHeight="1">
      <c r="D210" s="27"/>
    </row>
    <row r="211" spans="4:4" ht="14.25" customHeight="1">
      <c r="D211" s="27"/>
    </row>
    <row r="212" spans="4:4" ht="14.25" customHeight="1">
      <c r="D212" s="27"/>
    </row>
    <row r="213" spans="4:4" ht="14.25" customHeight="1">
      <c r="D213" s="27"/>
    </row>
    <row r="214" spans="4:4" ht="14.25" customHeight="1">
      <c r="D214" s="27"/>
    </row>
    <row r="215" spans="4:4" ht="14.25" customHeight="1">
      <c r="D215" s="27"/>
    </row>
    <row r="216" spans="4:4" ht="14.25" customHeight="1">
      <c r="D216" s="27"/>
    </row>
    <row r="217" spans="4:4" ht="14.25" customHeight="1">
      <c r="D217" s="27"/>
    </row>
    <row r="218" spans="4:4" ht="14.25" customHeight="1">
      <c r="D218" s="27"/>
    </row>
    <row r="219" spans="4:4" ht="14.25" customHeight="1">
      <c r="D219" s="27"/>
    </row>
    <row r="220" spans="4:4" ht="14.25" customHeight="1">
      <c r="D220" s="27"/>
    </row>
    <row r="221" spans="4:4" ht="14.25" customHeight="1">
      <c r="D221" s="27"/>
    </row>
    <row r="222" spans="4:4" ht="14.25" customHeight="1">
      <c r="D222" s="27"/>
    </row>
    <row r="223" spans="4:4" ht="14.25" customHeight="1">
      <c r="D223" s="27"/>
    </row>
    <row r="224" spans="4:4" ht="14.25" customHeight="1">
      <c r="D224" s="27"/>
    </row>
    <row r="225" spans="4:4" ht="14.25" customHeight="1">
      <c r="D225" s="27"/>
    </row>
    <row r="226" spans="4:4" ht="14.25" customHeight="1">
      <c r="D226" s="27"/>
    </row>
    <row r="227" spans="4:4" ht="14.25" customHeight="1">
      <c r="D227" s="27"/>
    </row>
    <row r="228" spans="4:4" ht="14.25" customHeight="1">
      <c r="D228" s="27"/>
    </row>
    <row r="229" spans="4:4" ht="14.25" customHeight="1">
      <c r="D229" s="27"/>
    </row>
    <row r="230" spans="4:4" ht="14.25" customHeight="1">
      <c r="D230" s="27"/>
    </row>
    <row r="231" spans="4:4" ht="14.25" customHeight="1">
      <c r="D231" s="27"/>
    </row>
    <row r="232" spans="4:4" ht="14.25" customHeight="1">
      <c r="D232" s="27"/>
    </row>
    <row r="233" spans="4:4" ht="14.25" customHeight="1">
      <c r="D233" s="27"/>
    </row>
    <row r="234" spans="4:4" ht="14.25" customHeight="1">
      <c r="D234" s="27"/>
    </row>
    <row r="235" spans="4:4" ht="14.25" customHeight="1">
      <c r="D235" s="27"/>
    </row>
    <row r="236" spans="4:4" ht="14.25" customHeight="1">
      <c r="D236" s="27"/>
    </row>
    <row r="237" spans="4:4" ht="14.25" customHeight="1">
      <c r="D237" s="27"/>
    </row>
    <row r="238" spans="4:4" ht="14.25" customHeight="1">
      <c r="D238" s="27"/>
    </row>
    <row r="239" spans="4:4" ht="14.25" customHeight="1">
      <c r="D239" s="27"/>
    </row>
    <row r="240" spans="4:4" ht="14.25" customHeight="1">
      <c r="D240" s="27"/>
    </row>
    <row r="241" spans="4:4" ht="14.25" customHeight="1">
      <c r="D241" s="27"/>
    </row>
    <row r="242" spans="4:4" ht="14.25" customHeight="1">
      <c r="D242" s="27"/>
    </row>
    <row r="243" spans="4:4" ht="14.25" customHeight="1">
      <c r="D243" s="27"/>
    </row>
    <row r="244" spans="4:4" ht="14.25" customHeight="1">
      <c r="D244" s="27"/>
    </row>
    <row r="245" spans="4:4" ht="14.25" customHeight="1">
      <c r="D245" s="27"/>
    </row>
    <row r="246" spans="4:4" ht="14.25" customHeight="1">
      <c r="D246" s="27"/>
    </row>
    <row r="247" spans="4:4" ht="14.25" customHeight="1">
      <c r="D247" s="27"/>
    </row>
    <row r="248" spans="4:4" ht="14.25" customHeight="1">
      <c r="D248" s="27"/>
    </row>
    <row r="249" spans="4:4" ht="14.25" customHeight="1">
      <c r="D249" s="27"/>
    </row>
    <row r="250" spans="4:4" ht="14.25" customHeight="1">
      <c r="D250" s="27"/>
    </row>
    <row r="251" spans="4:4" ht="14.25" customHeight="1">
      <c r="D251" s="27"/>
    </row>
    <row r="252" spans="4:4" ht="14.25" customHeight="1">
      <c r="D252" s="27"/>
    </row>
    <row r="253" spans="4:4" ht="14.25" customHeight="1">
      <c r="D253" s="27"/>
    </row>
    <row r="254" spans="4:4" ht="14.25" customHeight="1">
      <c r="D254" s="27"/>
    </row>
    <row r="255" spans="4:4" ht="14.25" customHeight="1">
      <c r="D255" s="27"/>
    </row>
    <row r="256" spans="4:4" ht="14.25" customHeight="1">
      <c r="D256" s="27"/>
    </row>
    <row r="257" spans="4:4" ht="14.25" customHeight="1">
      <c r="D257" s="27"/>
    </row>
    <row r="258" spans="4:4" ht="14.25" customHeight="1">
      <c r="D258" s="27"/>
    </row>
    <row r="259" spans="4:4" ht="14.25" customHeight="1">
      <c r="D259" s="27"/>
    </row>
    <row r="260" spans="4:4" ht="14.25" customHeight="1">
      <c r="D260" s="27"/>
    </row>
    <row r="261" spans="4:4" ht="14.25" customHeight="1">
      <c r="D261" s="27"/>
    </row>
    <row r="262" spans="4:4" ht="14.25" customHeight="1">
      <c r="D262" s="27"/>
    </row>
    <row r="263" spans="4:4" ht="14.25" customHeight="1">
      <c r="D263" s="27"/>
    </row>
    <row r="264" spans="4:4" ht="14.25" customHeight="1">
      <c r="D264" s="27"/>
    </row>
    <row r="265" spans="4:4" ht="14.25" customHeight="1">
      <c r="D265" s="27"/>
    </row>
    <row r="266" spans="4:4" ht="14.25" customHeight="1">
      <c r="D266" s="27"/>
    </row>
    <row r="267" spans="4:4" ht="14.25" customHeight="1">
      <c r="D267" s="27"/>
    </row>
    <row r="268" spans="4:4" ht="14.25" customHeight="1">
      <c r="D268" s="27"/>
    </row>
    <row r="269" spans="4:4" ht="14.25" customHeight="1">
      <c r="D269" s="27"/>
    </row>
    <row r="270" spans="4:4" ht="14.25" customHeight="1">
      <c r="D270" s="27"/>
    </row>
    <row r="271" spans="4:4" ht="14.25" customHeight="1">
      <c r="D271" s="27"/>
    </row>
    <row r="272" spans="4:4" ht="14.25" customHeight="1">
      <c r="D272" s="27"/>
    </row>
    <row r="273" spans="4:4" ht="14.25" customHeight="1">
      <c r="D273" s="27"/>
    </row>
    <row r="274" spans="4:4" ht="14.25" customHeight="1">
      <c r="D274" s="27"/>
    </row>
    <row r="275" spans="4:4" ht="14.25" customHeight="1">
      <c r="D275" s="27"/>
    </row>
    <row r="276" spans="4:4" ht="14.25" customHeight="1">
      <c r="D276" s="27"/>
    </row>
    <row r="277" spans="4:4" ht="14.25" customHeight="1">
      <c r="D277" s="27"/>
    </row>
    <row r="278" spans="4:4" ht="14.25" customHeight="1">
      <c r="D278" s="27"/>
    </row>
    <row r="279" spans="4:4" ht="14.25" customHeight="1">
      <c r="D279" s="27"/>
    </row>
    <row r="280" spans="4:4" ht="14.25" customHeight="1">
      <c r="D280" s="27"/>
    </row>
    <row r="281" spans="4:4" ht="14.25" customHeight="1">
      <c r="D281" s="27"/>
    </row>
    <row r="282" spans="4:4" ht="14.25" customHeight="1">
      <c r="D282" s="27"/>
    </row>
    <row r="283" spans="4:4" ht="14.25" customHeight="1">
      <c r="D283" s="27"/>
    </row>
    <row r="284" spans="4:4" ht="14.25" customHeight="1">
      <c r="D284" s="27"/>
    </row>
    <row r="285" spans="4:4" ht="14.25" customHeight="1">
      <c r="D285" s="27"/>
    </row>
    <row r="286" spans="4:4" ht="14.25" customHeight="1">
      <c r="D286" s="27"/>
    </row>
    <row r="287" spans="4:4" ht="14.25" customHeight="1">
      <c r="D287" s="27"/>
    </row>
    <row r="288" spans="4:4" ht="14.25" customHeight="1">
      <c r="D288" s="27"/>
    </row>
    <row r="289" spans="4:4" ht="14.25" customHeight="1">
      <c r="D289" s="27"/>
    </row>
    <row r="290" spans="4:4" ht="14.25" customHeight="1">
      <c r="D290" s="27"/>
    </row>
    <row r="291" spans="4:4" ht="14.25" customHeight="1">
      <c r="D291" s="27"/>
    </row>
    <row r="292" spans="4:4" ht="14.25" customHeight="1">
      <c r="D292" s="27"/>
    </row>
    <row r="293" spans="4:4" ht="14.25" customHeight="1">
      <c r="D293" s="27"/>
    </row>
    <row r="294" spans="4:4" ht="14.25" customHeight="1">
      <c r="D294" s="27"/>
    </row>
    <row r="295" spans="4:4" ht="14.25" customHeight="1">
      <c r="D295" s="27"/>
    </row>
    <row r="296" spans="4:4" ht="14.25" customHeight="1">
      <c r="D296" s="27"/>
    </row>
    <row r="297" spans="4:4" ht="14.25" customHeight="1">
      <c r="D297" s="27"/>
    </row>
    <row r="298" spans="4:4" ht="14.25" customHeight="1">
      <c r="D298" s="27"/>
    </row>
    <row r="299" spans="4:4" ht="14.25" customHeight="1">
      <c r="D299" s="27"/>
    </row>
    <row r="300" spans="4:4" ht="14.25" customHeight="1">
      <c r="D300" s="27"/>
    </row>
    <row r="301" spans="4:4" ht="14.25" customHeight="1">
      <c r="D301" s="27"/>
    </row>
    <row r="302" spans="4:4" ht="14.25" customHeight="1">
      <c r="D302" s="27"/>
    </row>
    <row r="303" spans="4:4" ht="14.25" customHeight="1">
      <c r="D303" s="27"/>
    </row>
    <row r="304" spans="4:4" ht="14.25" customHeight="1">
      <c r="D304" s="27"/>
    </row>
    <row r="305" spans="4:4" ht="14.25" customHeight="1">
      <c r="D305" s="27"/>
    </row>
    <row r="306" spans="4:4" ht="14.25" customHeight="1">
      <c r="D306" s="27"/>
    </row>
    <row r="307" spans="4:4" ht="14.25" customHeight="1">
      <c r="D307" s="27"/>
    </row>
    <row r="308" spans="4:4" ht="14.25" customHeight="1">
      <c r="D308" s="27"/>
    </row>
    <row r="309" spans="4:4" ht="14.25" customHeight="1">
      <c r="D309" s="27"/>
    </row>
    <row r="310" spans="4:4" ht="14.25" customHeight="1">
      <c r="D310" s="27"/>
    </row>
    <row r="311" spans="4:4" ht="14.25" customHeight="1">
      <c r="D311" s="27"/>
    </row>
    <row r="312" spans="4:4" ht="14.25" customHeight="1">
      <c r="D312" s="27"/>
    </row>
    <row r="313" spans="4:4" ht="14.25" customHeight="1">
      <c r="D313" s="27"/>
    </row>
    <row r="314" spans="4:4" ht="14.25" customHeight="1">
      <c r="D314" s="27"/>
    </row>
    <row r="315" spans="4:4" ht="14.25" customHeight="1">
      <c r="D315" s="27"/>
    </row>
    <row r="316" spans="4:4" ht="14.25" customHeight="1">
      <c r="D316" s="27"/>
    </row>
    <row r="317" spans="4:4" ht="14.25" customHeight="1">
      <c r="D317" s="27"/>
    </row>
    <row r="318" spans="4:4" ht="14.25" customHeight="1">
      <c r="D318" s="27"/>
    </row>
    <row r="319" spans="4:4" ht="14.25" customHeight="1">
      <c r="D319" s="27"/>
    </row>
    <row r="320" spans="4:4" ht="14.25" customHeight="1">
      <c r="D320" s="27"/>
    </row>
    <row r="321" spans="4:4" ht="14.25" customHeight="1">
      <c r="D321" s="27"/>
    </row>
    <row r="322" spans="4:4" ht="14.25" customHeight="1">
      <c r="D322" s="27"/>
    </row>
    <row r="323" spans="4:4" ht="14.25" customHeight="1">
      <c r="D323" s="27"/>
    </row>
    <row r="324" spans="4:4" ht="14.25" customHeight="1">
      <c r="D324" s="27"/>
    </row>
    <row r="325" spans="4:4" ht="14.25" customHeight="1">
      <c r="D325" s="27"/>
    </row>
    <row r="326" spans="4:4" ht="14.25" customHeight="1">
      <c r="D326" s="27"/>
    </row>
    <row r="327" spans="4:4" ht="14.25" customHeight="1">
      <c r="D327" s="27"/>
    </row>
    <row r="328" spans="4:4" ht="14.25" customHeight="1">
      <c r="D328" s="27"/>
    </row>
    <row r="329" spans="4:4" ht="14.25" customHeight="1">
      <c r="D329" s="27"/>
    </row>
    <row r="330" spans="4:4" ht="14.25" customHeight="1">
      <c r="D330" s="27"/>
    </row>
    <row r="331" spans="4:4" ht="14.25" customHeight="1">
      <c r="D331" s="27"/>
    </row>
    <row r="332" spans="4:4" ht="14.25" customHeight="1">
      <c r="D332" s="27"/>
    </row>
    <row r="333" spans="4:4" ht="14.25" customHeight="1">
      <c r="D333" s="27"/>
    </row>
    <row r="334" spans="4:4" ht="14.25" customHeight="1">
      <c r="D334" s="27"/>
    </row>
    <row r="335" spans="4:4" ht="14.25" customHeight="1">
      <c r="D335" s="27"/>
    </row>
    <row r="336" spans="4:4" ht="14.25" customHeight="1">
      <c r="D336" s="27"/>
    </row>
    <row r="337" spans="4:4" ht="14.25" customHeight="1">
      <c r="D337" s="27"/>
    </row>
    <row r="338" spans="4:4" ht="14.25" customHeight="1">
      <c r="D338" s="27"/>
    </row>
    <row r="339" spans="4:4" ht="14.25" customHeight="1">
      <c r="D339" s="27"/>
    </row>
    <row r="340" spans="4:4" ht="14.25" customHeight="1">
      <c r="D340" s="27"/>
    </row>
    <row r="341" spans="4:4" ht="14.25" customHeight="1">
      <c r="D341" s="27"/>
    </row>
    <row r="342" spans="4:4" ht="14.25" customHeight="1">
      <c r="D342" s="27"/>
    </row>
    <row r="343" spans="4:4" ht="14.25" customHeight="1">
      <c r="D343" s="27"/>
    </row>
    <row r="344" spans="4:4" ht="14.25" customHeight="1">
      <c r="D344" s="27"/>
    </row>
    <row r="345" spans="4:4" ht="14.25" customHeight="1">
      <c r="D345" s="27"/>
    </row>
    <row r="346" spans="4:4" ht="14.25" customHeight="1">
      <c r="D346" s="27"/>
    </row>
    <row r="347" spans="4:4" ht="14.25" customHeight="1">
      <c r="D347" s="27"/>
    </row>
    <row r="348" spans="4:4" ht="14.25" customHeight="1">
      <c r="D348" s="27"/>
    </row>
    <row r="349" spans="4:4" ht="14.25" customHeight="1">
      <c r="D349" s="27"/>
    </row>
    <row r="350" spans="4:4" ht="14.25" customHeight="1">
      <c r="D350" s="27"/>
    </row>
    <row r="351" spans="4:4" ht="14.25" customHeight="1">
      <c r="D351" s="27"/>
    </row>
    <row r="352" spans="4:4" ht="14.25" customHeight="1">
      <c r="D352" s="27"/>
    </row>
    <row r="353" spans="4:4" ht="14.25" customHeight="1">
      <c r="D353" s="27"/>
    </row>
    <row r="354" spans="4:4" ht="14.25" customHeight="1">
      <c r="D354" s="27"/>
    </row>
    <row r="355" spans="4:4" ht="14.25" customHeight="1">
      <c r="D355" s="27"/>
    </row>
    <row r="356" spans="4:4" ht="14.25" customHeight="1">
      <c r="D356" s="27"/>
    </row>
    <row r="357" spans="4:4" ht="14.25" customHeight="1">
      <c r="D357" s="27"/>
    </row>
    <row r="358" spans="4:4" ht="14.25" customHeight="1">
      <c r="D358" s="27"/>
    </row>
    <row r="359" spans="4:4" ht="14.25" customHeight="1">
      <c r="D359" s="27"/>
    </row>
    <row r="360" spans="4:4" ht="14.25" customHeight="1">
      <c r="D360" s="27"/>
    </row>
    <row r="361" spans="4:4" ht="14.25" customHeight="1">
      <c r="D361" s="27"/>
    </row>
    <row r="362" spans="4:4" ht="14.25" customHeight="1">
      <c r="D362" s="27"/>
    </row>
    <row r="363" spans="4:4" ht="14.25" customHeight="1">
      <c r="D363" s="27"/>
    </row>
    <row r="364" spans="4:4" ht="14.25" customHeight="1">
      <c r="D364" s="27"/>
    </row>
    <row r="365" spans="4:4" ht="14.25" customHeight="1">
      <c r="D365" s="27"/>
    </row>
    <row r="366" spans="4:4" ht="14.25" customHeight="1">
      <c r="D366" s="27"/>
    </row>
    <row r="367" spans="4:4" ht="14.25" customHeight="1">
      <c r="D367" s="27"/>
    </row>
    <row r="368" spans="4:4" ht="14.25" customHeight="1">
      <c r="D368" s="27"/>
    </row>
    <row r="369" spans="4:4" ht="14.25" customHeight="1">
      <c r="D369" s="27"/>
    </row>
    <row r="370" spans="4:4" ht="14.25" customHeight="1">
      <c r="D370" s="27"/>
    </row>
    <row r="371" spans="4:4" ht="14.25" customHeight="1">
      <c r="D371" s="27"/>
    </row>
    <row r="372" spans="4:4" ht="14.25" customHeight="1">
      <c r="D372" s="27"/>
    </row>
    <row r="373" spans="4:4" ht="14.25" customHeight="1">
      <c r="D373" s="27"/>
    </row>
    <row r="374" spans="4:4" ht="14.25" customHeight="1">
      <c r="D374" s="27"/>
    </row>
    <row r="375" spans="4:4" ht="14.25" customHeight="1">
      <c r="D375" s="27"/>
    </row>
    <row r="376" spans="4:4" ht="14.25" customHeight="1">
      <c r="D376" s="27"/>
    </row>
    <row r="377" spans="4:4" ht="14.25" customHeight="1">
      <c r="D377" s="27"/>
    </row>
    <row r="378" spans="4:4" ht="14.25" customHeight="1">
      <c r="D378" s="27"/>
    </row>
    <row r="379" spans="4:4" ht="14.25" customHeight="1">
      <c r="D379" s="27"/>
    </row>
    <row r="380" spans="4:4" ht="14.25" customHeight="1">
      <c r="D380" s="27"/>
    </row>
    <row r="381" spans="4:4" ht="14.25" customHeight="1">
      <c r="D381" s="27"/>
    </row>
    <row r="382" spans="4:4" ht="14.25" customHeight="1">
      <c r="D382" s="27"/>
    </row>
    <row r="383" spans="4:4" ht="14.25" customHeight="1">
      <c r="D383" s="27"/>
    </row>
    <row r="384" spans="4:4" ht="14.25" customHeight="1">
      <c r="D384" s="27"/>
    </row>
    <row r="385" spans="4:4" ht="14.25" customHeight="1">
      <c r="D385" s="27"/>
    </row>
    <row r="386" spans="4:4" ht="14.25" customHeight="1">
      <c r="D386" s="27"/>
    </row>
    <row r="387" spans="4:4" ht="14.25" customHeight="1">
      <c r="D387" s="27"/>
    </row>
    <row r="388" spans="4:4" ht="14.25" customHeight="1">
      <c r="D388" s="27"/>
    </row>
    <row r="389" spans="4:4" ht="14.25" customHeight="1">
      <c r="D389" s="27"/>
    </row>
    <row r="390" spans="4:4" ht="14.25" customHeight="1">
      <c r="D390" s="27"/>
    </row>
    <row r="391" spans="4:4" ht="14.25" customHeight="1">
      <c r="D391" s="27"/>
    </row>
    <row r="392" spans="4:4" ht="14.25" customHeight="1">
      <c r="D392" s="27"/>
    </row>
    <row r="393" spans="4:4" ht="14.25" customHeight="1">
      <c r="D393" s="27"/>
    </row>
    <row r="394" spans="4:4" ht="14.25" customHeight="1">
      <c r="D394" s="27"/>
    </row>
    <row r="395" spans="4:4" ht="14.25" customHeight="1">
      <c r="D395" s="27"/>
    </row>
    <row r="396" spans="4:4" ht="14.25" customHeight="1">
      <c r="D396" s="27"/>
    </row>
    <row r="397" spans="4:4" ht="14.25" customHeight="1">
      <c r="D397" s="27"/>
    </row>
    <row r="398" spans="4:4" ht="14.25" customHeight="1">
      <c r="D398" s="27"/>
    </row>
    <row r="399" spans="4:4" ht="14.25" customHeight="1">
      <c r="D399" s="27"/>
    </row>
    <row r="400" spans="4:4" ht="14.25" customHeight="1">
      <c r="D400" s="27"/>
    </row>
    <row r="401" spans="4:4" ht="14.25" customHeight="1">
      <c r="D401" s="27"/>
    </row>
    <row r="402" spans="4:4" ht="14.25" customHeight="1">
      <c r="D402" s="27"/>
    </row>
    <row r="403" spans="4:4" ht="14.25" customHeight="1">
      <c r="D403" s="27"/>
    </row>
    <row r="404" spans="4:4" ht="14.25" customHeight="1">
      <c r="D404" s="27"/>
    </row>
    <row r="405" spans="4:4" ht="14.25" customHeight="1">
      <c r="D405" s="27"/>
    </row>
    <row r="406" spans="4:4" ht="14.25" customHeight="1">
      <c r="D406" s="27"/>
    </row>
    <row r="407" spans="4:4" ht="14.25" customHeight="1">
      <c r="D407" s="27"/>
    </row>
    <row r="408" spans="4:4" ht="14.25" customHeight="1">
      <c r="D408" s="27"/>
    </row>
    <row r="409" spans="4:4" ht="14.25" customHeight="1">
      <c r="D409" s="27"/>
    </row>
    <row r="410" spans="4:4" ht="14.25" customHeight="1">
      <c r="D410" s="27"/>
    </row>
    <row r="411" spans="4:4" ht="14.25" customHeight="1">
      <c r="D411" s="27"/>
    </row>
    <row r="412" spans="4:4" ht="14.25" customHeight="1">
      <c r="D412" s="27"/>
    </row>
    <row r="413" spans="4:4" ht="14.25" customHeight="1">
      <c r="D413" s="27"/>
    </row>
    <row r="414" spans="4:4" ht="14.25" customHeight="1">
      <c r="D414" s="27"/>
    </row>
    <row r="415" spans="4:4" ht="14.25" customHeight="1">
      <c r="D415" s="27"/>
    </row>
    <row r="416" spans="4:4" ht="14.25" customHeight="1">
      <c r="D416" s="27"/>
    </row>
    <row r="417" spans="4:4" ht="14.25" customHeight="1">
      <c r="D417" s="27"/>
    </row>
    <row r="418" spans="4:4" ht="14.25" customHeight="1">
      <c r="D418" s="27"/>
    </row>
    <row r="419" spans="4:4" ht="14.25" customHeight="1">
      <c r="D419" s="27"/>
    </row>
    <row r="420" spans="4:4" ht="14.25" customHeight="1">
      <c r="D420" s="27"/>
    </row>
    <row r="421" spans="4:4" ht="14.25" customHeight="1">
      <c r="D421" s="27"/>
    </row>
    <row r="422" spans="4:4" ht="14.25" customHeight="1">
      <c r="D422" s="27"/>
    </row>
    <row r="423" spans="4:4" ht="14.25" customHeight="1">
      <c r="D423" s="27"/>
    </row>
    <row r="424" spans="4:4" ht="14.25" customHeight="1">
      <c r="D424" s="27"/>
    </row>
    <row r="425" spans="4:4" ht="14.25" customHeight="1">
      <c r="D425" s="27"/>
    </row>
    <row r="426" spans="4:4" ht="14.25" customHeight="1">
      <c r="D426" s="27"/>
    </row>
    <row r="427" spans="4:4" ht="14.25" customHeight="1">
      <c r="D427" s="27"/>
    </row>
    <row r="428" spans="4:4" ht="14.25" customHeight="1">
      <c r="D428" s="27"/>
    </row>
    <row r="429" spans="4:4" ht="14.25" customHeight="1">
      <c r="D429" s="27"/>
    </row>
    <row r="430" spans="4:4" ht="14.25" customHeight="1">
      <c r="D430" s="27"/>
    </row>
    <row r="431" spans="4:4" ht="14.25" customHeight="1">
      <c r="D431" s="27"/>
    </row>
    <row r="432" spans="4:4" ht="14.25" customHeight="1">
      <c r="D432" s="27"/>
    </row>
    <row r="433" spans="4:4" ht="14.25" customHeight="1">
      <c r="D433" s="27"/>
    </row>
    <row r="434" spans="4:4" ht="14.25" customHeight="1">
      <c r="D434" s="27"/>
    </row>
    <row r="435" spans="4:4" ht="14.25" customHeight="1">
      <c r="D435" s="27"/>
    </row>
    <row r="436" spans="4:4" ht="14.25" customHeight="1">
      <c r="D436" s="27"/>
    </row>
    <row r="437" spans="4:4" ht="14.25" customHeight="1">
      <c r="D437" s="27"/>
    </row>
    <row r="438" spans="4:4" ht="14.25" customHeight="1">
      <c r="D438" s="27"/>
    </row>
    <row r="439" spans="4:4" ht="14.25" customHeight="1">
      <c r="D439" s="27"/>
    </row>
    <row r="440" spans="4:4" ht="14.25" customHeight="1">
      <c r="D440" s="27"/>
    </row>
    <row r="441" spans="4:4" ht="14.25" customHeight="1">
      <c r="D441" s="27"/>
    </row>
    <row r="442" spans="4:4" ht="14.25" customHeight="1">
      <c r="D442" s="27"/>
    </row>
    <row r="443" spans="4:4" ht="14.25" customHeight="1">
      <c r="D443" s="27"/>
    </row>
    <row r="444" spans="4:4" ht="14.25" customHeight="1">
      <c r="D444" s="27"/>
    </row>
    <row r="445" spans="4:4" ht="14.25" customHeight="1">
      <c r="D445" s="27"/>
    </row>
    <row r="446" spans="4:4" ht="14.25" customHeight="1">
      <c r="D446" s="27"/>
    </row>
    <row r="447" spans="4:4" ht="14.25" customHeight="1">
      <c r="D447" s="27"/>
    </row>
    <row r="448" spans="4:4" ht="14.25" customHeight="1">
      <c r="D448" s="27"/>
    </row>
    <row r="449" spans="4:4" ht="14.25" customHeight="1">
      <c r="D449" s="27"/>
    </row>
    <row r="450" spans="4:4" ht="14.25" customHeight="1">
      <c r="D450" s="27"/>
    </row>
    <row r="451" spans="4:4" ht="14.25" customHeight="1">
      <c r="D451" s="27"/>
    </row>
    <row r="452" spans="4:4" ht="14.25" customHeight="1">
      <c r="D452" s="27"/>
    </row>
    <row r="453" spans="4:4" ht="14.25" customHeight="1">
      <c r="D453" s="27"/>
    </row>
    <row r="454" spans="4:4" ht="14.25" customHeight="1">
      <c r="D454" s="27"/>
    </row>
    <row r="455" spans="4:4" ht="14.25" customHeight="1">
      <c r="D455" s="27"/>
    </row>
    <row r="456" spans="4:4" ht="14.25" customHeight="1">
      <c r="D456" s="27"/>
    </row>
    <row r="457" spans="4:4" ht="14.25" customHeight="1">
      <c r="D457" s="27"/>
    </row>
    <row r="458" spans="4:4" ht="14.25" customHeight="1">
      <c r="D458" s="27"/>
    </row>
    <row r="459" spans="4:4" ht="14.25" customHeight="1">
      <c r="D459" s="27"/>
    </row>
    <row r="460" spans="4:4" ht="14.25" customHeight="1">
      <c r="D460" s="27"/>
    </row>
    <row r="461" spans="4:4" ht="14.25" customHeight="1">
      <c r="D461" s="27"/>
    </row>
    <row r="462" spans="4:4" ht="14.25" customHeight="1">
      <c r="D462" s="27"/>
    </row>
    <row r="463" spans="4:4" ht="14.25" customHeight="1">
      <c r="D463" s="27"/>
    </row>
    <row r="464" spans="4:4" ht="14.25" customHeight="1">
      <c r="D464" s="27"/>
    </row>
    <row r="465" spans="4:4" ht="14.25" customHeight="1">
      <c r="D465" s="27"/>
    </row>
    <row r="466" spans="4:4" ht="14.25" customHeight="1">
      <c r="D466" s="27"/>
    </row>
    <row r="467" spans="4:4" ht="14.25" customHeight="1">
      <c r="D467" s="27"/>
    </row>
    <row r="468" spans="4:4" ht="14.25" customHeight="1">
      <c r="D468" s="27"/>
    </row>
    <row r="469" spans="4:4" ht="14.25" customHeight="1">
      <c r="D469" s="27"/>
    </row>
    <row r="470" spans="4:4" ht="14.25" customHeight="1">
      <c r="D470" s="27"/>
    </row>
    <row r="471" spans="4:4" ht="14.25" customHeight="1">
      <c r="D471" s="27"/>
    </row>
    <row r="472" spans="4:4" ht="14.25" customHeight="1">
      <c r="D472" s="27"/>
    </row>
    <row r="473" spans="4:4" ht="14.25" customHeight="1">
      <c r="D473" s="27"/>
    </row>
    <row r="474" spans="4:4" ht="14.25" customHeight="1">
      <c r="D474" s="27"/>
    </row>
    <row r="475" spans="4:4" ht="14.25" customHeight="1">
      <c r="D475" s="27"/>
    </row>
    <row r="476" spans="4:4" ht="14.25" customHeight="1">
      <c r="D476" s="27"/>
    </row>
    <row r="477" spans="4:4" ht="14.25" customHeight="1">
      <c r="D477" s="27"/>
    </row>
    <row r="478" spans="4:4" ht="14.25" customHeight="1">
      <c r="D478" s="27"/>
    </row>
    <row r="479" spans="4:4" ht="14.25" customHeight="1">
      <c r="D479" s="27"/>
    </row>
    <row r="480" spans="4:4" ht="14.25" customHeight="1">
      <c r="D480" s="27"/>
    </row>
    <row r="481" spans="4:4" ht="14.25" customHeight="1">
      <c r="D481" s="27"/>
    </row>
    <row r="482" spans="4:4" ht="14.25" customHeight="1">
      <c r="D482" s="27"/>
    </row>
    <row r="483" spans="4:4" ht="14.25" customHeight="1">
      <c r="D483" s="27"/>
    </row>
    <row r="484" spans="4:4" ht="14.25" customHeight="1">
      <c r="D484" s="27"/>
    </row>
    <row r="485" spans="4:4" ht="14.25" customHeight="1">
      <c r="D485" s="27"/>
    </row>
    <row r="486" spans="4:4" ht="14.25" customHeight="1">
      <c r="D486" s="27"/>
    </row>
    <row r="487" spans="4:4" ht="14.25" customHeight="1">
      <c r="D487" s="27"/>
    </row>
    <row r="488" spans="4:4" ht="14.25" customHeight="1">
      <c r="D488" s="27"/>
    </row>
    <row r="489" spans="4:4" ht="14.25" customHeight="1">
      <c r="D489" s="27"/>
    </row>
    <row r="490" spans="4:4" ht="14.25" customHeight="1">
      <c r="D490" s="27"/>
    </row>
    <row r="491" spans="4:4" ht="14.25" customHeight="1">
      <c r="D491" s="27"/>
    </row>
    <row r="492" spans="4:4" ht="14.25" customHeight="1">
      <c r="D492" s="27"/>
    </row>
    <row r="493" spans="4:4" ht="14.25" customHeight="1">
      <c r="D493" s="27"/>
    </row>
    <row r="494" spans="4:4" ht="14.25" customHeight="1">
      <c r="D494" s="27"/>
    </row>
    <row r="495" spans="4:4" ht="14.25" customHeight="1">
      <c r="D495" s="27"/>
    </row>
    <row r="496" spans="4:4" ht="14.25" customHeight="1">
      <c r="D496" s="27"/>
    </row>
    <row r="497" spans="4:4" ht="14.25" customHeight="1">
      <c r="D497" s="27"/>
    </row>
    <row r="498" spans="4:4" ht="14.25" customHeight="1">
      <c r="D498" s="27"/>
    </row>
    <row r="499" spans="4:4" ht="14.25" customHeight="1">
      <c r="D499" s="27"/>
    </row>
    <row r="500" spans="4:4" ht="14.25" customHeight="1">
      <c r="D500" s="27"/>
    </row>
    <row r="501" spans="4:4" ht="14.25" customHeight="1">
      <c r="D501" s="27"/>
    </row>
    <row r="502" spans="4:4" ht="14.25" customHeight="1">
      <c r="D502" s="27"/>
    </row>
    <row r="503" spans="4:4" ht="14.25" customHeight="1">
      <c r="D503" s="27"/>
    </row>
    <row r="504" spans="4:4" ht="14.25" customHeight="1">
      <c r="D504" s="27"/>
    </row>
    <row r="505" spans="4:4" ht="14.25" customHeight="1">
      <c r="D505" s="27"/>
    </row>
    <row r="506" spans="4:4" ht="14.25" customHeight="1">
      <c r="D506" s="27"/>
    </row>
    <row r="507" spans="4:4" ht="14.25" customHeight="1">
      <c r="D507" s="27"/>
    </row>
    <row r="508" spans="4:4" ht="14.25" customHeight="1">
      <c r="D508" s="27"/>
    </row>
    <row r="509" spans="4:4" ht="14.25" customHeight="1">
      <c r="D509" s="27"/>
    </row>
    <row r="510" spans="4:4" ht="14.25" customHeight="1">
      <c r="D510" s="27"/>
    </row>
    <row r="511" spans="4:4" ht="14.25" customHeight="1">
      <c r="D511" s="27"/>
    </row>
    <row r="512" spans="4:4" ht="14.25" customHeight="1">
      <c r="D512" s="27"/>
    </row>
    <row r="513" spans="4:4" ht="14.25" customHeight="1">
      <c r="D513" s="27"/>
    </row>
    <row r="514" spans="4:4" ht="14.25" customHeight="1">
      <c r="D514" s="27"/>
    </row>
    <row r="515" spans="4:4" ht="14.25" customHeight="1">
      <c r="D515" s="27"/>
    </row>
    <row r="516" spans="4:4" ht="14.25" customHeight="1">
      <c r="D516" s="27"/>
    </row>
    <row r="517" spans="4:4" ht="14.25" customHeight="1">
      <c r="D517" s="27"/>
    </row>
    <row r="518" spans="4:4" ht="14.25" customHeight="1">
      <c r="D518" s="27"/>
    </row>
    <row r="519" spans="4:4" ht="14.25" customHeight="1">
      <c r="D519" s="27"/>
    </row>
    <row r="520" spans="4:4" ht="14.25" customHeight="1">
      <c r="D520" s="27"/>
    </row>
    <row r="521" spans="4:4" ht="14.25" customHeight="1">
      <c r="D521" s="27"/>
    </row>
    <row r="522" spans="4:4" ht="14.25" customHeight="1">
      <c r="D522" s="27"/>
    </row>
    <row r="523" spans="4:4" ht="14.25" customHeight="1">
      <c r="D523" s="27"/>
    </row>
    <row r="524" spans="4:4" ht="14.25" customHeight="1">
      <c r="D524" s="27"/>
    </row>
    <row r="525" spans="4:4" ht="14.25" customHeight="1">
      <c r="D525" s="27"/>
    </row>
    <row r="526" spans="4:4" ht="14.25" customHeight="1">
      <c r="D526" s="27"/>
    </row>
    <row r="527" spans="4:4" ht="14.25" customHeight="1">
      <c r="D527" s="27"/>
    </row>
    <row r="528" spans="4:4" ht="14.25" customHeight="1">
      <c r="D528" s="27"/>
    </row>
    <row r="529" spans="4:4" ht="14.25" customHeight="1">
      <c r="D529" s="27"/>
    </row>
    <row r="530" spans="4:4" ht="14.25" customHeight="1">
      <c r="D530" s="27"/>
    </row>
    <row r="531" spans="4:4" ht="14.25" customHeight="1">
      <c r="D531" s="27"/>
    </row>
    <row r="532" spans="4:4" ht="14.25" customHeight="1">
      <c r="D532" s="27"/>
    </row>
    <row r="533" spans="4:4" ht="14.25" customHeight="1">
      <c r="D533" s="27"/>
    </row>
    <row r="534" spans="4:4" ht="14.25" customHeight="1">
      <c r="D534" s="27"/>
    </row>
    <row r="535" spans="4:4" ht="14.25" customHeight="1">
      <c r="D535" s="27"/>
    </row>
    <row r="536" spans="4:4" ht="14.25" customHeight="1">
      <c r="D536" s="27"/>
    </row>
    <row r="537" spans="4:4" ht="14.25" customHeight="1">
      <c r="D537" s="27"/>
    </row>
    <row r="538" spans="4:4" ht="14.25" customHeight="1">
      <c r="D538" s="27"/>
    </row>
    <row r="539" spans="4:4" ht="14.25" customHeight="1">
      <c r="D539" s="27"/>
    </row>
    <row r="540" spans="4:4" ht="14.25" customHeight="1">
      <c r="D540" s="27"/>
    </row>
    <row r="541" spans="4:4" ht="14.25" customHeight="1">
      <c r="D541" s="27"/>
    </row>
    <row r="542" spans="4:4" ht="14.25" customHeight="1">
      <c r="D542" s="27"/>
    </row>
    <row r="543" spans="4:4" ht="14.25" customHeight="1">
      <c r="D543" s="27"/>
    </row>
    <row r="544" spans="4:4" ht="14.25" customHeight="1">
      <c r="D544" s="27"/>
    </row>
    <row r="545" spans="4:4" ht="14.25" customHeight="1">
      <c r="D545" s="27"/>
    </row>
    <row r="546" spans="4:4" ht="14.25" customHeight="1">
      <c r="D546" s="27"/>
    </row>
    <row r="547" spans="4:4" ht="14.25" customHeight="1">
      <c r="D547" s="27"/>
    </row>
    <row r="548" spans="4:4" ht="14.25" customHeight="1">
      <c r="D548" s="27"/>
    </row>
    <row r="549" spans="4:4" ht="14.25" customHeight="1">
      <c r="D549" s="27"/>
    </row>
    <row r="550" spans="4:4" ht="14.25" customHeight="1">
      <c r="D550" s="27"/>
    </row>
    <row r="551" spans="4:4" ht="14.25" customHeight="1">
      <c r="D551" s="27"/>
    </row>
    <row r="552" spans="4:4" ht="14.25" customHeight="1">
      <c r="D552" s="27"/>
    </row>
    <row r="553" spans="4:4" ht="14.25" customHeight="1">
      <c r="D553" s="27"/>
    </row>
    <row r="554" spans="4:4" ht="14.25" customHeight="1">
      <c r="D554" s="27"/>
    </row>
    <row r="555" spans="4:4" ht="14.25" customHeight="1">
      <c r="D555" s="27"/>
    </row>
    <row r="556" spans="4:4" ht="14.25" customHeight="1">
      <c r="D556" s="27"/>
    </row>
    <row r="557" spans="4:4" ht="14.25" customHeight="1">
      <c r="D557" s="27"/>
    </row>
    <row r="558" spans="4:4" ht="14.25" customHeight="1">
      <c r="D558" s="27"/>
    </row>
    <row r="559" spans="4:4" ht="14.25" customHeight="1">
      <c r="D559" s="27"/>
    </row>
    <row r="560" spans="4:4" ht="14.25" customHeight="1">
      <c r="D560" s="27"/>
    </row>
    <row r="561" spans="4:4" ht="14.25" customHeight="1">
      <c r="D561" s="27"/>
    </row>
    <row r="562" spans="4:4" ht="14.25" customHeight="1">
      <c r="D562" s="27"/>
    </row>
    <row r="563" spans="4:4" ht="14.25" customHeight="1">
      <c r="D563" s="27"/>
    </row>
    <row r="564" spans="4:4" ht="14.25" customHeight="1">
      <c r="D564" s="27"/>
    </row>
    <row r="565" spans="4:4" ht="14.25" customHeight="1">
      <c r="D565" s="27"/>
    </row>
    <row r="566" spans="4:4" ht="14.25" customHeight="1">
      <c r="D566" s="27"/>
    </row>
    <row r="567" spans="4:4" ht="14.25" customHeight="1">
      <c r="D567" s="27"/>
    </row>
    <row r="568" spans="4:4" ht="14.25" customHeight="1">
      <c r="D568" s="27"/>
    </row>
    <row r="569" spans="4:4" ht="14.25" customHeight="1">
      <c r="D569" s="27"/>
    </row>
    <row r="570" spans="4:4" ht="14.25" customHeight="1">
      <c r="D570" s="27"/>
    </row>
    <row r="571" spans="4:4" ht="14.25" customHeight="1">
      <c r="D571" s="27"/>
    </row>
    <row r="572" spans="4:4" ht="14.25" customHeight="1">
      <c r="D572" s="27"/>
    </row>
    <row r="573" spans="4:4" ht="14.25" customHeight="1">
      <c r="D573" s="27"/>
    </row>
    <row r="574" spans="4:4" ht="14.25" customHeight="1">
      <c r="D574" s="27"/>
    </row>
    <row r="575" spans="4:4" ht="14.25" customHeight="1">
      <c r="D575" s="27"/>
    </row>
    <row r="576" spans="4:4" ht="14.25" customHeight="1">
      <c r="D576" s="27"/>
    </row>
    <row r="577" spans="4:4" ht="14.25" customHeight="1">
      <c r="D577" s="27"/>
    </row>
    <row r="578" spans="4:4" ht="14.25" customHeight="1">
      <c r="D578" s="27"/>
    </row>
    <row r="579" spans="4:4" ht="14.25" customHeight="1">
      <c r="D579" s="27"/>
    </row>
    <row r="580" spans="4:4" ht="14.25" customHeight="1">
      <c r="D580" s="27"/>
    </row>
    <row r="581" spans="4:4" ht="14.25" customHeight="1">
      <c r="D581" s="27"/>
    </row>
    <row r="582" spans="4:4" ht="14.25" customHeight="1">
      <c r="D582" s="27"/>
    </row>
    <row r="583" spans="4:4" ht="14.25" customHeight="1">
      <c r="D583" s="27"/>
    </row>
    <row r="584" spans="4:4" ht="14.25" customHeight="1">
      <c r="D584" s="27"/>
    </row>
    <row r="585" spans="4:4" ht="14.25" customHeight="1">
      <c r="D585" s="27"/>
    </row>
    <row r="586" spans="4:4" ht="14.25" customHeight="1">
      <c r="D586" s="27"/>
    </row>
    <row r="587" spans="4:4" ht="14.25" customHeight="1">
      <c r="D587" s="27"/>
    </row>
    <row r="588" spans="4:4" ht="14.25" customHeight="1">
      <c r="D588" s="27"/>
    </row>
    <row r="589" spans="4:4" ht="14.25" customHeight="1">
      <c r="D589" s="27"/>
    </row>
    <row r="590" spans="4:4" ht="14.25" customHeight="1">
      <c r="D590" s="27"/>
    </row>
    <row r="591" spans="4:4" ht="14.25" customHeight="1">
      <c r="D591" s="27"/>
    </row>
    <row r="592" spans="4:4" ht="14.25" customHeight="1">
      <c r="D592" s="27"/>
    </row>
    <row r="593" spans="4:4" ht="14.25" customHeight="1">
      <c r="D593" s="27"/>
    </row>
    <row r="594" spans="4:4" ht="14.25" customHeight="1">
      <c r="D594" s="27"/>
    </row>
    <row r="595" spans="4:4" ht="14.25" customHeight="1">
      <c r="D595" s="27"/>
    </row>
    <row r="596" spans="4:4" ht="14.25" customHeight="1">
      <c r="D596" s="27"/>
    </row>
    <row r="597" spans="4:4" ht="14.25" customHeight="1">
      <c r="D597" s="27"/>
    </row>
    <row r="598" spans="4:4" ht="14.25" customHeight="1">
      <c r="D598" s="27"/>
    </row>
    <row r="599" spans="4:4" ht="14.25" customHeight="1">
      <c r="D599" s="27"/>
    </row>
    <row r="600" spans="4:4" ht="14.25" customHeight="1">
      <c r="D600" s="27"/>
    </row>
    <row r="601" spans="4:4" ht="14.25" customHeight="1">
      <c r="D601" s="27"/>
    </row>
    <row r="602" spans="4:4" ht="14.25" customHeight="1">
      <c r="D602" s="27"/>
    </row>
    <row r="603" spans="4:4" ht="14.25" customHeight="1">
      <c r="D603" s="27"/>
    </row>
    <row r="604" spans="4:4" ht="14.25" customHeight="1">
      <c r="D604" s="27"/>
    </row>
    <row r="605" spans="4:4" ht="14.25" customHeight="1">
      <c r="D605" s="27"/>
    </row>
    <row r="606" spans="4:4" ht="14.25" customHeight="1">
      <c r="D606" s="27"/>
    </row>
    <row r="607" spans="4:4" ht="14.25" customHeight="1">
      <c r="D607" s="27"/>
    </row>
    <row r="608" spans="4:4" ht="14.25" customHeight="1">
      <c r="D608" s="27"/>
    </row>
    <row r="609" spans="4:4" ht="14.25" customHeight="1">
      <c r="D609" s="27"/>
    </row>
    <row r="610" spans="4:4" ht="14.25" customHeight="1">
      <c r="D610" s="27"/>
    </row>
    <row r="611" spans="4:4" ht="14.25" customHeight="1">
      <c r="D611" s="27"/>
    </row>
    <row r="612" spans="4:4" ht="14.25" customHeight="1">
      <c r="D612" s="27"/>
    </row>
    <row r="613" spans="4:4" ht="14.25" customHeight="1">
      <c r="D613" s="27"/>
    </row>
    <row r="614" spans="4:4" ht="14.25" customHeight="1">
      <c r="D614" s="27"/>
    </row>
    <row r="615" spans="4:4" ht="14.25" customHeight="1">
      <c r="D615" s="27"/>
    </row>
    <row r="616" spans="4:4" ht="14.25" customHeight="1">
      <c r="D616" s="27"/>
    </row>
    <row r="617" spans="4:4" ht="14.25" customHeight="1">
      <c r="D617" s="27"/>
    </row>
    <row r="618" spans="4:4" ht="14.25" customHeight="1">
      <c r="D618" s="27"/>
    </row>
    <row r="619" spans="4:4" ht="14.25" customHeight="1">
      <c r="D619" s="27"/>
    </row>
    <row r="620" spans="4:4" ht="14.25" customHeight="1">
      <c r="D620" s="27"/>
    </row>
    <row r="621" spans="4:4" ht="14.25" customHeight="1">
      <c r="D621" s="27"/>
    </row>
    <row r="622" spans="4:4" ht="14.25" customHeight="1">
      <c r="D622" s="27"/>
    </row>
    <row r="623" spans="4:4" ht="14.25" customHeight="1">
      <c r="D623" s="27"/>
    </row>
    <row r="624" spans="4:4" ht="14.25" customHeight="1">
      <c r="D624" s="27"/>
    </row>
    <row r="625" spans="4:4" ht="14.25" customHeight="1">
      <c r="D625" s="27"/>
    </row>
    <row r="626" spans="4:4" ht="14.25" customHeight="1">
      <c r="D626" s="27"/>
    </row>
    <row r="627" spans="4:4" ht="14.25" customHeight="1">
      <c r="D627" s="27"/>
    </row>
    <row r="628" spans="4:4" ht="14.25" customHeight="1">
      <c r="D628" s="27"/>
    </row>
    <row r="629" spans="4:4" ht="14.25" customHeight="1">
      <c r="D629" s="27"/>
    </row>
    <row r="630" spans="4:4" ht="14.25" customHeight="1">
      <c r="D630" s="27"/>
    </row>
    <row r="631" spans="4:4" ht="14.25" customHeight="1">
      <c r="D631" s="27"/>
    </row>
    <row r="632" spans="4:4" ht="14.25" customHeight="1">
      <c r="D632" s="27"/>
    </row>
    <row r="633" spans="4:4" ht="14.25" customHeight="1">
      <c r="D633" s="27"/>
    </row>
    <row r="634" spans="4:4" ht="14.25" customHeight="1">
      <c r="D634" s="27"/>
    </row>
    <row r="635" spans="4:4" ht="14.25" customHeight="1">
      <c r="D635" s="27"/>
    </row>
    <row r="636" spans="4:4" ht="14.25" customHeight="1">
      <c r="D636" s="27"/>
    </row>
    <row r="637" spans="4:4" ht="14.25" customHeight="1">
      <c r="D637" s="27"/>
    </row>
    <row r="638" spans="4:4" ht="14.25" customHeight="1">
      <c r="D638" s="27"/>
    </row>
    <row r="639" spans="4:4" ht="14.25" customHeight="1">
      <c r="D639" s="27"/>
    </row>
    <row r="640" spans="4:4" ht="14.25" customHeight="1">
      <c r="D640" s="27"/>
    </row>
    <row r="641" spans="4:4" ht="14.25" customHeight="1">
      <c r="D641" s="27"/>
    </row>
    <row r="642" spans="4:4" ht="14.25" customHeight="1">
      <c r="D642" s="27"/>
    </row>
    <row r="643" spans="4:4" ht="14.25" customHeight="1">
      <c r="D643" s="27"/>
    </row>
    <row r="644" spans="4:4" ht="14.25" customHeight="1">
      <c r="D644" s="27"/>
    </row>
    <row r="645" spans="4:4" ht="14.25" customHeight="1">
      <c r="D645" s="27"/>
    </row>
    <row r="646" spans="4:4" ht="14.25" customHeight="1">
      <c r="D646" s="27"/>
    </row>
    <row r="647" spans="4:4" ht="14.25" customHeight="1">
      <c r="D647" s="27"/>
    </row>
    <row r="648" spans="4:4" ht="14.25" customHeight="1">
      <c r="D648" s="27"/>
    </row>
    <row r="649" spans="4:4" ht="14.25" customHeight="1">
      <c r="D649" s="27"/>
    </row>
    <row r="650" spans="4:4" ht="14.25" customHeight="1">
      <c r="D650" s="27"/>
    </row>
    <row r="651" spans="4:4" ht="14.25" customHeight="1">
      <c r="D651" s="27"/>
    </row>
    <row r="652" spans="4:4" ht="14.25" customHeight="1">
      <c r="D652" s="27"/>
    </row>
    <row r="653" spans="4:4" ht="14.25" customHeight="1">
      <c r="D653" s="27"/>
    </row>
    <row r="654" spans="4:4" ht="14.25" customHeight="1">
      <c r="D654" s="27"/>
    </row>
    <row r="655" spans="4:4" ht="14.25" customHeight="1">
      <c r="D655" s="27"/>
    </row>
    <row r="656" spans="4:4" ht="14.25" customHeight="1">
      <c r="D656" s="27"/>
    </row>
    <row r="657" spans="4:4" ht="14.25" customHeight="1">
      <c r="D657" s="27"/>
    </row>
    <row r="658" spans="4:4" ht="14.25" customHeight="1">
      <c r="D658" s="27"/>
    </row>
    <row r="659" spans="4:4" ht="14.25" customHeight="1">
      <c r="D659" s="27"/>
    </row>
    <row r="660" spans="4:4" ht="14.25" customHeight="1">
      <c r="D660" s="27"/>
    </row>
    <row r="661" spans="4:4" ht="14.25" customHeight="1">
      <c r="D661" s="27"/>
    </row>
    <row r="662" spans="4:4" ht="14.25" customHeight="1">
      <c r="D662" s="27"/>
    </row>
    <row r="663" spans="4:4" ht="14.25" customHeight="1">
      <c r="D663" s="27"/>
    </row>
    <row r="664" spans="4:4" ht="14.25" customHeight="1">
      <c r="D664" s="27"/>
    </row>
    <row r="665" spans="4:4" ht="14.25" customHeight="1">
      <c r="D665" s="27"/>
    </row>
    <row r="666" spans="4:4" ht="14.25" customHeight="1">
      <c r="D666" s="27"/>
    </row>
    <row r="667" spans="4:4" ht="14.25" customHeight="1">
      <c r="D667" s="27"/>
    </row>
    <row r="668" spans="4:4" ht="14.25" customHeight="1">
      <c r="D668" s="27"/>
    </row>
    <row r="669" spans="4:4" ht="14.25" customHeight="1">
      <c r="D669" s="27"/>
    </row>
    <row r="670" spans="4:4" ht="14.25" customHeight="1">
      <c r="D670" s="27"/>
    </row>
    <row r="671" spans="4:4" ht="14.25" customHeight="1">
      <c r="D671" s="27"/>
    </row>
    <row r="672" spans="4:4" ht="14.25" customHeight="1">
      <c r="D672" s="27"/>
    </row>
    <row r="673" spans="4:4" ht="14.25" customHeight="1">
      <c r="D673" s="27"/>
    </row>
    <row r="674" spans="4:4" ht="14.25" customHeight="1">
      <c r="D674" s="27"/>
    </row>
    <row r="675" spans="4:4" ht="14.25" customHeight="1">
      <c r="D675" s="27"/>
    </row>
    <row r="676" spans="4:4" ht="14.25" customHeight="1">
      <c r="D676" s="27"/>
    </row>
    <row r="677" spans="4:4" ht="14.25" customHeight="1">
      <c r="D677" s="27"/>
    </row>
    <row r="678" spans="4:4" ht="14.25" customHeight="1">
      <c r="D678" s="27"/>
    </row>
    <row r="679" spans="4:4" ht="14.25" customHeight="1">
      <c r="D679" s="27"/>
    </row>
    <row r="680" spans="4:4" ht="14.25" customHeight="1">
      <c r="D680" s="27"/>
    </row>
    <row r="681" spans="4:4" ht="14.25" customHeight="1">
      <c r="D681" s="27"/>
    </row>
    <row r="682" spans="4:4" ht="14.25" customHeight="1">
      <c r="D682" s="27"/>
    </row>
    <row r="683" spans="4:4" ht="14.25" customHeight="1">
      <c r="D683" s="27"/>
    </row>
    <row r="684" spans="4:4" ht="14.25" customHeight="1">
      <c r="D684" s="27"/>
    </row>
    <row r="685" spans="4:4" ht="14.25" customHeight="1">
      <c r="D685" s="27"/>
    </row>
    <row r="686" spans="4:4" ht="14.25" customHeight="1">
      <c r="D686" s="27"/>
    </row>
    <row r="687" spans="4:4" ht="14.25" customHeight="1">
      <c r="D687" s="27"/>
    </row>
    <row r="688" spans="4:4" ht="14.25" customHeight="1">
      <c r="D688" s="27"/>
    </row>
    <row r="689" spans="4:4" ht="14.25" customHeight="1">
      <c r="D689" s="27"/>
    </row>
    <row r="690" spans="4:4" ht="14.25" customHeight="1">
      <c r="D690" s="27"/>
    </row>
    <row r="691" spans="4:4" ht="14.25" customHeight="1">
      <c r="D691" s="27"/>
    </row>
    <row r="692" spans="4:4" ht="14.25" customHeight="1">
      <c r="D692" s="27"/>
    </row>
    <row r="693" spans="4:4" ht="14.25" customHeight="1">
      <c r="D693" s="27"/>
    </row>
    <row r="694" spans="4:4" ht="14.25" customHeight="1">
      <c r="D694" s="27"/>
    </row>
    <row r="695" spans="4:4" ht="14.25" customHeight="1">
      <c r="D695" s="27"/>
    </row>
    <row r="696" spans="4:4" ht="14.25" customHeight="1">
      <c r="D696" s="27"/>
    </row>
    <row r="697" spans="4:4" ht="14.25" customHeight="1">
      <c r="D697" s="27"/>
    </row>
    <row r="698" spans="4:4" ht="14.25" customHeight="1">
      <c r="D698" s="27"/>
    </row>
    <row r="699" spans="4:4" ht="14.25" customHeight="1">
      <c r="D699" s="27"/>
    </row>
    <row r="700" spans="4:4" ht="14.25" customHeight="1">
      <c r="D700" s="27"/>
    </row>
    <row r="701" spans="4:4" ht="14.25" customHeight="1">
      <c r="D701" s="27"/>
    </row>
    <row r="702" spans="4:4" ht="14.25" customHeight="1">
      <c r="D702" s="27"/>
    </row>
    <row r="703" spans="4:4" ht="14.25" customHeight="1">
      <c r="D703" s="27"/>
    </row>
    <row r="704" spans="4:4" ht="14.25" customHeight="1">
      <c r="D704" s="27"/>
    </row>
    <row r="705" spans="4:4" ht="14.25" customHeight="1">
      <c r="D705" s="27"/>
    </row>
    <row r="706" spans="4:4" ht="14.25" customHeight="1">
      <c r="D706" s="27"/>
    </row>
    <row r="707" spans="4:4" ht="14.25" customHeight="1">
      <c r="D707" s="27"/>
    </row>
    <row r="708" spans="4:4" ht="14.25" customHeight="1">
      <c r="D708" s="27"/>
    </row>
    <row r="709" spans="4:4" ht="14.25" customHeight="1">
      <c r="D709" s="27"/>
    </row>
    <row r="710" spans="4:4" ht="14.25" customHeight="1">
      <c r="D710" s="27"/>
    </row>
    <row r="711" spans="4:4" ht="14.25" customHeight="1">
      <c r="D711" s="27"/>
    </row>
    <row r="712" spans="4:4" ht="14.25" customHeight="1">
      <c r="D712" s="27"/>
    </row>
    <row r="713" spans="4:4" ht="14.25" customHeight="1">
      <c r="D713" s="27"/>
    </row>
    <row r="714" spans="4:4" ht="14.25" customHeight="1">
      <c r="D714" s="27"/>
    </row>
    <row r="715" spans="4:4" ht="14.25" customHeight="1">
      <c r="D715" s="27"/>
    </row>
    <row r="716" spans="4:4" ht="14.25" customHeight="1">
      <c r="D716" s="27"/>
    </row>
    <row r="717" spans="4:4" ht="14.25" customHeight="1">
      <c r="D717" s="27"/>
    </row>
    <row r="718" spans="4:4" ht="14.25" customHeight="1">
      <c r="D718" s="27"/>
    </row>
    <row r="719" spans="4:4" ht="14.25" customHeight="1">
      <c r="D719" s="27"/>
    </row>
    <row r="720" spans="4:4" ht="14.25" customHeight="1">
      <c r="D720" s="27"/>
    </row>
    <row r="721" spans="4:4" ht="14.25" customHeight="1">
      <c r="D721" s="27"/>
    </row>
    <row r="722" spans="4:4" ht="14.25" customHeight="1">
      <c r="D722" s="27"/>
    </row>
    <row r="723" spans="4:4" ht="14.25" customHeight="1">
      <c r="D723" s="27"/>
    </row>
    <row r="724" spans="4:4" ht="14.25" customHeight="1">
      <c r="D724" s="27"/>
    </row>
    <row r="725" spans="4:4" ht="14.25" customHeight="1">
      <c r="D725" s="27"/>
    </row>
    <row r="726" spans="4:4" ht="14.25" customHeight="1">
      <c r="D726" s="27"/>
    </row>
    <row r="727" spans="4:4" ht="14.25" customHeight="1">
      <c r="D727" s="27"/>
    </row>
    <row r="728" spans="4:4" ht="14.25" customHeight="1">
      <c r="D728" s="27"/>
    </row>
    <row r="729" spans="4:4" ht="14.25" customHeight="1">
      <c r="D729" s="27"/>
    </row>
    <row r="730" spans="4:4" ht="14.25" customHeight="1">
      <c r="D730" s="27"/>
    </row>
    <row r="731" spans="4:4" ht="14.25" customHeight="1">
      <c r="D731" s="27"/>
    </row>
    <row r="732" spans="4:4" ht="14.25" customHeight="1">
      <c r="D732" s="27"/>
    </row>
    <row r="733" spans="4:4" ht="14.25" customHeight="1">
      <c r="D733" s="27"/>
    </row>
    <row r="734" spans="4:4" ht="14.25" customHeight="1">
      <c r="D734" s="27"/>
    </row>
    <row r="735" spans="4:4" ht="14.25" customHeight="1">
      <c r="D735" s="27"/>
    </row>
    <row r="736" spans="4:4" ht="14.25" customHeight="1">
      <c r="D736" s="27"/>
    </row>
    <row r="737" spans="4:4" ht="14.25" customHeight="1">
      <c r="D737" s="27"/>
    </row>
    <row r="738" spans="4:4" ht="14.25" customHeight="1">
      <c r="D738" s="27"/>
    </row>
    <row r="739" spans="4:4" ht="14.25" customHeight="1">
      <c r="D739" s="27"/>
    </row>
    <row r="740" spans="4:4" ht="14.25" customHeight="1">
      <c r="D740" s="27"/>
    </row>
    <row r="741" spans="4:4" ht="14.25" customHeight="1">
      <c r="D741" s="27"/>
    </row>
    <row r="742" spans="4:4" ht="14.25" customHeight="1">
      <c r="D742" s="27"/>
    </row>
    <row r="743" spans="4:4" ht="14.25" customHeight="1">
      <c r="D743" s="27"/>
    </row>
    <row r="744" spans="4:4" ht="14.25" customHeight="1">
      <c r="D744" s="27"/>
    </row>
    <row r="745" spans="4:4" ht="14.25" customHeight="1">
      <c r="D745" s="27"/>
    </row>
    <row r="746" spans="4:4" ht="14.25" customHeight="1">
      <c r="D746" s="27"/>
    </row>
    <row r="747" spans="4:4" ht="14.25" customHeight="1">
      <c r="D747" s="27"/>
    </row>
    <row r="748" spans="4:4" ht="14.25" customHeight="1">
      <c r="D748" s="27"/>
    </row>
    <row r="749" spans="4:4" ht="14.25" customHeight="1">
      <c r="D749" s="27"/>
    </row>
    <row r="750" spans="4:4" ht="14.25" customHeight="1">
      <c r="D750" s="27"/>
    </row>
    <row r="751" spans="4:4" ht="14.25" customHeight="1">
      <c r="D751" s="27"/>
    </row>
    <row r="752" spans="4:4" ht="14.25" customHeight="1">
      <c r="D752" s="27"/>
    </row>
    <row r="753" spans="4:4" ht="14.25" customHeight="1">
      <c r="D753" s="27"/>
    </row>
    <row r="754" spans="4:4" ht="14.25" customHeight="1">
      <c r="D754" s="27"/>
    </row>
    <row r="755" spans="4:4" ht="14.25" customHeight="1">
      <c r="D755" s="27"/>
    </row>
    <row r="756" spans="4:4" ht="14.25" customHeight="1">
      <c r="D756" s="27"/>
    </row>
    <row r="757" spans="4:4" ht="14.25" customHeight="1">
      <c r="D757" s="27"/>
    </row>
    <row r="758" spans="4:4" ht="14.25" customHeight="1">
      <c r="D758" s="27"/>
    </row>
    <row r="759" spans="4:4" ht="14.25" customHeight="1">
      <c r="D759" s="27"/>
    </row>
    <row r="760" spans="4:4" ht="14.25" customHeight="1">
      <c r="D760" s="27"/>
    </row>
    <row r="761" spans="4:4" ht="14.25" customHeight="1">
      <c r="D761" s="27"/>
    </row>
    <row r="762" spans="4:4" ht="14.25" customHeight="1">
      <c r="D762" s="27"/>
    </row>
    <row r="763" spans="4:4" ht="14.25" customHeight="1">
      <c r="D763" s="27"/>
    </row>
    <row r="764" spans="4:4" ht="14.25" customHeight="1">
      <c r="D764" s="27"/>
    </row>
    <row r="765" spans="4:4" ht="14.25" customHeight="1">
      <c r="D765" s="27"/>
    </row>
    <row r="766" spans="4:4" ht="14.25" customHeight="1">
      <c r="D766" s="27"/>
    </row>
    <row r="767" spans="4:4" ht="14.25" customHeight="1">
      <c r="D767" s="27"/>
    </row>
    <row r="768" spans="4:4" ht="14.25" customHeight="1">
      <c r="D768" s="27"/>
    </row>
    <row r="769" spans="4:4" ht="14.25" customHeight="1">
      <c r="D769" s="27"/>
    </row>
    <row r="770" spans="4:4" ht="14.25" customHeight="1">
      <c r="D770" s="27"/>
    </row>
    <row r="771" spans="4:4" ht="14.25" customHeight="1">
      <c r="D771" s="27"/>
    </row>
    <row r="772" spans="4:4" ht="14.25" customHeight="1">
      <c r="D772" s="27"/>
    </row>
    <row r="773" spans="4:4" ht="14.25" customHeight="1">
      <c r="D773" s="27"/>
    </row>
    <row r="774" spans="4:4" ht="14.25" customHeight="1">
      <c r="D774" s="27"/>
    </row>
    <row r="775" spans="4:4" ht="14.25" customHeight="1">
      <c r="D775" s="27"/>
    </row>
    <row r="776" spans="4:4" ht="14.25" customHeight="1">
      <c r="D776" s="27"/>
    </row>
    <row r="777" spans="4:4" ht="14.25" customHeight="1">
      <c r="D777" s="27"/>
    </row>
    <row r="778" spans="4:4" ht="14.25" customHeight="1">
      <c r="D778" s="27"/>
    </row>
    <row r="779" spans="4:4" ht="14.25" customHeight="1">
      <c r="D779" s="27"/>
    </row>
    <row r="780" spans="4:4" ht="14.25" customHeight="1">
      <c r="D780" s="27"/>
    </row>
    <row r="781" spans="4:4" ht="14.25" customHeight="1">
      <c r="D781" s="27"/>
    </row>
    <row r="782" spans="4:4" ht="14.25" customHeight="1">
      <c r="D782" s="27"/>
    </row>
    <row r="783" spans="4:4" ht="14.25" customHeight="1">
      <c r="D783" s="27"/>
    </row>
    <row r="784" spans="4:4" ht="14.25" customHeight="1">
      <c r="D784" s="27"/>
    </row>
    <row r="785" spans="4:4" ht="14.25" customHeight="1">
      <c r="D785" s="27"/>
    </row>
    <row r="786" spans="4:4" ht="14.25" customHeight="1">
      <c r="D786" s="27"/>
    </row>
    <row r="787" spans="4:4" ht="14.25" customHeight="1">
      <c r="D787" s="27"/>
    </row>
    <row r="788" spans="4:4" ht="14.25" customHeight="1">
      <c r="D788" s="27"/>
    </row>
    <row r="789" spans="4:4" ht="14.25" customHeight="1">
      <c r="D789" s="27"/>
    </row>
    <row r="790" spans="4:4" ht="14.25" customHeight="1">
      <c r="D790" s="27"/>
    </row>
    <row r="791" spans="4:4" ht="14.25" customHeight="1">
      <c r="D791" s="27"/>
    </row>
    <row r="792" spans="4:4" ht="14.25" customHeight="1">
      <c r="D792" s="27"/>
    </row>
    <row r="793" spans="4:4" ht="14.25" customHeight="1">
      <c r="D793" s="27"/>
    </row>
    <row r="794" spans="4:4" ht="14.25" customHeight="1">
      <c r="D794" s="27"/>
    </row>
    <row r="795" spans="4:4" ht="14.25" customHeight="1">
      <c r="D795" s="27"/>
    </row>
    <row r="796" spans="4:4" ht="14.25" customHeight="1">
      <c r="D796" s="27"/>
    </row>
    <row r="797" spans="4:4" ht="14.25" customHeight="1">
      <c r="D797" s="27"/>
    </row>
    <row r="798" spans="4:4" ht="14.25" customHeight="1">
      <c r="D798" s="27"/>
    </row>
    <row r="799" spans="4:4" ht="14.25" customHeight="1">
      <c r="D799" s="27"/>
    </row>
    <row r="800" spans="4:4" ht="14.25" customHeight="1">
      <c r="D800" s="27"/>
    </row>
    <row r="801" spans="4:4" ht="14.25" customHeight="1">
      <c r="D801" s="27"/>
    </row>
    <row r="802" spans="4:4" ht="14.25" customHeight="1">
      <c r="D802" s="27"/>
    </row>
    <row r="803" spans="4:4" ht="14.25" customHeight="1">
      <c r="D803" s="27"/>
    </row>
    <row r="804" spans="4:4" ht="14.25" customHeight="1">
      <c r="D804" s="27"/>
    </row>
    <row r="805" spans="4:4" ht="14.25" customHeight="1">
      <c r="D805" s="27"/>
    </row>
    <row r="806" spans="4:4" ht="14.25" customHeight="1">
      <c r="D806" s="27"/>
    </row>
    <row r="807" spans="4:4" ht="14.25" customHeight="1">
      <c r="D807" s="27"/>
    </row>
    <row r="808" spans="4:4" ht="14.25" customHeight="1">
      <c r="D808" s="27"/>
    </row>
    <row r="809" spans="4:4" ht="14.25" customHeight="1">
      <c r="D809" s="27"/>
    </row>
    <row r="810" spans="4:4" ht="14.25" customHeight="1">
      <c r="D810" s="27"/>
    </row>
    <row r="811" spans="4:4" ht="14.25" customHeight="1">
      <c r="D811" s="27"/>
    </row>
    <row r="812" spans="4:4" ht="14.25" customHeight="1">
      <c r="D812" s="27"/>
    </row>
    <row r="813" spans="4:4" ht="14.25" customHeight="1">
      <c r="D813" s="27"/>
    </row>
    <row r="814" spans="4:4" ht="14.25" customHeight="1">
      <c r="D814" s="27"/>
    </row>
    <row r="815" spans="4:4" ht="14.25" customHeight="1">
      <c r="D815" s="27"/>
    </row>
    <row r="816" spans="4:4" ht="14.25" customHeight="1">
      <c r="D816" s="27"/>
    </row>
    <row r="817" spans="4:4" ht="14.25" customHeight="1">
      <c r="D817" s="27"/>
    </row>
    <row r="818" spans="4:4" ht="14.25" customHeight="1">
      <c r="D818" s="27"/>
    </row>
    <row r="819" spans="4:4" ht="14.25" customHeight="1">
      <c r="D819" s="27"/>
    </row>
    <row r="820" spans="4:4" ht="14.25" customHeight="1">
      <c r="D820" s="27"/>
    </row>
    <row r="821" spans="4:4" ht="14.25" customHeight="1">
      <c r="D821" s="27"/>
    </row>
    <row r="822" spans="4:4" ht="14.25" customHeight="1">
      <c r="D822" s="27"/>
    </row>
    <row r="823" spans="4:4" ht="14.25" customHeight="1">
      <c r="D823" s="27"/>
    </row>
    <row r="824" spans="4:4" ht="14.25" customHeight="1">
      <c r="D824" s="27"/>
    </row>
    <row r="825" spans="4:4" ht="14.25" customHeight="1">
      <c r="D825" s="27"/>
    </row>
    <row r="826" spans="4:4" ht="14.25" customHeight="1">
      <c r="D826" s="27"/>
    </row>
    <row r="827" spans="4:4" ht="14.25" customHeight="1">
      <c r="D827" s="27"/>
    </row>
    <row r="828" spans="4:4" ht="14.25" customHeight="1">
      <c r="D828" s="27"/>
    </row>
    <row r="829" spans="4:4" ht="14.25" customHeight="1">
      <c r="D829" s="27"/>
    </row>
    <row r="830" spans="4:4" ht="14.25" customHeight="1">
      <c r="D830" s="27"/>
    </row>
    <row r="831" spans="4:4" ht="14.25" customHeight="1">
      <c r="D831" s="27"/>
    </row>
    <row r="832" spans="4:4" ht="14.25" customHeight="1">
      <c r="D832" s="27"/>
    </row>
    <row r="833" spans="4:4" ht="14.25" customHeight="1">
      <c r="D833" s="27"/>
    </row>
    <row r="834" spans="4:4" ht="14.25" customHeight="1">
      <c r="D834" s="27"/>
    </row>
    <row r="835" spans="4:4" ht="14.25" customHeight="1">
      <c r="D835" s="27"/>
    </row>
    <row r="836" spans="4:4" ht="14.25" customHeight="1">
      <c r="D836" s="27"/>
    </row>
    <row r="837" spans="4:4" ht="14.25" customHeight="1">
      <c r="D837" s="27"/>
    </row>
    <row r="838" spans="4:4" ht="14.25" customHeight="1">
      <c r="D838" s="27"/>
    </row>
    <row r="839" spans="4:4" ht="14.25" customHeight="1">
      <c r="D839" s="27"/>
    </row>
    <row r="840" spans="4:4" ht="14.25" customHeight="1">
      <c r="D840" s="27"/>
    </row>
    <row r="841" spans="4:4" ht="14.25" customHeight="1">
      <c r="D841" s="27"/>
    </row>
    <row r="842" spans="4:4" ht="14.25" customHeight="1">
      <c r="D842" s="27"/>
    </row>
    <row r="843" spans="4:4" ht="14.25" customHeight="1">
      <c r="D843" s="27"/>
    </row>
    <row r="844" spans="4:4" ht="14.25" customHeight="1">
      <c r="D844" s="27"/>
    </row>
    <row r="845" spans="4:4" ht="14.25" customHeight="1">
      <c r="D845" s="27"/>
    </row>
    <row r="846" spans="4:4" ht="14.25" customHeight="1">
      <c r="D846" s="27"/>
    </row>
    <row r="847" spans="4:4" ht="14.25" customHeight="1">
      <c r="D847" s="27"/>
    </row>
    <row r="848" spans="4:4" ht="14.25" customHeight="1">
      <c r="D848" s="27"/>
    </row>
    <row r="849" spans="4:4" ht="14.25" customHeight="1">
      <c r="D849" s="27"/>
    </row>
    <row r="850" spans="4:4" ht="14.25" customHeight="1">
      <c r="D850" s="27"/>
    </row>
    <row r="851" spans="4:4" ht="14.25" customHeight="1">
      <c r="D851" s="27"/>
    </row>
    <row r="852" spans="4:4" ht="14.25" customHeight="1">
      <c r="D852" s="27"/>
    </row>
    <row r="853" spans="4:4" ht="14.25" customHeight="1">
      <c r="D853" s="27"/>
    </row>
    <row r="854" spans="4:4" ht="14.25" customHeight="1">
      <c r="D854" s="27"/>
    </row>
    <row r="855" spans="4:4" ht="14.25" customHeight="1">
      <c r="D855" s="27"/>
    </row>
    <row r="856" spans="4:4" ht="14.25" customHeight="1">
      <c r="D856" s="27"/>
    </row>
    <row r="857" spans="4:4" ht="14.25" customHeight="1">
      <c r="D857" s="27"/>
    </row>
    <row r="858" spans="4:4" ht="14.25" customHeight="1">
      <c r="D858" s="27"/>
    </row>
    <row r="859" spans="4:4" ht="14.25" customHeight="1">
      <c r="D859" s="27"/>
    </row>
    <row r="860" spans="4:4" ht="14.25" customHeight="1">
      <c r="D860" s="27"/>
    </row>
    <row r="861" spans="4:4" ht="14.25" customHeight="1">
      <c r="D861" s="27"/>
    </row>
    <row r="862" spans="4:4" ht="14.25" customHeight="1">
      <c r="D862" s="27"/>
    </row>
    <row r="863" spans="4:4" ht="14.25" customHeight="1">
      <c r="D863" s="27"/>
    </row>
    <row r="864" spans="4:4" ht="14.25" customHeight="1">
      <c r="D864" s="27"/>
    </row>
    <row r="865" spans="4:4" ht="14.25" customHeight="1">
      <c r="D865" s="27"/>
    </row>
    <row r="866" spans="4:4" ht="14.25" customHeight="1">
      <c r="D866" s="27"/>
    </row>
    <row r="867" spans="4:4" ht="14.25" customHeight="1">
      <c r="D867" s="27"/>
    </row>
    <row r="868" spans="4:4" ht="14.25" customHeight="1">
      <c r="D868" s="27"/>
    </row>
    <row r="869" spans="4:4" ht="14.25" customHeight="1">
      <c r="D869" s="27"/>
    </row>
    <row r="870" spans="4:4" ht="14.25" customHeight="1">
      <c r="D870" s="27"/>
    </row>
    <row r="871" spans="4:4" ht="14.25" customHeight="1">
      <c r="D871" s="27"/>
    </row>
    <row r="872" spans="4:4" ht="14.25" customHeight="1">
      <c r="D872" s="27"/>
    </row>
    <row r="873" spans="4:4" ht="14.25" customHeight="1">
      <c r="D873" s="27"/>
    </row>
    <row r="874" spans="4:4" ht="14.25" customHeight="1">
      <c r="D874" s="27"/>
    </row>
    <row r="875" spans="4:4" ht="14.25" customHeight="1">
      <c r="D875" s="27"/>
    </row>
    <row r="876" spans="4:4" ht="14.25" customHeight="1">
      <c r="D876" s="27"/>
    </row>
    <row r="877" spans="4:4" ht="14.25" customHeight="1">
      <c r="D877" s="27"/>
    </row>
    <row r="878" spans="4:4" ht="14.25" customHeight="1">
      <c r="D878" s="27"/>
    </row>
    <row r="879" spans="4:4" ht="14.25" customHeight="1">
      <c r="D879" s="27"/>
    </row>
    <row r="880" spans="4:4" ht="14.25" customHeight="1">
      <c r="D880" s="27"/>
    </row>
    <row r="881" spans="4:4" ht="14.25" customHeight="1">
      <c r="D881" s="27"/>
    </row>
    <row r="882" spans="4:4" ht="14.25" customHeight="1">
      <c r="D882" s="27"/>
    </row>
    <row r="883" spans="4:4" ht="14.25" customHeight="1">
      <c r="D883" s="27"/>
    </row>
    <row r="884" spans="4:4" ht="14.25" customHeight="1">
      <c r="D884" s="27"/>
    </row>
    <row r="885" spans="4:4" ht="14.25" customHeight="1">
      <c r="D885" s="27"/>
    </row>
    <row r="886" spans="4:4" ht="14.25" customHeight="1">
      <c r="D886" s="27"/>
    </row>
    <row r="887" spans="4:4" ht="14.25" customHeight="1">
      <c r="D887" s="27"/>
    </row>
    <row r="888" spans="4:4" ht="14.25" customHeight="1">
      <c r="D888" s="27"/>
    </row>
    <row r="889" spans="4:4" ht="14.25" customHeight="1">
      <c r="D889" s="27"/>
    </row>
    <row r="890" spans="4:4" ht="14.25" customHeight="1">
      <c r="D890" s="27"/>
    </row>
    <row r="891" spans="4:4" ht="14.25" customHeight="1">
      <c r="D891" s="27"/>
    </row>
    <row r="892" spans="4:4" ht="14.25" customHeight="1">
      <c r="D892" s="27"/>
    </row>
    <row r="893" spans="4:4" ht="14.25" customHeight="1">
      <c r="D893" s="27"/>
    </row>
    <row r="894" spans="4:4" ht="14.25" customHeight="1">
      <c r="D894" s="27"/>
    </row>
    <row r="895" spans="4:4" ht="14.25" customHeight="1">
      <c r="D895" s="27"/>
    </row>
    <row r="896" spans="4:4" ht="14.25" customHeight="1">
      <c r="D896" s="27"/>
    </row>
    <row r="897" spans="4:4" ht="14.25" customHeight="1">
      <c r="D897" s="27"/>
    </row>
    <row r="898" spans="4:4" ht="14.25" customHeight="1">
      <c r="D898" s="27"/>
    </row>
    <row r="899" spans="4:4" ht="14.25" customHeight="1">
      <c r="D899" s="27"/>
    </row>
    <row r="900" spans="4:4" ht="14.25" customHeight="1">
      <c r="D900" s="27"/>
    </row>
    <row r="901" spans="4:4" ht="14.25" customHeight="1">
      <c r="D901" s="27"/>
    </row>
    <row r="902" spans="4:4" ht="14.25" customHeight="1">
      <c r="D902" s="27"/>
    </row>
    <row r="903" spans="4:4" ht="14.25" customHeight="1">
      <c r="D903" s="27"/>
    </row>
    <row r="904" spans="4:4" ht="14.25" customHeight="1">
      <c r="D904" s="27"/>
    </row>
    <row r="905" spans="4:4" ht="14.25" customHeight="1">
      <c r="D905" s="27"/>
    </row>
    <row r="906" spans="4:4" ht="14.25" customHeight="1">
      <c r="D906" s="27"/>
    </row>
    <row r="907" spans="4:4" ht="14.25" customHeight="1">
      <c r="D907" s="27"/>
    </row>
    <row r="908" spans="4:4" ht="14.25" customHeight="1">
      <c r="D908" s="27"/>
    </row>
    <row r="909" spans="4:4" ht="14.25" customHeight="1">
      <c r="D909" s="27"/>
    </row>
    <row r="910" spans="4:4" ht="14.25" customHeight="1">
      <c r="D910" s="27"/>
    </row>
    <row r="911" spans="4:4" ht="14.25" customHeight="1">
      <c r="D911" s="27"/>
    </row>
    <row r="912" spans="4:4" ht="14.25" customHeight="1">
      <c r="D912" s="27"/>
    </row>
    <row r="913" spans="4:4" ht="14.25" customHeight="1">
      <c r="D913" s="27"/>
    </row>
    <row r="914" spans="4:4" ht="14.25" customHeight="1">
      <c r="D914" s="27"/>
    </row>
    <row r="915" spans="4:4" ht="14.25" customHeight="1">
      <c r="D915" s="27"/>
    </row>
    <row r="916" spans="4:4" ht="14.25" customHeight="1">
      <c r="D916" s="27"/>
    </row>
    <row r="917" spans="4:4" ht="14.25" customHeight="1">
      <c r="D917" s="27"/>
    </row>
    <row r="918" spans="4:4" ht="14.25" customHeight="1">
      <c r="D918" s="27"/>
    </row>
    <row r="919" spans="4:4" ht="14.25" customHeight="1">
      <c r="D919" s="27"/>
    </row>
    <row r="920" spans="4:4" ht="14.25" customHeight="1">
      <c r="D920" s="27"/>
    </row>
    <row r="921" spans="4:4" ht="14.25" customHeight="1">
      <c r="D921" s="27"/>
    </row>
    <row r="922" spans="4:4" ht="14.25" customHeight="1">
      <c r="D922" s="27"/>
    </row>
    <row r="923" spans="4:4" ht="14.25" customHeight="1">
      <c r="D923" s="27"/>
    </row>
    <row r="924" spans="4:4" ht="14.25" customHeight="1">
      <c r="D924" s="27"/>
    </row>
    <row r="925" spans="4:4" ht="14.25" customHeight="1">
      <c r="D925" s="27"/>
    </row>
    <row r="926" spans="4:4" ht="14.25" customHeight="1">
      <c r="D926" s="27"/>
    </row>
    <row r="927" spans="4:4" ht="14.25" customHeight="1">
      <c r="D927" s="27"/>
    </row>
    <row r="928" spans="4:4" ht="14.25" customHeight="1">
      <c r="D928" s="27"/>
    </row>
    <row r="929" spans="4:4" ht="14.25" customHeight="1">
      <c r="D929" s="27"/>
    </row>
    <row r="930" spans="4:4" ht="14.25" customHeight="1">
      <c r="D930" s="27"/>
    </row>
    <row r="931" spans="4:4" ht="14.25" customHeight="1">
      <c r="D931" s="27"/>
    </row>
    <row r="932" spans="4:4" ht="14.25" customHeight="1">
      <c r="D932" s="27"/>
    </row>
    <row r="933" spans="4:4" ht="14.25" customHeight="1">
      <c r="D933" s="27"/>
    </row>
    <row r="934" spans="4:4" ht="14.25" customHeight="1">
      <c r="D934" s="27"/>
    </row>
    <row r="935" spans="4:4" ht="14.25" customHeight="1">
      <c r="D935" s="27"/>
    </row>
    <row r="936" spans="4:4" ht="14.25" customHeight="1">
      <c r="D936" s="27"/>
    </row>
    <row r="937" spans="4:4" ht="14.25" customHeight="1">
      <c r="D937" s="27"/>
    </row>
    <row r="938" spans="4:4" ht="14.25" customHeight="1">
      <c r="D938" s="27"/>
    </row>
    <row r="939" spans="4:4" ht="14.25" customHeight="1">
      <c r="D939" s="27"/>
    </row>
    <row r="940" spans="4:4" ht="14.25" customHeight="1">
      <c r="D940" s="27"/>
    </row>
    <row r="941" spans="4:4" ht="14.25" customHeight="1">
      <c r="D941" s="27"/>
    </row>
    <row r="942" spans="4:4" ht="14.25" customHeight="1">
      <c r="D942" s="27"/>
    </row>
    <row r="943" spans="4:4" ht="14.25" customHeight="1">
      <c r="D943" s="27"/>
    </row>
    <row r="944" spans="4:4" ht="14.25" customHeight="1">
      <c r="D944" s="27"/>
    </row>
    <row r="945" spans="4:4" ht="14.25" customHeight="1">
      <c r="D945" s="27"/>
    </row>
    <row r="946" spans="4:4" ht="14.25" customHeight="1">
      <c r="D946" s="27"/>
    </row>
    <row r="947" spans="4:4" ht="14.25" customHeight="1">
      <c r="D947" s="27"/>
    </row>
    <row r="948" spans="4:4" ht="14.25" customHeight="1">
      <c r="D948" s="27"/>
    </row>
    <row r="949" spans="4:4" ht="14.25" customHeight="1">
      <c r="D949" s="27"/>
    </row>
    <row r="950" spans="4:4" ht="14.25" customHeight="1">
      <c r="D950" s="27"/>
    </row>
    <row r="951" spans="4:4" ht="14.25" customHeight="1">
      <c r="D951" s="27"/>
    </row>
    <row r="952" spans="4:4" ht="14.25" customHeight="1">
      <c r="D952" s="27"/>
    </row>
    <row r="953" spans="4:4" ht="14.25" customHeight="1">
      <c r="D953" s="27"/>
    </row>
    <row r="954" spans="4:4" ht="14.25" customHeight="1">
      <c r="D954" s="27"/>
    </row>
    <row r="955" spans="4:4" ht="14.25" customHeight="1">
      <c r="D955" s="27"/>
    </row>
    <row r="956" spans="4:4" ht="14.25" customHeight="1">
      <c r="D956" s="27"/>
    </row>
    <row r="957" spans="4:4" ht="14.25" customHeight="1">
      <c r="D957" s="27"/>
    </row>
    <row r="958" spans="4:4" ht="14.25" customHeight="1">
      <c r="D958" s="27"/>
    </row>
    <row r="959" spans="4:4" ht="14.25" customHeight="1">
      <c r="D959" s="27"/>
    </row>
    <row r="960" spans="4:4" ht="14.25" customHeight="1">
      <c r="D960" s="27"/>
    </row>
    <row r="961" spans="4:4" ht="14.25" customHeight="1">
      <c r="D961" s="27"/>
    </row>
    <row r="962" spans="4:4" ht="14.25" customHeight="1">
      <c r="D962" s="27"/>
    </row>
    <row r="963" spans="4:4" ht="14.25" customHeight="1">
      <c r="D963" s="27"/>
    </row>
    <row r="964" spans="4:4" ht="14.25" customHeight="1">
      <c r="D964" s="27"/>
    </row>
    <row r="965" spans="4:4" ht="14.25" customHeight="1">
      <c r="D965" s="27"/>
    </row>
    <row r="966" spans="4:4" ht="14.25" customHeight="1">
      <c r="D966" s="27"/>
    </row>
    <row r="967" spans="4:4" ht="14.25" customHeight="1">
      <c r="D967" s="27"/>
    </row>
    <row r="968" spans="4:4" ht="14.25" customHeight="1">
      <c r="D968" s="27"/>
    </row>
    <row r="969" spans="4:4" ht="14.25" customHeight="1">
      <c r="D969" s="27"/>
    </row>
    <row r="970" spans="4:4" ht="14.25" customHeight="1">
      <c r="D970" s="27"/>
    </row>
    <row r="971" spans="4:4" ht="14.25" customHeight="1">
      <c r="D971" s="27"/>
    </row>
    <row r="972" spans="4:4" ht="14.25" customHeight="1">
      <c r="D972" s="27"/>
    </row>
    <row r="973" spans="4:4" ht="14.25" customHeight="1">
      <c r="D973" s="27"/>
    </row>
    <row r="974" spans="4:4" ht="14.25" customHeight="1">
      <c r="D974" s="27"/>
    </row>
    <row r="975" spans="4:4" ht="14.25" customHeight="1">
      <c r="D975" s="27"/>
    </row>
    <row r="976" spans="4:4" ht="14.25" customHeight="1">
      <c r="D976" s="27"/>
    </row>
    <row r="977" spans="4:4" ht="14.25" customHeight="1">
      <c r="D977" s="27"/>
    </row>
    <row r="978" spans="4:4" ht="14.25" customHeight="1">
      <c r="D978" s="27"/>
    </row>
    <row r="979" spans="4:4" ht="14.25" customHeight="1">
      <c r="D979" s="27"/>
    </row>
    <row r="980" spans="4:4" ht="14.25" customHeight="1">
      <c r="D980" s="27"/>
    </row>
    <row r="981" spans="4:4" ht="14.25" customHeight="1">
      <c r="D981" s="27"/>
    </row>
    <row r="982" spans="4:4" ht="14.25" customHeight="1">
      <c r="D982" s="27"/>
    </row>
    <row r="983" spans="4:4" ht="14.25" customHeight="1">
      <c r="D983" s="27"/>
    </row>
    <row r="984" spans="4:4" ht="14.25" customHeight="1">
      <c r="D984" s="27"/>
    </row>
    <row r="985" spans="4:4" ht="14.25" customHeight="1">
      <c r="D985" s="27"/>
    </row>
    <row r="986" spans="4:4" ht="14.25" customHeight="1">
      <c r="D986" s="27"/>
    </row>
    <row r="987" spans="4:4" ht="14.25" customHeight="1">
      <c r="D987" s="27"/>
    </row>
    <row r="988" spans="4:4" ht="14.25" customHeight="1">
      <c r="D988" s="27"/>
    </row>
    <row r="989" spans="4:4" ht="14.25" customHeight="1">
      <c r="D989" s="27"/>
    </row>
    <row r="990" spans="4:4" ht="14.25" customHeight="1">
      <c r="D990" s="27"/>
    </row>
    <row r="991" spans="4:4" ht="14.25" customHeight="1">
      <c r="D991" s="27"/>
    </row>
    <row r="992" spans="4:4" ht="14.25" customHeight="1">
      <c r="D992" s="27"/>
    </row>
    <row r="993" spans="4:4" ht="14.25" customHeight="1">
      <c r="D993" s="27"/>
    </row>
    <row r="994" spans="4:4" ht="14.25" customHeight="1">
      <c r="D994" s="27"/>
    </row>
    <row r="995" spans="4:4" ht="14.25" customHeight="1">
      <c r="D995" s="27"/>
    </row>
    <row r="996" spans="4:4" ht="14.25" customHeight="1">
      <c r="D996" s="27"/>
    </row>
    <row r="997" spans="4:4" ht="14.25" customHeight="1">
      <c r="D997" s="27"/>
    </row>
    <row r="998" spans="4:4" ht="14.25" customHeight="1">
      <c r="D998" s="27"/>
    </row>
    <row r="999" spans="4:4" ht="14.25" customHeight="1">
      <c r="D999" s="27"/>
    </row>
    <row r="1000" spans="4:4" ht="14.25" customHeight="1">
      <c r="D1000" s="27"/>
    </row>
  </sheetData>
  <mergeCells count="7">
    <mergeCell ref="L24:M24"/>
    <mergeCell ref="L26:M26"/>
    <mergeCell ref="B10:B13"/>
    <mergeCell ref="C13:F13"/>
    <mergeCell ref="B15:B18"/>
    <mergeCell ref="C18:F18"/>
    <mergeCell ref="L19:M19"/>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00"/>
  <sheetViews>
    <sheetView workbookViewId="0">
      <pane xSplit="3" ySplit="5" topLeftCell="D6" activePane="bottomRight" state="frozen"/>
      <selection pane="topRight" activeCell="D1" sqref="D1"/>
      <selection pane="bottomLeft" activeCell="A6" sqref="A6"/>
      <selection pane="bottomRight" activeCell="AM4" sqref="AM4"/>
    </sheetView>
  </sheetViews>
  <sheetFormatPr defaultColWidth="14.453125" defaultRowHeight="15" customHeight="1"/>
  <cols>
    <col min="1" max="1" width="5.453125" customWidth="1"/>
    <col min="2" max="2" width="6.08984375" customWidth="1"/>
    <col min="3" max="3" width="18.453125" customWidth="1"/>
    <col min="4" max="4" width="12.81640625" customWidth="1"/>
    <col min="5" max="5" width="10.7265625" customWidth="1"/>
    <col min="6" max="6" width="11.81640625" customWidth="1"/>
    <col min="7" max="7" width="11.90625" customWidth="1"/>
    <col min="8" max="8" width="11.08984375" customWidth="1"/>
    <col min="9" max="9" width="13.08984375" customWidth="1"/>
    <col min="10" max="10" width="10.6328125" customWidth="1"/>
    <col min="11" max="11" width="9.81640625" customWidth="1"/>
    <col min="12" max="12" width="11.36328125" customWidth="1"/>
    <col min="13" max="13" width="15.54296875" customWidth="1"/>
    <col min="14" max="14" width="15.453125" customWidth="1"/>
    <col min="15" max="15" width="14.453125" customWidth="1"/>
    <col min="16" max="16" width="18.90625" customWidth="1"/>
    <col min="17" max="17" width="18" customWidth="1"/>
    <col min="18" max="18" width="16.90625" customWidth="1"/>
    <col min="19" max="19" width="16.08984375" customWidth="1"/>
    <col min="20" max="20" width="17" customWidth="1"/>
    <col min="21" max="21" width="17.36328125" customWidth="1"/>
    <col min="22" max="22" width="17.81640625" customWidth="1"/>
    <col min="23" max="23" width="17.54296875" customWidth="1"/>
    <col min="24" max="24" width="21.1796875" customWidth="1"/>
    <col min="25" max="25" width="17.90625" customWidth="1"/>
    <col min="26" max="26" width="17.54296875" customWidth="1"/>
    <col min="27" max="27" width="16.6328125" customWidth="1"/>
    <col min="28" max="28" width="20" customWidth="1"/>
    <col min="29" max="29" width="18.7265625" customWidth="1"/>
    <col min="30" max="30" width="18.26953125" customWidth="1"/>
    <col min="31" max="31" width="18.90625" customWidth="1"/>
    <col min="32" max="32" width="19.6328125" customWidth="1"/>
    <col min="33" max="33" width="16.90625" customWidth="1"/>
    <col min="34" max="34" width="11.81640625" customWidth="1"/>
    <col min="35" max="35" width="10.54296875" customWidth="1"/>
    <col min="36" max="36" width="11.81640625" customWidth="1"/>
    <col min="37" max="37" width="10.1796875" customWidth="1"/>
    <col min="38" max="38" width="9.36328125" customWidth="1"/>
    <col min="39" max="39" width="10.6328125" customWidth="1"/>
  </cols>
  <sheetData>
    <row r="1" spans="1:39" ht="19.5" customHeight="1">
      <c r="A1" s="62"/>
      <c r="B1" s="165" t="s">
        <v>212</v>
      </c>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60"/>
    </row>
    <row r="2" spans="1:39" ht="14.25" customHeight="1">
      <c r="A2" s="62"/>
      <c r="B2" s="166" t="s">
        <v>213</v>
      </c>
      <c r="C2" s="166" t="s">
        <v>214</v>
      </c>
      <c r="D2" s="164" t="s">
        <v>215</v>
      </c>
      <c r="E2" s="159"/>
      <c r="F2" s="160"/>
      <c r="G2" s="164" t="s">
        <v>216</v>
      </c>
      <c r="H2" s="159"/>
      <c r="I2" s="160"/>
      <c r="J2" s="164" t="s">
        <v>217</v>
      </c>
      <c r="K2" s="159"/>
      <c r="L2" s="160"/>
      <c r="M2" s="164" t="s">
        <v>218</v>
      </c>
      <c r="N2" s="159"/>
      <c r="O2" s="160"/>
      <c r="P2" s="164" t="s">
        <v>219</v>
      </c>
      <c r="Q2" s="159"/>
      <c r="R2" s="160"/>
      <c r="S2" s="164" t="s">
        <v>220</v>
      </c>
      <c r="T2" s="159"/>
      <c r="U2" s="160"/>
      <c r="V2" s="164" t="s">
        <v>221</v>
      </c>
      <c r="W2" s="159"/>
      <c r="X2" s="160"/>
      <c r="Y2" s="164" t="s">
        <v>222</v>
      </c>
      <c r="Z2" s="159"/>
      <c r="AA2" s="160"/>
      <c r="AB2" s="164" t="s">
        <v>223</v>
      </c>
      <c r="AC2" s="159"/>
      <c r="AD2" s="160"/>
      <c r="AE2" s="164" t="s">
        <v>224</v>
      </c>
      <c r="AF2" s="159"/>
      <c r="AG2" s="160"/>
      <c r="AH2" s="164" t="s">
        <v>225</v>
      </c>
      <c r="AI2" s="159"/>
      <c r="AJ2" s="160"/>
      <c r="AK2" s="164" t="s">
        <v>226</v>
      </c>
      <c r="AL2" s="159"/>
      <c r="AM2" s="160"/>
    </row>
    <row r="3" spans="1:39" ht="14.25" customHeight="1">
      <c r="A3" s="62"/>
      <c r="B3" s="167"/>
      <c r="C3" s="167"/>
      <c r="D3" s="64" t="s">
        <v>227</v>
      </c>
      <c r="E3" s="64" t="s">
        <v>228</v>
      </c>
      <c r="F3" s="64" t="s">
        <v>229</v>
      </c>
      <c r="G3" s="64" t="s">
        <v>230</v>
      </c>
      <c r="H3" s="64" t="s">
        <v>231</v>
      </c>
      <c r="I3" s="64" t="s">
        <v>232</v>
      </c>
      <c r="J3" s="64" t="s">
        <v>233</v>
      </c>
      <c r="K3" s="64" t="s">
        <v>234</v>
      </c>
      <c r="L3" s="64" t="s">
        <v>235</v>
      </c>
      <c r="M3" s="64" t="s">
        <v>236</v>
      </c>
      <c r="N3" s="64" t="s">
        <v>237</v>
      </c>
      <c r="O3" s="64" t="s">
        <v>238</v>
      </c>
      <c r="P3" s="64" t="s">
        <v>239</v>
      </c>
      <c r="Q3" s="64" t="s">
        <v>240</v>
      </c>
      <c r="R3" s="64" t="s">
        <v>241</v>
      </c>
      <c r="S3" s="64" t="s">
        <v>242</v>
      </c>
      <c r="T3" s="64" t="s">
        <v>243</v>
      </c>
      <c r="U3" s="64" t="s">
        <v>244</v>
      </c>
      <c r="V3" s="64" t="s">
        <v>245</v>
      </c>
      <c r="W3" s="64" t="s">
        <v>246</v>
      </c>
      <c r="X3" s="64" t="s">
        <v>247</v>
      </c>
      <c r="Y3" s="64" t="s">
        <v>248</v>
      </c>
      <c r="Z3" s="64" t="s">
        <v>249</v>
      </c>
      <c r="AA3" s="64" t="s">
        <v>250</v>
      </c>
      <c r="AB3" s="64" t="s">
        <v>251</v>
      </c>
      <c r="AC3" s="64" t="s">
        <v>252</v>
      </c>
      <c r="AD3" s="64" t="s">
        <v>253</v>
      </c>
      <c r="AE3" s="64" t="s">
        <v>254</v>
      </c>
      <c r="AF3" s="64" t="s">
        <v>255</v>
      </c>
      <c r="AG3" s="64" t="s">
        <v>256</v>
      </c>
      <c r="AH3" s="64" t="s">
        <v>227</v>
      </c>
      <c r="AI3" s="64" t="s">
        <v>228</v>
      </c>
      <c r="AJ3" s="64" t="s">
        <v>229</v>
      </c>
      <c r="AK3" s="64" t="s">
        <v>227</v>
      </c>
      <c r="AL3" s="64" t="s">
        <v>228</v>
      </c>
      <c r="AM3" s="64" t="s">
        <v>229</v>
      </c>
    </row>
    <row r="4" spans="1:39" ht="14.25" customHeight="1">
      <c r="A4" s="62"/>
      <c r="B4" s="167"/>
      <c r="C4" s="167"/>
      <c r="D4" s="64">
        <v>4</v>
      </c>
      <c r="E4" s="64">
        <v>5</v>
      </c>
      <c r="F4" s="64">
        <v>6</v>
      </c>
      <c r="G4" s="64">
        <v>7</v>
      </c>
      <c r="H4" s="64">
        <v>8</v>
      </c>
      <c r="I4" s="64">
        <v>9</v>
      </c>
      <c r="J4" s="64">
        <v>10</v>
      </c>
      <c r="K4" s="64">
        <v>11</v>
      </c>
      <c r="L4" s="64">
        <v>12</v>
      </c>
      <c r="M4" s="64">
        <v>13</v>
      </c>
      <c r="N4" s="64">
        <v>14</v>
      </c>
      <c r="O4" s="64">
        <v>15</v>
      </c>
      <c r="P4" s="64">
        <v>16</v>
      </c>
      <c r="Q4" s="64">
        <v>17</v>
      </c>
      <c r="R4" s="64">
        <v>18</v>
      </c>
      <c r="S4" s="64">
        <v>19</v>
      </c>
      <c r="T4" s="64">
        <v>20</v>
      </c>
      <c r="U4" s="64">
        <v>21</v>
      </c>
      <c r="V4" s="64">
        <v>22</v>
      </c>
      <c r="W4" s="64">
        <v>23</v>
      </c>
      <c r="X4" s="64">
        <v>24</v>
      </c>
      <c r="Y4" s="64">
        <v>25</v>
      </c>
      <c r="Z4" s="64">
        <v>26</v>
      </c>
      <c r="AA4" s="64">
        <v>27</v>
      </c>
      <c r="AB4" s="64">
        <v>28</v>
      </c>
      <c r="AC4" s="64">
        <v>29</v>
      </c>
      <c r="AD4" s="64">
        <v>30</v>
      </c>
      <c r="AE4" s="64">
        <v>31</v>
      </c>
      <c r="AF4" s="64">
        <v>32</v>
      </c>
      <c r="AG4" s="64">
        <v>33</v>
      </c>
      <c r="AH4" s="64">
        <v>34</v>
      </c>
      <c r="AI4" s="64">
        <v>35</v>
      </c>
      <c r="AJ4" s="64">
        <v>36</v>
      </c>
      <c r="AK4" s="64">
        <v>37</v>
      </c>
      <c r="AL4" s="64">
        <v>38</v>
      </c>
      <c r="AM4" s="64">
        <v>39</v>
      </c>
    </row>
    <row r="5" spans="1:39" ht="14.25" customHeight="1">
      <c r="A5" s="62"/>
      <c r="B5" s="168"/>
      <c r="C5" s="168"/>
      <c r="D5" s="64" t="s">
        <v>257</v>
      </c>
      <c r="E5" s="64" t="s">
        <v>258</v>
      </c>
      <c r="F5" s="65" t="s">
        <v>259</v>
      </c>
      <c r="G5" s="64" t="s">
        <v>257</v>
      </c>
      <c r="H5" s="64" t="s">
        <v>258</v>
      </c>
      <c r="I5" s="65" t="s">
        <v>259</v>
      </c>
      <c r="J5" s="64" t="s">
        <v>257</v>
      </c>
      <c r="K5" s="64" t="s">
        <v>258</v>
      </c>
      <c r="L5" s="65" t="s">
        <v>259</v>
      </c>
      <c r="M5" s="64" t="s">
        <v>257</v>
      </c>
      <c r="N5" s="64" t="s">
        <v>258</v>
      </c>
      <c r="O5" s="65" t="s">
        <v>259</v>
      </c>
      <c r="P5" s="64" t="s">
        <v>257</v>
      </c>
      <c r="Q5" s="64" t="s">
        <v>258</v>
      </c>
      <c r="R5" s="65" t="s">
        <v>259</v>
      </c>
      <c r="S5" s="64" t="s">
        <v>257</v>
      </c>
      <c r="T5" s="64" t="s">
        <v>258</v>
      </c>
      <c r="U5" s="65" t="s">
        <v>259</v>
      </c>
      <c r="V5" s="64" t="s">
        <v>257</v>
      </c>
      <c r="W5" s="64" t="s">
        <v>258</v>
      </c>
      <c r="X5" s="65" t="s">
        <v>259</v>
      </c>
      <c r="Y5" s="64" t="s">
        <v>257</v>
      </c>
      <c r="Z5" s="64" t="s">
        <v>258</v>
      </c>
      <c r="AA5" s="65" t="s">
        <v>259</v>
      </c>
      <c r="AB5" s="64" t="s">
        <v>257</v>
      </c>
      <c r="AC5" s="64" t="s">
        <v>258</v>
      </c>
      <c r="AD5" s="65" t="s">
        <v>259</v>
      </c>
      <c r="AE5" s="64" t="s">
        <v>257</v>
      </c>
      <c r="AF5" s="64" t="s">
        <v>258</v>
      </c>
      <c r="AG5" s="65" t="s">
        <v>259</v>
      </c>
      <c r="AH5" s="64" t="s">
        <v>257</v>
      </c>
      <c r="AI5" s="64" t="s">
        <v>258</v>
      </c>
      <c r="AJ5" s="65" t="s">
        <v>259</v>
      </c>
      <c r="AK5" s="64" t="s">
        <v>257</v>
      </c>
      <c r="AL5" s="64" t="s">
        <v>258</v>
      </c>
      <c r="AM5" s="65" t="s">
        <v>259</v>
      </c>
    </row>
    <row r="6" spans="1:39" ht="14.25" customHeight="1">
      <c r="A6" s="62" t="str">
        <f t="shared" ref="A6:A66" si="0">B6&amp;" - "&amp;C6</f>
        <v>A1 - Fajar</v>
      </c>
      <c r="B6" s="66" t="s">
        <v>260</v>
      </c>
      <c r="C6" s="11" t="s">
        <v>261</v>
      </c>
      <c r="D6" s="67">
        <v>3.09</v>
      </c>
      <c r="E6" s="67">
        <v>10.45</v>
      </c>
      <c r="F6" s="68">
        <f t="shared" ref="F6:F10" si="1">IF(E6-D6&lt;0,"-",E6-D6)</f>
        <v>7.3599999999999994</v>
      </c>
      <c r="G6" s="67">
        <v>10.45</v>
      </c>
      <c r="H6" s="67">
        <v>22.54</v>
      </c>
      <c r="I6" s="68">
        <f t="shared" ref="I6:I10" si="2">IF(H6-G6&lt;0,"-",H6-G6)</f>
        <v>12.09</v>
      </c>
      <c r="J6" s="67">
        <f t="shared" ref="J6:J10" si="3">H6</f>
        <v>22.54</v>
      </c>
      <c r="K6" s="67">
        <v>35.549999999999997</v>
      </c>
      <c r="L6" s="68">
        <f t="shared" ref="L6:L10" si="4">IF(K6-J6&lt;0,"-",K6-J6)</f>
        <v>13.009999999999998</v>
      </c>
      <c r="M6" s="67">
        <f t="shared" ref="M6:M10" si="5">K6</f>
        <v>35.549999999999997</v>
      </c>
      <c r="N6" s="67">
        <v>46.8</v>
      </c>
      <c r="O6" s="68">
        <f t="shared" ref="O6:O10" si="6">IF(N6-M6&lt;0,"-",N6-M6)</f>
        <v>11.25</v>
      </c>
      <c r="P6" s="67">
        <f t="shared" ref="P6:P10" si="7">N6</f>
        <v>46.8</v>
      </c>
      <c r="Q6" s="67">
        <v>57.06</v>
      </c>
      <c r="R6" s="68">
        <f t="shared" ref="R6:R10" si="8">IF(Q6-P6&lt;0,"-",Q6-P6)</f>
        <v>10.260000000000005</v>
      </c>
      <c r="S6" s="67">
        <f t="shared" ref="S6:S10" si="9">Q6</f>
        <v>57.06</v>
      </c>
      <c r="T6" s="67">
        <v>65.58</v>
      </c>
      <c r="U6" s="68">
        <f t="shared" ref="U6:U10" si="10">IF(T6-S6&lt;0,"-",T6-S6)</f>
        <v>8.519999999999996</v>
      </c>
      <c r="V6" s="67">
        <v>65.58</v>
      </c>
      <c r="W6" s="67">
        <v>73.34</v>
      </c>
      <c r="X6" s="68">
        <f t="shared" ref="X6:X10" si="11">IF(W6-V6&lt;0,"-",W6-V6)</f>
        <v>7.7600000000000051</v>
      </c>
      <c r="Y6" s="67">
        <f t="shared" ref="Y6:Y10" si="12">W6</f>
        <v>73.34</v>
      </c>
      <c r="Z6" s="67">
        <v>78.55</v>
      </c>
      <c r="AA6" s="68">
        <f t="shared" ref="AA6:AA10" si="13">IF(Z6-Y6&lt;0,"-",Z6-Y6)</f>
        <v>5.2099999999999937</v>
      </c>
      <c r="AB6" s="67">
        <v>78.55</v>
      </c>
      <c r="AC6" s="67">
        <v>82.7</v>
      </c>
      <c r="AD6" s="68">
        <f t="shared" ref="AD6:AD10" si="14">IF(AC6-AB6&lt;0,"-",AC6-AB6)</f>
        <v>4.1500000000000057</v>
      </c>
      <c r="AE6" s="67">
        <v>82.7</v>
      </c>
      <c r="AF6" s="67">
        <v>82.7</v>
      </c>
      <c r="AG6" s="68">
        <f t="shared" ref="AG6:AG10" si="15">IF(AF6-AE6&lt;0,"-",AF6-AE6)</f>
        <v>0</v>
      </c>
      <c r="AH6" s="67">
        <f t="shared" ref="AH6:AH10" si="16">AF6</f>
        <v>82.7</v>
      </c>
      <c r="AI6" s="67">
        <v>85.52</v>
      </c>
      <c r="AJ6" s="68">
        <f t="shared" ref="AJ6:AJ10" si="17">IF(AI6-AH6&lt;0,"-",AI6-AH6)</f>
        <v>2.8199999999999932</v>
      </c>
      <c r="AK6" s="67"/>
      <c r="AL6" s="67"/>
      <c r="AM6" s="68">
        <f t="shared" ref="AM6:AM10" si="18">IF(AL6-AK6&lt;0,"-",AL6-AK6)</f>
        <v>0</v>
      </c>
    </row>
    <row r="7" spans="1:39" ht="14.25" customHeight="1">
      <c r="A7" s="62" t="str">
        <f t="shared" si="0"/>
        <v>A2 - Rudi Rustandi</v>
      </c>
      <c r="B7" s="66" t="s">
        <v>262</v>
      </c>
      <c r="C7" s="11" t="s">
        <v>263</v>
      </c>
      <c r="D7" s="67">
        <v>3.98</v>
      </c>
      <c r="E7" s="67">
        <v>5.42</v>
      </c>
      <c r="F7" s="68">
        <f t="shared" si="1"/>
        <v>1.44</v>
      </c>
      <c r="G7" s="67">
        <v>5.42</v>
      </c>
      <c r="H7" s="67">
        <v>7.27</v>
      </c>
      <c r="I7" s="68">
        <f t="shared" si="2"/>
        <v>1.8499999999999996</v>
      </c>
      <c r="J7" s="67">
        <f t="shared" si="3"/>
        <v>7.27</v>
      </c>
      <c r="K7" s="67">
        <v>9.09</v>
      </c>
      <c r="L7" s="68">
        <f t="shared" si="4"/>
        <v>1.8200000000000003</v>
      </c>
      <c r="M7" s="67">
        <f t="shared" si="5"/>
        <v>9.09</v>
      </c>
      <c r="N7" s="67">
        <v>11.73</v>
      </c>
      <c r="O7" s="68">
        <f t="shared" si="6"/>
        <v>2.6400000000000006</v>
      </c>
      <c r="P7" s="67">
        <f t="shared" si="7"/>
        <v>11.73</v>
      </c>
      <c r="Q7" s="67">
        <v>13.22</v>
      </c>
      <c r="R7" s="68">
        <f t="shared" si="8"/>
        <v>1.4900000000000002</v>
      </c>
      <c r="S7" s="67">
        <f t="shared" si="9"/>
        <v>13.22</v>
      </c>
      <c r="T7" s="67">
        <v>14.94</v>
      </c>
      <c r="U7" s="68">
        <f t="shared" si="10"/>
        <v>1.7199999999999989</v>
      </c>
      <c r="V7" s="67">
        <v>14.94</v>
      </c>
      <c r="W7" s="67">
        <v>16.64</v>
      </c>
      <c r="X7" s="68">
        <f t="shared" si="11"/>
        <v>1.7000000000000011</v>
      </c>
      <c r="Y7" s="67">
        <f t="shared" si="12"/>
        <v>16.64</v>
      </c>
      <c r="Z7" s="67">
        <v>20.12</v>
      </c>
      <c r="AA7" s="68">
        <f t="shared" si="13"/>
        <v>3.4800000000000004</v>
      </c>
      <c r="AB7" s="67">
        <v>20.12</v>
      </c>
      <c r="AC7" s="67">
        <v>22.17</v>
      </c>
      <c r="AD7" s="68">
        <f t="shared" si="14"/>
        <v>2.0500000000000007</v>
      </c>
      <c r="AE7" s="67">
        <v>22.17</v>
      </c>
      <c r="AF7" s="67">
        <v>23.86</v>
      </c>
      <c r="AG7" s="68">
        <f t="shared" si="15"/>
        <v>1.6899999999999977</v>
      </c>
      <c r="AH7" s="67">
        <f t="shared" si="16"/>
        <v>23.86</v>
      </c>
      <c r="AI7" s="67">
        <v>26.02</v>
      </c>
      <c r="AJ7" s="68">
        <f t="shared" si="17"/>
        <v>2.16</v>
      </c>
      <c r="AK7" s="67"/>
      <c r="AL7" s="67"/>
      <c r="AM7" s="68">
        <f t="shared" si="18"/>
        <v>0</v>
      </c>
    </row>
    <row r="8" spans="1:39" ht="14.25" customHeight="1">
      <c r="A8" s="62" t="str">
        <f t="shared" si="0"/>
        <v>A3 - Aditya Mahendra</v>
      </c>
      <c r="B8" s="66" t="s">
        <v>264</v>
      </c>
      <c r="C8" s="11" t="s">
        <v>265</v>
      </c>
      <c r="D8" s="67">
        <v>0.13</v>
      </c>
      <c r="E8" s="67">
        <v>2.2799999999999998</v>
      </c>
      <c r="F8" s="68">
        <f t="shared" si="1"/>
        <v>2.15</v>
      </c>
      <c r="G8" s="67">
        <v>2.2799999999999998</v>
      </c>
      <c r="H8" s="67">
        <v>2.54</v>
      </c>
      <c r="I8" s="68">
        <f t="shared" si="2"/>
        <v>0.26000000000000023</v>
      </c>
      <c r="J8" s="67">
        <f t="shared" si="3"/>
        <v>2.54</v>
      </c>
      <c r="K8" s="67">
        <v>2.66</v>
      </c>
      <c r="L8" s="68">
        <f t="shared" si="4"/>
        <v>0.12000000000000011</v>
      </c>
      <c r="M8" s="67">
        <f t="shared" si="5"/>
        <v>2.66</v>
      </c>
      <c r="N8" s="67">
        <v>2.66</v>
      </c>
      <c r="O8" s="68">
        <f t="shared" si="6"/>
        <v>0</v>
      </c>
      <c r="P8" s="67">
        <f t="shared" si="7"/>
        <v>2.66</v>
      </c>
      <c r="Q8" s="67">
        <v>2.95</v>
      </c>
      <c r="R8" s="68">
        <f t="shared" si="8"/>
        <v>0.29000000000000004</v>
      </c>
      <c r="S8" s="67">
        <f t="shared" si="9"/>
        <v>2.95</v>
      </c>
      <c r="T8" s="67">
        <v>3</v>
      </c>
      <c r="U8" s="68">
        <f t="shared" si="10"/>
        <v>4.9999999999999822E-2</v>
      </c>
      <c r="V8" s="67">
        <v>3</v>
      </c>
      <c r="W8" s="67">
        <v>4.43</v>
      </c>
      <c r="X8" s="68">
        <f t="shared" si="11"/>
        <v>1.4299999999999997</v>
      </c>
      <c r="Y8" s="67">
        <f t="shared" si="12"/>
        <v>4.43</v>
      </c>
      <c r="Z8" s="67">
        <v>7.72</v>
      </c>
      <c r="AA8" s="68">
        <f t="shared" si="13"/>
        <v>3.29</v>
      </c>
      <c r="AB8" s="67">
        <v>7.72</v>
      </c>
      <c r="AC8" s="67">
        <v>9.26</v>
      </c>
      <c r="AD8" s="68">
        <f t="shared" si="14"/>
        <v>1.54</v>
      </c>
      <c r="AE8" s="67">
        <v>9.26</v>
      </c>
      <c r="AF8" s="67">
        <v>11.6</v>
      </c>
      <c r="AG8" s="68">
        <f t="shared" si="15"/>
        <v>2.34</v>
      </c>
      <c r="AH8" s="67">
        <f t="shared" si="16"/>
        <v>11.6</v>
      </c>
      <c r="AI8" s="67">
        <v>16.760000000000002</v>
      </c>
      <c r="AJ8" s="68">
        <f t="shared" si="17"/>
        <v>5.1600000000000019</v>
      </c>
      <c r="AK8" s="67"/>
      <c r="AL8" s="67"/>
      <c r="AM8" s="68">
        <f t="shared" si="18"/>
        <v>0</v>
      </c>
    </row>
    <row r="9" spans="1:39" ht="14.25" customHeight="1">
      <c r="A9" s="62" t="str">
        <f t="shared" si="0"/>
        <v>A4 - Indra</v>
      </c>
      <c r="B9" s="66" t="s">
        <v>266</v>
      </c>
      <c r="C9" s="11" t="s">
        <v>267</v>
      </c>
      <c r="D9" s="67">
        <v>1.57</v>
      </c>
      <c r="E9" s="67">
        <v>7.58</v>
      </c>
      <c r="F9" s="68">
        <f t="shared" si="1"/>
        <v>6.01</v>
      </c>
      <c r="G9" s="67">
        <v>7.58</v>
      </c>
      <c r="H9" s="67">
        <v>15.44</v>
      </c>
      <c r="I9" s="68">
        <f t="shared" si="2"/>
        <v>7.8599999999999994</v>
      </c>
      <c r="J9" s="67">
        <f t="shared" si="3"/>
        <v>15.44</v>
      </c>
      <c r="K9" s="67">
        <v>18.100000000000001</v>
      </c>
      <c r="L9" s="68">
        <f t="shared" si="4"/>
        <v>2.6600000000000019</v>
      </c>
      <c r="M9" s="67">
        <f t="shared" si="5"/>
        <v>18.100000000000001</v>
      </c>
      <c r="N9" s="67">
        <v>23.05</v>
      </c>
      <c r="O9" s="68">
        <f t="shared" si="6"/>
        <v>4.9499999999999993</v>
      </c>
      <c r="P9" s="67">
        <f t="shared" si="7"/>
        <v>23.05</v>
      </c>
      <c r="Q9" s="67">
        <v>27.34</v>
      </c>
      <c r="R9" s="68">
        <f t="shared" si="8"/>
        <v>4.2899999999999991</v>
      </c>
      <c r="S9" s="67">
        <f t="shared" si="9"/>
        <v>27.34</v>
      </c>
      <c r="T9" s="67">
        <v>29.42</v>
      </c>
      <c r="U9" s="68">
        <f t="shared" si="10"/>
        <v>2.0800000000000018</v>
      </c>
      <c r="V9" s="67">
        <v>29.42</v>
      </c>
      <c r="W9" s="67">
        <v>38.57</v>
      </c>
      <c r="X9" s="68">
        <f t="shared" si="11"/>
        <v>9.1499999999999986</v>
      </c>
      <c r="Y9" s="67">
        <f t="shared" si="12"/>
        <v>38.57</v>
      </c>
      <c r="Z9" s="67">
        <v>53.39</v>
      </c>
      <c r="AA9" s="68">
        <f t="shared" si="13"/>
        <v>14.82</v>
      </c>
      <c r="AB9" s="67">
        <v>53.39</v>
      </c>
      <c r="AC9" s="67">
        <v>65.98</v>
      </c>
      <c r="AD9" s="68">
        <f t="shared" si="14"/>
        <v>12.590000000000003</v>
      </c>
      <c r="AE9" s="67">
        <v>65.98</v>
      </c>
      <c r="AF9" s="67">
        <v>77.81</v>
      </c>
      <c r="AG9" s="68">
        <f t="shared" si="15"/>
        <v>11.829999999999998</v>
      </c>
      <c r="AH9" s="67">
        <f t="shared" si="16"/>
        <v>77.81</v>
      </c>
      <c r="AI9" s="67">
        <v>81.94</v>
      </c>
      <c r="AJ9" s="68">
        <f t="shared" si="17"/>
        <v>4.1299999999999955</v>
      </c>
      <c r="AK9" s="67"/>
      <c r="AL9" s="67"/>
      <c r="AM9" s="68">
        <f t="shared" si="18"/>
        <v>0</v>
      </c>
    </row>
    <row r="10" spans="1:39" ht="14.25" customHeight="1">
      <c r="A10" s="62" t="str">
        <f t="shared" si="0"/>
        <v>A5 - Malinda</v>
      </c>
      <c r="B10" s="66" t="s">
        <v>268</v>
      </c>
      <c r="C10" s="11" t="s">
        <v>269</v>
      </c>
      <c r="D10" s="67">
        <v>2.84</v>
      </c>
      <c r="E10" s="67">
        <v>5.55</v>
      </c>
      <c r="F10" s="68">
        <f t="shared" si="1"/>
        <v>2.71</v>
      </c>
      <c r="G10" s="67">
        <v>5.55</v>
      </c>
      <c r="H10" s="67">
        <v>7.64</v>
      </c>
      <c r="I10" s="68">
        <f t="shared" si="2"/>
        <v>2.09</v>
      </c>
      <c r="J10" s="67">
        <f t="shared" si="3"/>
        <v>7.64</v>
      </c>
      <c r="K10" s="67">
        <v>15.72</v>
      </c>
      <c r="L10" s="68">
        <f t="shared" si="4"/>
        <v>8.0800000000000018</v>
      </c>
      <c r="M10" s="67">
        <f t="shared" si="5"/>
        <v>15.72</v>
      </c>
      <c r="N10" s="67">
        <v>20.09</v>
      </c>
      <c r="O10" s="68">
        <f t="shared" si="6"/>
        <v>4.3699999999999992</v>
      </c>
      <c r="P10" s="67">
        <f t="shared" si="7"/>
        <v>20.09</v>
      </c>
      <c r="Q10" s="67">
        <v>29.48</v>
      </c>
      <c r="R10" s="68">
        <f t="shared" si="8"/>
        <v>9.39</v>
      </c>
      <c r="S10" s="67">
        <f t="shared" si="9"/>
        <v>29.48</v>
      </c>
      <c r="T10" s="67">
        <v>41.03</v>
      </c>
      <c r="U10" s="68">
        <f t="shared" si="10"/>
        <v>11.55</v>
      </c>
      <c r="V10" s="67">
        <v>41.03</v>
      </c>
      <c r="W10" s="67">
        <v>50.82</v>
      </c>
      <c r="X10" s="68">
        <f t="shared" si="11"/>
        <v>9.7899999999999991</v>
      </c>
      <c r="Y10" s="67">
        <f t="shared" si="12"/>
        <v>50.82</v>
      </c>
      <c r="Z10" s="67">
        <v>66.44</v>
      </c>
      <c r="AA10" s="68">
        <f t="shared" si="13"/>
        <v>15.619999999999997</v>
      </c>
      <c r="AB10" s="67">
        <v>66.44</v>
      </c>
      <c r="AC10" s="67">
        <v>79.599999999999994</v>
      </c>
      <c r="AD10" s="68">
        <f t="shared" si="14"/>
        <v>13.159999999999997</v>
      </c>
      <c r="AE10" s="67">
        <v>79.599999999999994</v>
      </c>
      <c r="AF10" s="67">
        <v>88.34</v>
      </c>
      <c r="AG10" s="68">
        <f t="shared" si="15"/>
        <v>8.7400000000000091</v>
      </c>
      <c r="AH10" s="67">
        <f t="shared" si="16"/>
        <v>88.34</v>
      </c>
      <c r="AI10" s="67">
        <v>104.37</v>
      </c>
      <c r="AJ10" s="68">
        <f t="shared" si="17"/>
        <v>16.03</v>
      </c>
      <c r="AK10" s="67"/>
      <c r="AL10" s="67"/>
      <c r="AM10" s="68">
        <f t="shared" si="18"/>
        <v>0</v>
      </c>
    </row>
    <row r="11" spans="1:39" ht="14.25" customHeight="1">
      <c r="A11" s="62" t="str">
        <f t="shared" si="0"/>
        <v>A6 - Feggy</v>
      </c>
      <c r="B11" s="69" t="s">
        <v>270</v>
      </c>
      <c r="C11" s="70" t="s">
        <v>271</v>
      </c>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row>
    <row r="12" spans="1:39" ht="14.25" customHeight="1">
      <c r="A12" s="62" t="str">
        <f t="shared" si="0"/>
        <v>A7 - Mahendra Sulistyo</v>
      </c>
      <c r="B12" s="72" t="s">
        <v>272</v>
      </c>
      <c r="C12" s="73" t="s">
        <v>273</v>
      </c>
      <c r="D12" s="67">
        <v>1.92</v>
      </c>
      <c r="E12" s="67">
        <v>1.92</v>
      </c>
      <c r="F12" s="68">
        <f>IF(E12-D12&lt;0,"-",E12-D12)</f>
        <v>0</v>
      </c>
      <c r="G12" s="67">
        <v>1.92</v>
      </c>
      <c r="H12" s="67">
        <v>1.92</v>
      </c>
      <c r="I12" s="68">
        <f>IF(H12-G12&lt;0,"-",H12-G12)</f>
        <v>0</v>
      </c>
      <c r="J12" s="67">
        <f>H12</f>
        <v>1.92</v>
      </c>
      <c r="K12" s="67">
        <v>1.92</v>
      </c>
      <c r="L12" s="68">
        <f>IF(K12-J12&lt;0,"-",K12-J12)</f>
        <v>0</v>
      </c>
      <c r="M12" s="67">
        <f>K12</f>
        <v>1.92</v>
      </c>
      <c r="N12" s="67">
        <v>1.92</v>
      </c>
      <c r="O12" s="68">
        <f>IF(N12-M12&lt;0,"-",N12-M12)</f>
        <v>0</v>
      </c>
      <c r="P12" s="67">
        <f>N12</f>
        <v>1.92</v>
      </c>
      <c r="Q12" s="67">
        <v>4.8600000000000003</v>
      </c>
      <c r="R12" s="68">
        <f>IF(Q12-P12&lt;0,"-",Q12-P12)</f>
        <v>2.9400000000000004</v>
      </c>
      <c r="S12" s="67">
        <f>Q12</f>
        <v>4.8600000000000003</v>
      </c>
      <c r="T12" s="67">
        <v>4.8600000000000003</v>
      </c>
      <c r="U12" s="68">
        <f>IF(T12-S12&lt;0,"-",T12-S12)</f>
        <v>0</v>
      </c>
      <c r="V12" s="67">
        <v>4.8600000000000003</v>
      </c>
      <c r="W12" s="67">
        <v>5.92</v>
      </c>
      <c r="X12" s="68">
        <f>IF(W12-V12&lt;0,"-",W12-V12)</f>
        <v>1.0599999999999996</v>
      </c>
      <c r="Y12" s="67">
        <f>W12</f>
        <v>5.92</v>
      </c>
      <c r="Z12" s="67">
        <v>5.92</v>
      </c>
      <c r="AA12" s="68">
        <f>IF(Z12-Y12&lt;0,"-",Z12-Y12)</f>
        <v>0</v>
      </c>
      <c r="AB12" s="67">
        <v>5.92</v>
      </c>
      <c r="AC12" s="67">
        <v>5.92</v>
      </c>
      <c r="AD12" s="68">
        <f>IF(AC12-AB12&lt;0,"-",AC12-AB12)</f>
        <v>0</v>
      </c>
      <c r="AE12" s="67">
        <v>5.92</v>
      </c>
      <c r="AF12" s="67">
        <v>5.92</v>
      </c>
      <c r="AG12" s="68">
        <f>IF(AF12-AE12&lt;0,"-",AF12-AE12)</f>
        <v>0</v>
      </c>
      <c r="AH12" s="67">
        <f>AF12</f>
        <v>5.92</v>
      </c>
      <c r="AI12" s="67">
        <v>5.92</v>
      </c>
      <c r="AJ12" s="68">
        <f>IF(AI12-AH12&lt;0,"-",AI12-AH12)</f>
        <v>0</v>
      </c>
      <c r="AK12" s="67"/>
      <c r="AL12" s="67"/>
      <c r="AM12" s="68">
        <f>IF(AL12-AK12&lt;0,"-",AL12-AK12)</f>
        <v>0</v>
      </c>
    </row>
    <row r="13" spans="1:39" ht="14.25" customHeight="1">
      <c r="A13" s="62" t="str">
        <f t="shared" si="0"/>
        <v>A8 - Benny</v>
      </c>
      <c r="B13" s="69" t="s">
        <v>274</v>
      </c>
      <c r="C13" s="70" t="s">
        <v>275</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row>
    <row r="14" spans="1:39" ht="14.25" customHeight="1">
      <c r="A14" s="62" t="str">
        <f t="shared" si="0"/>
        <v>A9 - Deni Saepudin</v>
      </c>
      <c r="B14" s="72" t="s">
        <v>276</v>
      </c>
      <c r="C14" s="73" t="s">
        <v>277</v>
      </c>
      <c r="D14" s="67">
        <v>0</v>
      </c>
      <c r="E14" s="67">
        <v>0</v>
      </c>
      <c r="F14" s="68">
        <f t="shared" ref="F14:F23" si="19">IF(E14-D14&lt;0,"-",E14-D14)</f>
        <v>0</v>
      </c>
      <c r="G14" s="67">
        <v>0</v>
      </c>
      <c r="H14" s="67">
        <v>0</v>
      </c>
      <c r="I14" s="68">
        <f t="shared" ref="I14:I23" si="20">IF(H14-G14&lt;0,"-",H14-G14)</f>
        <v>0</v>
      </c>
      <c r="J14" s="67">
        <f t="shared" ref="J14:J23" si="21">H14</f>
        <v>0</v>
      </c>
      <c r="K14" s="67">
        <v>0</v>
      </c>
      <c r="L14" s="68">
        <f t="shared" ref="L14:L23" si="22">IF(K14-J14&lt;0,"-",K14-J14)</f>
        <v>0</v>
      </c>
      <c r="M14" s="67">
        <f t="shared" ref="M14:M23" si="23">K14</f>
        <v>0</v>
      </c>
      <c r="N14" s="67">
        <v>0</v>
      </c>
      <c r="O14" s="68">
        <f t="shared" ref="O14:O23" si="24">IF(N14-M14&lt;0,"-",N14-M14)</f>
        <v>0</v>
      </c>
      <c r="P14" s="67">
        <f t="shared" ref="P14:P23" si="25">N14</f>
        <v>0</v>
      </c>
      <c r="Q14" s="67">
        <v>0</v>
      </c>
      <c r="R14" s="68">
        <f t="shared" ref="R14:R23" si="26">IF(Q14-P14&lt;0,"-",Q14-P14)</f>
        <v>0</v>
      </c>
      <c r="S14" s="67">
        <f t="shared" ref="S14:S17" si="27">Q14</f>
        <v>0</v>
      </c>
      <c r="T14" s="67">
        <v>0</v>
      </c>
      <c r="U14" s="68">
        <f t="shared" ref="U14:U23" si="28">IF(T14-S14&lt;0,"-",T14-S14)</f>
        <v>0</v>
      </c>
      <c r="V14" s="67">
        <v>0</v>
      </c>
      <c r="W14" s="67">
        <v>0</v>
      </c>
      <c r="X14" s="68">
        <f t="shared" ref="X14:X23" si="29">IF(W14-V14&lt;0,"-",W14-V14)</f>
        <v>0</v>
      </c>
      <c r="Y14" s="67">
        <f t="shared" ref="Y14:Y23" si="30">W14</f>
        <v>0</v>
      </c>
      <c r="Z14" s="67">
        <v>0</v>
      </c>
      <c r="AA14" s="68">
        <f t="shared" ref="AA14:AA23" si="31">IF(Z14-Y14&lt;0,"-",Z14-Y14)</f>
        <v>0</v>
      </c>
      <c r="AB14" s="67">
        <v>0</v>
      </c>
      <c r="AC14" s="67">
        <v>0</v>
      </c>
      <c r="AD14" s="68">
        <f t="shared" ref="AD14:AD23" si="32">IF(AC14-AB14&lt;0,"-",AC14-AB14)</f>
        <v>0</v>
      </c>
      <c r="AE14" s="67">
        <v>0</v>
      </c>
      <c r="AF14" s="67">
        <v>0</v>
      </c>
      <c r="AG14" s="68">
        <f t="shared" ref="AG14:AG23" si="33">IF(AF14-AE14&lt;0,"-",AF14-AE14)</f>
        <v>0</v>
      </c>
      <c r="AH14" s="67">
        <f t="shared" ref="AH14:AH23" si="34">AF14</f>
        <v>0</v>
      </c>
      <c r="AI14" s="67">
        <v>0</v>
      </c>
      <c r="AJ14" s="68">
        <f t="shared" ref="AJ14:AJ23" si="35">IF(AI14-AH14&lt;0,"-",AI14-AH14)</f>
        <v>0</v>
      </c>
      <c r="AK14" s="67"/>
      <c r="AL14" s="67"/>
      <c r="AM14" s="68">
        <f t="shared" ref="AM14:AM23" si="36">IF(AL14-AK14&lt;0,"-",AL14-AK14)</f>
        <v>0</v>
      </c>
    </row>
    <row r="15" spans="1:39" ht="14.25" customHeight="1">
      <c r="A15" s="62" t="str">
        <f t="shared" si="0"/>
        <v>A10 - Faishal Fawwaz</v>
      </c>
      <c r="B15" s="72" t="s">
        <v>278</v>
      </c>
      <c r="C15" s="73" t="s">
        <v>279</v>
      </c>
      <c r="D15" s="67">
        <v>0</v>
      </c>
      <c r="E15" s="67">
        <v>0</v>
      </c>
      <c r="F15" s="68">
        <f t="shared" si="19"/>
        <v>0</v>
      </c>
      <c r="G15" s="67">
        <v>0</v>
      </c>
      <c r="H15" s="67">
        <v>0</v>
      </c>
      <c r="I15" s="68">
        <f t="shared" si="20"/>
        <v>0</v>
      </c>
      <c r="J15" s="67">
        <f t="shared" si="21"/>
        <v>0</v>
      </c>
      <c r="K15" s="67">
        <v>0</v>
      </c>
      <c r="L15" s="68">
        <f t="shared" si="22"/>
        <v>0</v>
      </c>
      <c r="M15" s="67">
        <f t="shared" si="23"/>
        <v>0</v>
      </c>
      <c r="N15" s="67">
        <v>0</v>
      </c>
      <c r="O15" s="68">
        <f t="shared" si="24"/>
        <v>0</v>
      </c>
      <c r="P15" s="67">
        <f t="shared" si="25"/>
        <v>0</v>
      </c>
      <c r="Q15" s="67">
        <v>0</v>
      </c>
      <c r="R15" s="68">
        <f t="shared" si="26"/>
        <v>0</v>
      </c>
      <c r="S15" s="67">
        <f t="shared" si="27"/>
        <v>0</v>
      </c>
      <c r="T15" s="67">
        <v>0</v>
      </c>
      <c r="U15" s="68">
        <f t="shared" si="28"/>
        <v>0</v>
      </c>
      <c r="V15" s="67">
        <v>0</v>
      </c>
      <c r="W15" s="67">
        <v>0</v>
      </c>
      <c r="X15" s="68">
        <f t="shared" si="29"/>
        <v>0</v>
      </c>
      <c r="Y15" s="67">
        <f t="shared" si="30"/>
        <v>0</v>
      </c>
      <c r="Z15" s="67">
        <v>0</v>
      </c>
      <c r="AA15" s="68">
        <f t="shared" si="31"/>
        <v>0</v>
      </c>
      <c r="AB15" s="67">
        <v>0</v>
      </c>
      <c r="AC15" s="67">
        <v>0</v>
      </c>
      <c r="AD15" s="68">
        <f t="shared" si="32"/>
        <v>0</v>
      </c>
      <c r="AE15" s="67">
        <v>0</v>
      </c>
      <c r="AF15" s="67">
        <v>0</v>
      </c>
      <c r="AG15" s="68">
        <f t="shared" si="33"/>
        <v>0</v>
      </c>
      <c r="AH15" s="67">
        <f t="shared" si="34"/>
        <v>0</v>
      </c>
      <c r="AI15" s="67">
        <v>0</v>
      </c>
      <c r="AJ15" s="68">
        <f t="shared" si="35"/>
        <v>0</v>
      </c>
      <c r="AK15" s="67"/>
      <c r="AL15" s="67"/>
      <c r="AM15" s="68">
        <f t="shared" si="36"/>
        <v>0</v>
      </c>
    </row>
    <row r="16" spans="1:39" ht="14.25" customHeight="1">
      <c r="A16" s="62" t="str">
        <f t="shared" si="0"/>
        <v>A11 - Muhammad Jundulloh</v>
      </c>
      <c r="B16" s="66" t="s">
        <v>280</v>
      </c>
      <c r="C16" s="11" t="s">
        <v>281</v>
      </c>
      <c r="D16" s="67">
        <v>6.65</v>
      </c>
      <c r="E16" s="67">
        <v>36.57</v>
      </c>
      <c r="F16" s="68">
        <f t="shared" si="19"/>
        <v>29.92</v>
      </c>
      <c r="G16" s="67">
        <v>36.57</v>
      </c>
      <c r="H16" s="67">
        <v>63.61</v>
      </c>
      <c r="I16" s="68">
        <f t="shared" si="20"/>
        <v>27.04</v>
      </c>
      <c r="J16" s="67">
        <f t="shared" si="21"/>
        <v>63.61</v>
      </c>
      <c r="K16" s="67">
        <v>90.88</v>
      </c>
      <c r="L16" s="68">
        <f t="shared" si="22"/>
        <v>27.269999999999996</v>
      </c>
      <c r="M16" s="67">
        <f t="shared" si="23"/>
        <v>90.88</v>
      </c>
      <c r="N16" s="67">
        <v>106.25</v>
      </c>
      <c r="O16" s="68">
        <f t="shared" si="24"/>
        <v>15.370000000000005</v>
      </c>
      <c r="P16" s="67">
        <f t="shared" si="25"/>
        <v>106.25</v>
      </c>
      <c r="Q16" s="67">
        <v>129.1</v>
      </c>
      <c r="R16" s="68">
        <f t="shared" si="26"/>
        <v>22.849999999999994</v>
      </c>
      <c r="S16" s="67">
        <f t="shared" si="27"/>
        <v>129.1</v>
      </c>
      <c r="T16" s="67">
        <v>149.04</v>
      </c>
      <c r="U16" s="68">
        <f t="shared" si="28"/>
        <v>19.939999999999998</v>
      </c>
      <c r="V16" s="67">
        <v>149.94</v>
      </c>
      <c r="W16" s="67">
        <v>167.63</v>
      </c>
      <c r="X16" s="68">
        <f t="shared" si="29"/>
        <v>17.689999999999998</v>
      </c>
      <c r="Y16" s="67">
        <f t="shared" si="30"/>
        <v>167.63</v>
      </c>
      <c r="Z16" s="67">
        <v>193.84</v>
      </c>
      <c r="AA16" s="68">
        <f t="shared" si="31"/>
        <v>26.210000000000008</v>
      </c>
      <c r="AB16" s="67">
        <v>193.84</v>
      </c>
      <c r="AC16" s="67">
        <v>218.44</v>
      </c>
      <c r="AD16" s="68">
        <f t="shared" si="32"/>
        <v>24.599999999999994</v>
      </c>
      <c r="AE16" s="67">
        <v>218.44</v>
      </c>
      <c r="AF16" s="67">
        <v>243.94</v>
      </c>
      <c r="AG16" s="68">
        <f t="shared" si="33"/>
        <v>25.5</v>
      </c>
      <c r="AH16" s="67">
        <f t="shared" si="34"/>
        <v>243.94</v>
      </c>
      <c r="AI16" s="67">
        <v>270.92</v>
      </c>
      <c r="AJ16" s="68">
        <f t="shared" si="35"/>
        <v>26.980000000000018</v>
      </c>
      <c r="AK16" s="67"/>
      <c r="AL16" s="67"/>
      <c r="AM16" s="68">
        <f t="shared" si="36"/>
        <v>0</v>
      </c>
    </row>
    <row r="17" spans="1:39" ht="14.25" customHeight="1">
      <c r="A17" s="62" t="str">
        <f t="shared" si="0"/>
        <v>A12 - Andy Setiadi</v>
      </c>
      <c r="B17" s="72" t="s">
        <v>282</v>
      </c>
      <c r="C17" s="73" t="s">
        <v>283</v>
      </c>
      <c r="D17" s="67">
        <v>1.1200000000000001</v>
      </c>
      <c r="E17" s="67">
        <v>1.1200000000000001</v>
      </c>
      <c r="F17" s="68">
        <f t="shared" si="19"/>
        <v>0</v>
      </c>
      <c r="G17" s="67">
        <v>1.1200000000000001</v>
      </c>
      <c r="H17" s="67">
        <v>1.1200000000000001</v>
      </c>
      <c r="I17" s="68">
        <f t="shared" si="20"/>
        <v>0</v>
      </c>
      <c r="J17" s="67">
        <f t="shared" si="21"/>
        <v>1.1200000000000001</v>
      </c>
      <c r="K17" s="67">
        <v>1.1200000000000001</v>
      </c>
      <c r="L17" s="68">
        <f t="shared" si="22"/>
        <v>0</v>
      </c>
      <c r="M17" s="67">
        <f t="shared" si="23"/>
        <v>1.1200000000000001</v>
      </c>
      <c r="N17" s="67">
        <v>1.1200000000000001</v>
      </c>
      <c r="O17" s="68">
        <f t="shared" si="24"/>
        <v>0</v>
      </c>
      <c r="P17" s="67">
        <f t="shared" si="25"/>
        <v>1.1200000000000001</v>
      </c>
      <c r="Q17" s="67">
        <v>1.1200000000000001</v>
      </c>
      <c r="R17" s="68">
        <f t="shared" si="26"/>
        <v>0</v>
      </c>
      <c r="S17" s="67">
        <f t="shared" si="27"/>
        <v>1.1200000000000001</v>
      </c>
      <c r="T17" s="67">
        <v>1.1200000000000001</v>
      </c>
      <c r="U17" s="68">
        <f t="shared" si="28"/>
        <v>0</v>
      </c>
      <c r="V17" s="67">
        <v>1.1200000000000001</v>
      </c>
      <c r="W17" s="67">
        <v>1.1200000000000001</v>
      </c>
      <c r="X17" s="68">
        <f t="shared" si="29"/>
        <v>0</v>
      </c>
      <c r="Y17" s="67">
        <f t="shared" si="30"/>
        <v>1.1200000000000001</v>
      </c>
      <c r="Z17" s="67">
        <v>1.1200000000000001</v>
      </c>
      <c r="AA17" s="68">
        <f t="shared" si="31"/>
        <v>0</v>
      </c>
      <c r="AB17" s="67">
        <v>1.1200000000000001</v>
      </c>
      <c r="AC17" s="67">
        <v>1.1200000000000001</v>
      </c>
      <c r="AD17" s="68">
        <f t="shared" si="32"/>
        <v>0</v>
      </c>
      <c r="AE17" s="67">
        <v>1.1200000000000001</v>
      </c>
      <c r="AF17" s="67">
        <v>1.1200000000000001</v>
      </c>
      <c r="AG17" s="68">
        <f t="shared" si="33"/>
        <v>0</v>
      </c>
      <c r="AH17" s="67">
        <f t="shared" si="34"/>
        <v>1.1200000000000001</v>
      </c>
      <c r="AI17" s="67">
        <v>1.1200000000000001</v>
      </c>
      <c r="AJ17" s="68">
        <f t="shared" si="35"/>
        <v>0</v>
      </c>
      <c r="AK17" s="67"/>
      <c r="AL17" s="67"/>
      <c r="AM17" s="68">
        <f t="shared" si="36"/>
        <v>0</v>
      </c>
    </row>
    <row r="18" spans="1:39" ht="14.25" customHeight="1">
      <c r="A18" s="62" t="str">
        <f t="shared" si="0"/>
        <v>A13 - A13</v>
      </c>
      <c r="B18" s="66" t="s">
        <v>284</v>
      </c>
      <c r="C18" s="11" t="s">
        <v>284</v>
      </c>
      <c r="D18" s="67">
        <v>2.99</v>
      </c>
      <c r="E18" s="67">
        <v>4.0999999999999996</v>
      </c>
      <c r="F18" s="68">
        <f t="shared" si="19"/>
        <v>1.1099999999999994</v>
      </c>
      <c r="G18" s="67">
        <v>4.0999999999999996</v>
      </c>
      <c r="H18" s="67">
        <v>6.16</v>
      </c>
      <c r="I18" s="68">
        <f t="shared" si="20"/>
        <v>2.0600000000000005</v>
      </c>
      <c r="J18" s="67">
        <f t="shared" si="21"/>
        <v>6.16</v>
      </c>
      <c r="K18" s="67">
        <v>8.3699999999999992</v>
      </c>
      <c r="L18" s="68">
        <f t="shared" si="22"/>
        <v>2.2099999999999991</v>
      </c>
      <c r="M18" s="67">
        <f t="shared" si="23"/>
        <v>8.3699999999999992</v>
      </c>
      <c r="N18" s="67">
        <v>9.17</v>
      </c>
      <c r="O18" s="68">
        <f t="shared" si="24"/>
        <v>0.80000000000000071</v>
      </c>
      <c r="P18" s="67">
        <f t="shared" si="25"/>
        <v>9.17</v>
      </c>
      <c r="Q18" s="67">
        <v>11.21</v>
      </c>
      <c r="R18" s="68">
        <f t="shared" si="26"/>
        <v>2.0400000000000009</v>
      </c>
      <c r="S18" s="67">
        <v>9.2100000000000009</v>
      </c>
      <c r="T18" s="67">
        <v>9.2100000000000009</v>
      </c>
      <c r="U18" s="68">
        <f t="shared" si="28"/>
        <v>0</v>
      </c>
      <c r="V18" s="67">
        <v>9.2100000000000009</v>
      </c>
      <c r="W18" s="67">
        <v>9.2100000000000009</v>
      </c>
      <c r="X18" s="68">
        <f t="shared" si="29"/>
        <v>0</v>
      </c>
      <c r="Y18" s="67">
        <f t="shared" si="30"/>
        <v>9.2100000000000009</v>
      </c>
      <c r="Z18" s="67">
        <v>10.47</v>
      </c>
      <c r="AA18" s="68">
        <f t="shared" si="31"/>
        <v>1.2599999999999998</v>
      </c>
      <c r="AB18" s="67">
        <v>10.47</v>
      </c>
      <c r="AC18" s="67">
        <v>10.47</v>
      </c>
      <c r="AD18" s="68">
        <f t="shared" si="32"/>
        <v>0</v>
      </c>
      <c r="AE18" s="67">
        <v>10.47</v>
      </c>
      <c r="AF18" s="67">
        <v>10.47</v>
      </c>
      <c r="AG18" s="68">
        <f t="shared" si="33"/>
        <v>0</v>
      </c>
      <c r="AH18" s="67">
        <f t="shared" si="34"/>
        <v>10.47</v>
      </c>
      <c r="AI18" s="67">
        <v>43.56</v>
      </c>
      <c r="AJ18" s="68">
        <f t="shared" si="35"/>
        <v>33.090000000000003</v>
      </c>
      <c r="AK18" s="67"/>
      <c r="AL18" s="67"/>
      <c r="AM18" s="68">
        <f t="shared" si="36"/>
        <v>0</v>
      </c>
    </row>
    <row r="19" spans="1:39" ht="14.25" customHeight="1">
      <c r="A19" s="62" t="str">
        <f t="shared" si="0"/>
        <v>A14 - Agin Gunawan</v>
      </c>
      <c r="B19" s="66" t="s">
        <v>285</v>
      </c>
      <c r="C19" s="11" t="s">
        <v>286</v>
      </c>
      <c r="D19" s="67">
        <v>2.02</v>
      </c>
      <c r="E19" s="67">
        <v>2.02</v>
      </c>
      <c r="F19" s="68">
        <f t="shared" si="19"/>
        <v>0</v>
      </c>
      <c r="G19" s="67">
        <v>2.02</v>
      </c>
      <c r="H19" s="67">
        <v>2.02</v>
      </c>
      <c r="I19" s="68">
        <f t="shared" si="20"/>
        <v>0</v>
      </c>
      <c r="J19" s="67">
        <f t="shared" si="21"/>
        <v>2.02</v>
      </c>
      <c r="K19" s="67">
        <v>2.02</v>
      </c>
      <c r="L19" s="68">
        <f t="shared" si="22"/>
        <v>0</v>
      </c>
      <c r="M19" s="67">
        <f t="shared" si="23"/>
        <v>2.02</v>
      </c>
      <c r="N19" s="67">
        <v>2.02</v>
      </c>
      <c r="O19" s="68">
        <f t="shared" si="24"/>
        <v>0</v>
      </c>
      <c r="P19" s="67">
        <f t="shared" si="25"/>
        <v>2.02</v>
      </c>
      <c r="Q19" s="67">
        <v>2.02</v>
      </c>
      <c r="R19" s="68">
        <f t="shared" si="26"/>
        <v>0</v>
      </c>
      <c r="S19" s="67">
        <f t="shared" ref="S19:S20" si="37">Q19</f>
        <v>2.02</v>
      </c>
      <c r="T19" s="67">
        <v>2.02</v>
      </c>
      <c r="U19" s="68">
        <f t="shared" si="28"/>
        <v>0</v>
      </c>
      <c r="V19" s="67">
        <v>2.02</v>
      </c>
      <c r="W19" s="67">
        <v>2.02</v>
      </c>
      <c r="X19" s="68">
        <f t="shared" si="29"/>
        <v>0</v>
      </c>
      <c r="Y19" s="67">
        <f t="shared" si="30"/>
        <v>2.02</v>
      </c>
      <c r="Z19" s="67">
        <v>2.02</v>
      </c>
      <c r="AA19" s="68">
        <f t="shared" si="31"/>
        <v>0</v>
      </c>
      <c r="AB19" s="67">
        <v>2.02</v>
      </c>
      <c r="AC19" s="67">
        <v>2.02</v>
      </c>
      <c r="AD19" s="68">
        <f t="shared" si="32"/>
        <v>0</v>
      </c>
      <c r="AE19" s="67">
        <v>2.02</v>
      </c>
      <c r="AF19" s="67">
        <v>2.02</v>
      </c>
      <c r="AG19" s="68">
        <f t="shared" si="33"/>
        <v>0</v>
      </c>
      <c r="AH19" s="67">
        <f t="shared" si="34"/>
        <v>2.02</v>
      </c>
      <c r="AI19" s="67">
        <v>2.02</v>
      </c>
      <c r="AJ19" s="68">
        <f t="shared" si="35"/>
        <v>0</v>
      </c>
      <c r="AK19" s="67"/>
      <c r="AL19" s="67"/>
      <c r="AM19" s="68">
        <f t="shared" si="36"/>
        <v>0</v>
      </c>
    </row>
    <row r="20" spans="1:39" ht="14.25" customHeight="1">
      <c r="A20" s="62" t="str">
        <f t="shared" si="0"/>
        <v>A15 - Lukman Nurjaman</v>
      </c>
      <c r="B20" s="66" t="s">
        <v>287</v>
      </c>
      <c r="C20" s="11" t="s">
        <v>288</v>
      </c>
      <c r="D20" s="67">
        <v>2.61</v>
      </c>
      <c r="E20" s="67">
        <v>3.79</v>
      </c>
      <c r="F20" s="68">
        <f t="shared" si="19"/>
        <v>1.1800000000000002</v>
      </c>
      <c r="G20" s="67">
        <v>4.3899999999999997</v>
      </c>
      <c r="H20" s="67">
        <v>4.3899999999999997</v>
      </c>
      <c r="I20" s="68">
        <f t="shared" si="20"/>
        <v>0</v>
      </c>
      <c r="J20" s="67">
        <f t="shared" si="21"/>
        <v>4.3899999999999997</v>
      </c>
      <c r="K20" s="67">
        <v>4.3899999999999997</v>
      </c>
      <c r="L20" s="68">
        <f t="shared" si="22"/>
        <v>0</v>
      </c>
      <c r="M20" s="67">
        <f t="shared" si="23"/>
        <v>4.3899999999999997</v>
      </c>
      <c r="N20" s="67">
        <v>4.3899999999999997</v>
      </c>
      <c r="O20" s="68">
        <f t="shared" si="24"/>
        <v>0</v>
      </c>
      <c r="P20" s="67">
        <f t="shared" si="25"/>
        <v>4.3899999999999997</v>
      </c>
      <c r="Q20" s="67">
        <v>5.91</v>
      </c>
      <c r="R20" s="68">
        <f t="shared" si="26"/>
        <v>1.5200000000000005</v>
      </c>
      <c r="S20" s="67">
        <f t="shared" si="37"/>
        <v>5.91</v>
      </c>
      <c r="T20" s="67">
        <v>7.13</v>
      </c>
      <c r="U20" s="68">
        <f t="shared" si="28"/>
        <v>1.2199999999999998</v>
      </c>
      <c r="V20" s="67">
        <v>7.13</v>
      </c>
      <c r="W20" s="67">
        <v>8.44</v>
      </c>
      <c r="X20" s="68">
        <f t="shared" si="29"/>
        <v>1.3099999999999996</v>
      </c>
      <c r="Y20" s="67">
        <f t="shared" si="30"/>
        <v>8.44</v>
      </c>
      <c r="Z20" s="67">
        <v>8.44</v>
      </c>
      <c r="AA20" s="68">
        <f t="shared" si="31"/>
        <v>0</v>
      </c>
      <c r="AB20" s="67">
        <v>8.44</v>
      </c>
      <c r="AC20" s="67">
        <v>9.34</v>
      </c>
      <c r="AD20" s="68">
        <f t="shared" si="32"/>
        <v>0.90000000000000036</v>
      </c>
      <c r="AE20" s="67">
        <v>9.34</v>
      </c>
      <c r="AF20" s="67">
        <v>9.34</v>
      </c>
      <c r="AG20" s="68">
        <f t="shared" si="33"/>
        <v>0</v>
      </c>
      <c r="AH20" s="67">
        <f t="shared" si="34"/>
        <v>9.34</v>
      </c>
      <c r="AI20" s="67">
        <v>9.34</v>
      </c>
      <c r="AJ20" s="68">
        <f t="shared" si="35"/>
        <v>0</v>
      </c>
      <c r="AK20" s="67"/>
      <c r="AL20" s="67"/>
      <c r="AM20" s="68">
        <f t="shared" si="36"/>
        <v>0</v>
      </c>
    </row>
    <row r="21" spans="1:39" ht="14.25" customHeight="1">
      <c r="A21" s="62" t="str">
        <f t="shared" si="0"/>
        <v>A16 - Dian Rosadi</v>
      </c>
      <c r="B21" s="66" t="s">
        <v>289</v>
      </c>
      <c r="C21" s="11" t="s">
        <v>290</v>
      </c>
      <c r="D21" s="67">
        <v>2.35</v>
      </c>
      <c r="E21" s="67">
        <v>3.74</v>
      </c>
      <c r="F21" s="68">
        <f t="shared" si="19"/>
        <v>1.3900000000000001</v>
      </c>
      <c r="G21" s="67">
        <v>3.74</v>
      </c>
      <c r="H21" s="67">
        <v>8.82</v>
      </c>
      <c r="I21" s="68">
        <f t="shared" si="20"/>
        <v>5.08</v>
      </c>
      <c r="J21" s="67">
        <f t="shared" si="21"/>
        <v>8.82</v>
      </c>
      <c r="K21" s="67">
        <v>18.920000000000002</v>
      </c>
      <c r="L21" s="68">
        <f t="shared" si="22"/>
        <v>10.100000000000001</v>
      </c>
      <c r="M21" s="67">
        <f t="shared" si="23"/>
        <v>18.920000000000002</v>
      </c>
      <c r="N21" s="67">
        <v>19.48</v>
      </c>
      <c r="O21" s="68">
        <f t="shared" si="24"/>
        <v>0.55999999999999872</v>
      </c>
      <c r="P21" s="67">
        <f t="shared" si="25"/>
        <v>19.48</v>
      </c>
      <c r="Q21" s="67">
        <v>29.53</v>
      </c>
      <c r="R21" s="68">
        <f t="shared" si="26"/>
        <v>10.050000000000001</v>
      </c>
      <c r="S21" s="67">
        <v>2</v>
      </c>
      <c r="T21" s="67">
        <f>4.19</f>
        <v>4.1900000000000004</v>
      </c>
      <c r="U21" s="68">
        <f t="shared" si="28"/>
        <v>2.1900000000000004</v>
      </c>
      <c r="V21" s="67">
        <v>4.1900000000000004</v>
      </c>
      <c r="W21" s="67">
        <v>11.02</v>
      </c>
      <c r="X21" s="68">
        <f t="shared" si="29"/>
        <v>6.8299999999999992</v>
      </c>
      <c r="Y21" s="67">
        <f t="shared" si="30"/>
        <v>11.02</v>
      </c>
      <c r="Z21" s="67">
        <v>18.05</v>
      </c>
      <c r="AA21" s="68">
        <f t="shared" si="31"/>
        <v>7.0300000000000011</v>
      </c>
      <c r="AB21" s="67">
        <v>18.05</v>
      </c>
      <c r="AC21" s="67">
        <v>27.85</v>
      </c>
      <c r="AD21" s="68">
        <f t="shared" si="32"/>
        <v>9.8000000000000007</v>
      </c>
      <c r="AE21" s="67">
        <v>27.85</v>
      </c>
      <c r="AF21" s="67">
        <v>32.369999999999997</v>
      </c>
      <c r="AG21" s="68">
        <f t="shared" si="33"/>
        <v>4.519999999999996</v>
      </c>
      <c r="AH21" s="67">
        <f t="shared" si="34"/>
        <v>32.369999999999997</v>
      </c>
      <c r="AI21" s="67">
        <v>41.93</v>
      </c>
      <c r="AJ21" s="68">
        <f t="shared" si="35"/>
        <v>9.5600000000000023</v>
      </c>
      <c r="AK21" s="67"/>
      <c r="AL21" s="67"/>
      <c r="AM21" s="68">
        <f t="shared" si="36"/>
        <v>0</v>
      </c>
    </row>
    <row r="22" spans="1:39" ht="14.25" customHeight="1">
      <c r="A22" s="62" t="str">
        <f t="shared" si="0"/>
        <v>A17 - Abdul Goni</v>
      </c>
      <c r="B22" s="66" t="s">
        <v>291</v>
      </c>
      <c r="C22" s="11" t="s">
        <v>292</v>
      </c>
      <c r="D22" s="67">
        <v>2.73</v>
      </c>
      <c r="E22" s="67">
        <v>10.97</v>
      </c>
      <c r="F22" s="68">
        <f t="shared" si="19"/>
        <v>8.24</v>
      </c>
      <c r="G22" s="67">
        <v>10.97</v>
      </c>
      <c r="H22" s="67">
        <v>22.07</v>
      </c>
      <c r="I22" s="68">
        <f t="shared" si="20"/>
        <v>11.1</v>
      </c>
      <c r="J22" s="67">
        <f t="shared" si="21"/>
        <v>22.07</v>
      </c>
      <c r="K22" s="67">
        <v>35.86</v>
      </c>
      <c r="L22" s="68">
        <f t="shared" si="22"/>
        <v>13.79</v>
      </c>
      <c r="M22" s="67">
        <f t="shared" si="23"/>
        <v>35.86</v>
      </c>
      <c r="N22" s="67">
        <v>46.14</v>
      </c>
      <c r="O22" s="68">
        <f t="shared" si="24"/>
        <v>10.280000000000001</v>
      </c>
      <c r="P22" s="67">
        <f t="shared" si="25"/>
        <v>46.14</v>
      </c>
      <c r="Q22" s="67">
        <v>57.94</v>
      </c>
      <c r="R22" s="68">
        <f t="shared" si="26"/>
        <v>11.799999999999997</v>
      </c>
      <c r="S22" s="67">
        <f t="shared" ref="S22:S23" si="38">Q22</f>
        <v>57.94</v>
      </c>
      <c r="T22" s="67">
        <v>68.59</v>
      </c>
      <c r="U22" s="68">
        <f t="shared" si="28"/>
        <v>10.650000000000006</v>
      </c>
      <c r="V22" s="67">
        <v>65.59</v>
      </c>
      <c r="W22" s="67">
        <v>79.72</v>
      </c>
      <c r="X22" s="68">
        <f t="shared" si="29"/>
        <v>14.129999999999995</v>
      </c>
      <c r="Y22" s="67">
        <f t="shared" si="30"/>
        <v>79.72</v>
      </c>
      <c r="Z22" s="67">
        <v>93.44</v>
      </c>
      <c r="AA22" s="68">
        <f t="shared" si="31"/>
        <v>13.719999999999999</v>
      </c>
      <c r="AB22" s="67">
        <v>93.44</v>
      </c>
      <c r="AC22" s="67">
        <v>108.13</v>
      </c>
      <c r="AD22" s="68">
        <f t="shared" si="32"/>
        <v>14.689999999999998</v>
      </c>
      <c r="AE22" s="67">
        <v>108.13</v>
      </c>
      <c r="AF22" s="67">
        <v>118.83</v>
      </c>
      <c r="AG22" s="68">
        <f t="shared" si="33"/>
        <v>10.700000000000003</v>
      </c>
      <c r="AH22" s="67">
        <f t="shared" si="34"/>
        <v>118.83</v>
      </c>
      <c r="AI22" s="67">
        <v>131.08000000000001</v>
      </c>
      <c r="AJ22" s="68">
        <f t="shared" si="35"/>
        <v>12.250000000000014</v>
      </c>
      <c r="AK22" s="67"/>
      <c r="AL22" s="67"/>
      <c r="AM22" s="68">
        <f t="shared" si="36"/>
        <v>0</v>
      </c>
    </row>
    <row r="23" spans="1:39" ht="14.25" customHeight="1">
      <c r="A23" s="62" t="str">
        <f t="shared" si="0"/>
        <v>A18 - Dali Perdana</v>
      </c>
      <c r="B23" s="66" t="s">
        <v>293</v>
      </c>
      <c r="C23" s="11" t="s">
        <v>294</v>
      </c>
      <c r="D23" s="67">
        <v>2.4300000000000002</v>
      </c>
      <c r="E23" s="67">
        <v>9.34</v>
      </c>
      <c r="F23" s="68">
        <f t="shared" si="19"/>
        <v>6.91</v>
      </c>
      <c r="G23" s="67">
        <v>9.34</v>
      </c>
      <c r="H23" s="67">
        <v>19.39</v>
      </c>
      <c r="I23" s="68">
        <f t="shared" si="20"/>
        <v>10.050000000000001</v>
      </c>
      <c r="J23" s="67">
        <f t="shared" si="21"/>
        <v>19.39</v>
      </c>
      <c r="K23" s="67">
        <v>34.119999999999997</v>
      </c>
      <c r="L23" s="68">
        <f t="shared" si="22"/>
        <v>14.729999999999997</v>
      </c>
      <c r="M23" s="67">
        <f t="shared" si="23"/>
        <v>34.119999999999997</v>
      </c>
      <c r="N23" s="67">
        <v>45.73</v>
      </c>
      <c r="O23" s="68">
        <f t="shared" si="24"/>
        <v>11.61</v>
      </c>
      <c r="P23" s="67">
        <f t="shared" si="25"/>
        <v>45.73</v>
      </c>
      <c r="Q23" s="67">
        <v>57.3</v>
      </c>
      <c r="R23" s="68">
        <f t="shared" si="26"/>
        <v>11.57</v>
      </c>
      <c r="S23" s="67">
        <f t="shared" si="38"/>
        <v>57.3</v>
      </c>
      <c r="T23" s="67">
        <v>71.08</v>
      </c>
      <c r="U23" s="68">
        <f t="shared" si="28"/>
        <v>13.780000000000001</v>
      </c>
      <c r="V23" s="67">
        <v>71.08</v>
      </c>
      <c r="W23" s="67">
        <v>82.6</v>
      </c>
      <c r="X23" s="68">
        <f t="shared" si="29"/>
        <v>11.519999999999996</v>
      </c>
      <c r="Y23" s="67">
        <f t="shared" si="30"/>
        <v>82.6</v>
      </c>
      <c r="Z23" s="67">
        <v>96.13</v>
      </c>
      <c r="AA23" s="68">
        <f t="shared" si="31"/>
        <v>13.530000000000001</v>
      </c>
      <c r="AB23" s="67">
        <v>96.13</v>
      </c>
      <c r="AC23" s="67">
        <v>110.05</v>
      </c>
      <c r="AD23" s="68">
        <f t="shared" si="32"/>
        <v>13.920000000000002</v>
      </c>
      <c r="AE23" s="67">
        <v>110.05</v>
      </c>
      <c r="AF23" s="67">
        <v>124.92</v>
      </c>
      <c r="AG23" s="68">
        <f t="shared" si="33"/>
        <v>14.870000000000005</v>
      </c>
      <c r="AH23" s="67">
        <f t="shared" si="34"/>
        <v>124.92</v>
      </c>
      <c r="AI23" s="67">
        <v>139.34</v>
      </c>
      <c r="AJ23" s="68">
        <f t="shared" si="35"/>
        <v>14.420000000000002</v>
      </c>
      <c r="AK23" s="67"/>
      <c r="AL23" s="67"/>
      <c r="AM23" s="68">
        <f t="shared" si="36"/>
        <v>0</v>
      </c>
    </row>
    <row r="24" spans="1:39" ht="14.25" customHeight="1">
      <c r="A24" s="62" t="str">
        <f t="shared" si="0"/>
        <v>B-1 - Hani</v>
      </c>
      <c r="B24" s="71" t="s">
        <v>295</v>
      </c>
      <c r="C24" s="70" t="s">
        <v>296</v>
      </c>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row>
    <row r="25" spans="1:39" ht="14.25" customHeight="1">
      <c r="A25" s="62" t="str">
        <f t="shared" si="0"/>
        <v>B-2 - Akhmad Faizal Akbar</v>
      </c>
      <c r="B25" s="67" t="s">
        <v>297</v>
      </c>
      <c r="C25" s="11" t="s">
        <v>298</v>
      </c>
      <c r="D25" s="67">
        <v>2.2400000000000002</v>
      </c>
      <c r="E25" s="67">
        <v>3.25</v>
      </c>
      <c r="F25" s="68">
        <f t="shared" ref="F25:F26" si="39">IF(E25-D25&lt;0,"-",E25-D25)</f>
        <v>1.0099999999999998</v>
      </c>
      <c r="G25" s="67">
        <v>3.25</v>
      </c>
      <c r="H25" s="67">
        <v>3.25</v>
      </c>
      <c r="I25" s="68">
        <f t="shared" ref="I25:I26" si="40">IF(H25-G25&lt;0,"-",H25-G25)</f>
        <v>0</v>
      </c>
      <c r="J25" s="67">
        <f t="shared" ref="J25:J26" si="41">H25</f>
        <v>3.25</v>
      </c>
      <c r="K25" s="67">
        <v>4.8</v>
      </c>
      <c r="L25" s="68">
        <f t="shared" ref="L25:L26" si="42">IF(K25-J25&lt;0,"-",K25-J25)</f>
        <v>1.5499999999999998</v>
      </c>
      <c r="M25" s="67">
        <f t="shared" ref="M25:M26" si="43">K25</f>
        <v>4.8</v>
      </c>
      <c r="N25" s="67">
        <v>9.74</v>
      </c>
      <c r="O25" s="68">
        <f t="shared" ref="O25:O26" si="44">IF(N25-M25&lt;0,"-",N25-M25)</f>
        <v>4.9400000000000004</v>
      </c>
      <c r="P25" s="67">
        <f t="shared" ref="P25:P26" si="45">N25</f>
        <v>9.74</v>
      </c>
      <c r="Q25" s="67">
        <v>15.33</v>
      </c>
      <c r="R25" s="68">
        <f t="shared" ref="R25:R26" si="46">IF(Q25-P25&lt;0,"-",Q25-P25)</f>
        <v>5.59</v>
      </c>
      <c r="S25" s="67">
        <f t="shared" ref="S25:S26" si="47">Q25</f>
        <v>15.33</v>
      </c>
      <c r="T25" s="67">
        <v>16.350000000000001</v>
      </c>
      <c r="U25" s="68">
        <f t="shared" ref="U25:U26" si="48">IF(T25-S25&lt;0,"-",T25-S25)</f>
        <v>1.0200000000000014</v>
      </c>
      <c r="V25" s="67">
        <v>16.350000000000001</v>
      </c>
      <c r="W25" s="67">
        <v>20.95</v>
      </c>
      <c r="X25" s="68">
        <f t="shared" ref="X25:X26" si="49">IF(W25-V25&lt;0,"-",W25-V25)</f>
        <v>4.5999999999999979</v>
      </c>
      <c r="Y25" s="67">
        <f t="shared" ref="Y25:Y26" si="50">W25</f>
        <v>20.95</v>
      </c>
      <c r="Z25" s="67">
        <v>28.76</v>
      </c>
      <c r="AA25" s="68">
        <f t="shared" ref="AA25:AA26" si="51">IF(Z25-Y25&lt;0,"-",Z25-Y25)</f>
        <v>7.8100000000000023</v>
      </c>
      <c r="AB25" s="67">
        <v>28.76</v>
      </c>
      <c r="AC25" s="67">
        <v>58.77</v>
      </c>
      <c r="AD25" s="68">
        <f t="shared" ref="AD25:AD26" si="52">IF(AC25-AB25&lt;0,"-",AC25-AB25)</f>
        <v>30.01</v>
      </c>
      <c r="AE25" s="67">
        <v>58.77</v>
      </c>
      <c r="AF25" s="67">
        <v>71.959999999999994</v>
      </c>
      <c r="AG25" s="68">
        <f t="shared" ref="AG25:AG26" si="53">IF(AF25-AE25&lt;0,"-",AF25-AE25)</f>
        <v>13.189999999999991</v>
      </c>
      <c r="AH25" s="67">
        <f t="shared" ref="AH25:AH26" si="54">AF25</f>
        <v>71.959999999999994</v>
      </c>
      <c r="AI25" s="67">
        <v>84.96</v>
      </c>
      <c r="AJ25" s="68">
        <f t="shared" ref="AJ25:AJ26" si="55">IF(AI25-AH25&lt;0,"-",AI25-AH25)</f>
        <v>13</v>
      </c>
      <c r="AK25" s="67"/>
      <c r="AL25" s="67"/>
      <c r="AM25" s="68">
        <f t="shared" ref="AM25:AM26" si="56">IF(AL25-AK25&lt;0,"-",AL25-AK25)</f>
        <v>0</v>
      </c>
    </row>
    <row r="26" spans="1:39" ht="14.25" customHeight="1">
      <c r="A26" s="62" t="str">
        <f t="shared" si="0"/>
        <v>B-3 - Dwi Suyandi Passa</v>
      </c>
      <c r="B26" s="67" t="s">
        <v>299</v>
      </c>
      <c r="C26" s="11" t="s">
        <v>300</v>
      </c>
      <c r="D26" s="67">
        <v>0.09</v>
      </c>
      <c r="E26" s="67">
        <v>0.45</v>
      </c>
      <c r="F26" s="68">
        <f t="shared" si="39"/>
        <v>0.36</v>
      </c>
      <c r="G26" s="67">
        <v>0.45</v>
      </c>
      <c r="H26" s="67">
        <v>32.479999999999997</v>
      </c>
      <c r="I26" s="68">
        <f t="shared" si="40"/>
        <v>32.029999999999994</v>
      </c>
      <c r="J26" s="67">
        <f t="shared" si="41"/>
        <v>32.479999999999997</v>
      </c>
      <c r="K26" s="67">
        <v>50.08</v>
      </c>
      <c r="L26" s="68">
        <f t="shared" si="42"/>
        <v>17.600000000000001</v>
      </c>
      <c r="M26" s="67">
        <f t="shared" si="43"/>
        <v>50.08</v>
      </c>
      <c r="N26" s="67">
        <v>55.34</v>
      </c>
      <c r="O26" s="68">
        <f t="shared" si="44"/>
        <v>5.2600000000000051</v>
      </c>
      <c r="P26" s="67">
        <f t="shared" si="45"/>
        <v>55.34</v>
      </c>
      <c r="Q26" s="67">
        <v>61.98</v>
      </c>
      <c r="R26" s="68">
        <f t="shared" si="46"/>
        <v>6.6399999999999935</v>
      </c>
      <c r="S26" s="67">
        <f t="shared" si="47"/>
        <v>61.98</v>
      </c>
      <c r="T26" s="67">
        <v>64.8</v>
      </c>
      <c r="U26" s="68">
        <f t="shared" si="48"/>
        <v>2.8200000000000003</v>
      </c>
      <c r="V26" s="67">
        <v>64.8</v>
      </c>
      <c r="W26" s="67">
        <v>66.67</v>
      </c>
      <c r="X26" s="68">
        <f t="shared" si="49"/>
        <v>1.8700000000000045</v>
      </c>
      <c r="Y26" s="67">
        <f t="shared" si="50"/>
        <v>66.67</v>
      </c>
      <c r="Z26" s="67">
        <v>70.41</v>
      </c>
      <c r="AA26" s="68">
        <f t="shared" si="51"/>
        <v>3.7399999999999949</v>
      </c>
      <c r="AB26" s="67">
        <v>70.41</v>
      </c>
      <c r="AC26" s="67">
        <v>73</v>
      </c>
      <c r="AD26" s="68">
        <f t="shared" si="52"/>
        <v>2.5900000000000034</v>
      </c>
      <c r="AE26" s="67">
        <v>73</v>
      </c>
      <c r="AF26" s="67">
        <v>79.7</v>
      </c>
      <c r="AG26" s="68">
        <f t="shared" si="53"/>
        <v>6.7000000000000028</v>
      </c>
      <c r="AH26" s="67">
        <f t="shared" si="54"/>
        <v>79.7</v>
      </c>
      <c r="AI26" s="67">
        <v>83.47</v>
      </c>
      <c r="AJ26" s="68">
        <f t="shared" si="55"/>
        <v>3.769999999999996</v>
      </c>
      <c r="AK26" s="67"/>
      <c r="AL26" s="67"/>
      <c r="AM26" s="68">
        <f t="shared" si="56"/>
        <v>0</v>
      </c>
    </row>
    <row r="27" spans="1:39" ht="14.25" customHeight="1">
      <c r="A27" s="62" t="str">
        <f t="shared" si="0"/>
        <v>B-4 - -</v>
      </c>
      <c r="B27" s="71" t="s">
        <v>301</v>
      </c>
      <c r="C27" s="70" t="s">
        <v>302</v>
      </c>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row>
    <row r="28" spans="1:39" ht="14.25" customHeight="1">
      <c r="A28" s="62" t="str">
        <f t="shared" si="0"/>
        <v>B-5 - Agung Ihsan Athoilah</v>
      </c>
      <c r="B28" s="67" t="s">
        <v>303</v>
      </c>
      <c r="C28" s="11" t="s">
        <v>304</v>
      </c>
      <c r="D28" s="67">
        <v>1.1299999999999999</v>
      </c>
      <c r="E28" s="67">
        <v>1.76</v>
      </c>
      <c r="F28" s="68">
        <f>IF(E28-D28&lt;0,"-",E28-D28)</f>
        <v>0.63000000000000012</v>
      </c>
      <c r="G28" s="67">
        <v>1.76</v>
      </c>
      <c r="H28" s="67">
        <v>2.76</v>
      </c>
      <c r="I28" s="68">
        <f>IF(H28-G28&lt;0,"-",H28-G28)</f>
        <v>0.99999999999999978</v>
      </c>
      <c r="J28" s="67">
        <f>H28</f>
        <v>2.76</v>
      </c>
      <c r="K28" s="67">
        <v>2.77</v>
      </c>
      <c r="L28" s="68">
        <f>IF(K28-J28&lt;0,"-",K28-J28)</f>
        <v>1.0000000000000231E-2</v>
      </c>
      <c r="M28" s="67">
        <f>K28</f>
        <v>2.77</v>
      </c>
      <c r="N28" s="67">
        <v>2.77</v>
      </c>
      <c r="O28" s="68">
        <f t="shared" ref="O28:O29" si="57">IF(N28-M28&lt;0,"-",N28-M28)</f>
        <v>0</v>
      </c>
      <c r="P28" s="67">
        <f t="shared" ref="P28:P29" si="58">N28</f>
        <v>2.77</v>
      </c>
      <c r="Q28" s="67">
        <v>2.77</v>
      </c>
      <c r="R28" s="68">
        <f t="shared" ref="R28:R29" si="59">IF(Q28-P28&lt;0,"-",Q28-P28)</f>
        <v>0</v>
      </c>
      <c r="S28" s="67">
        <f t="shared" ref="S28:S29" si="60">Q28</f>
        <v>2.77</v>
      </c>
      <c r="T28" s="67">
        <v>4.45</v>
      </c>
      <c r="U28" s="68">
        <f t="shared" ref="U28:U29" si="61">IF(T28-S28&lt;0,"-",T28-S28)</f>
        <v>1.6800000000000002</v>
      </c>
      <c r="V28" s="67">
        <v>4.45</v>
      </c>
      <c r="W28" s="67">
        <v>11.76</v>
      </c>
      <c r="X28" s="68">
        <f t="shared" ref="X28:X29" si="62">IF(W28-V28&lt;0,"-",W28-V28)</f>
        <v>7.31</v>
      </c>
      <c r="Y28" s="67">
        <f t="shared" ref="Y28:Y29" si="63">W28</f>
        <v>11.76</v>
      </c>
      <c r="Z28" s="67">
        <v>20.89</v>
      </c>
      <c r="AA28" s="68">
        <f t="shared" ref="AA28:AA29" si="64">IF(Z28-Y28&lt;0,"-",Z28-Y28)</f>
        <v>9.1300000000000008</v>
      </c>
      <c r="AB28" s="67">
        <v>20.89</v>
      </c>
      <c r="AC28" s="67">
        <v>28.96</v>
      </c>
      <c r="AD28" s="68">
        <f t="shared" ref="AD28:AD29" si="65">IF(AC28-AB28&lt;0,"-",AC28-AB28)</f>
        <v>8.07</v>
      </c>
      <c r="AE28" s="67">
        <v>28.96</v>
      </c>
      <c r="AF28" s="67">
        <v>33.270000000000003</v>
      </c>
      <c r="AG28" s="68">
        <f>IF(AF28-AE28&lt;0,"-",AF28-AE28)</f>
        <v>4.3100000000000023</v>
      </c>
      <c r="AH28" s="67">
        <f t="shared" ref="AH28:AH29" si="66">AF28</f>
        <v>33.270000000000003</v>
      </c>
      <c r="AI28" s="67">
        <v>39.26</v>
      </c>
      <c r="AJ28" s="68">
        <f t="shared" ref="AJ28:AJ29" si="67">IF(AI28-AH28&lt;0,"-",AI28-AH28)</f>
        <v>5.9899999999999949</v>
      </c>
      <c r="AK28" s="67"/>
      <c r="AL28" s="67"/>
      <c r="AM28" s="68">
        <f>IF(AL28-AK28&lt;0,"-",AL28-AK28)</f>
        <v>0</v>
      </c>
    </row>
    <row r="29" spans="1:39" ht="14.25" customHeight="1">
      <c r="A29" s="62" t="str">
        <f t="shared" si="0"/>
        <v>B-6 - Erwin</v>
      </c>
      <c r="B29" s="71" t="s">
        <v>305</v>
      </c>
      <c r="C29" s="70" t="s">
        <v>306</v>
      </c>
      <c r="D29" s="71"/>
      <c r="E29" s="71"/>
      <c r="F29" s="71"/>
      <c r="G29" s="71"/>
      <c r="H29" s="71"/>
      <c r="I29" s="71"/>
      <c r="J29" s="71"/>
      <c r="K29" s="71"/>
      <c r="L29" s="71"/>
      <c r="M29" s="71">
        <v>1</v>
      </c>
      <c r="N29" s="71">
        <v>1</v>
      </c>
      <c r="O29" s="68">
        <f t="shared" si="57"/>
        <v>0</v>
      </c>
      <c r="P29" s="67">
        <f t="shared" si="58"/>
        <v>1</v>
      </c>
      <c r="Q29" s="67">
        <v>1.17</v>
      </c>
      <c r="R29" s="68">
        <f t="shared" si="59"/>
        <v>0.16999999999999993</v>
      </c>
      <c r="S29" s="67">
        <f t="shared" si="60"/>
        <v>1.17</v>
      </c>
      <c r="T29" s="67">
        <v>1.99</v>
      </c>
      <c r="U29" s="68">
        <f t="shared" si="61"/>
        <v>0.82000000000000006</v>
      </c>
      <c r="V29" s="67">
        <v>1.99</v>
      </c>
      <c r="W29" s="67">
        <v>1.99</v>
      </c>
      <c r="X29" s="68">
        <f t="shared" si="62"/>
        <v>0</v>
      </c>
      <c r="Y29" s="67">
        <f t="shared" si="63"/>
        <v>1.99</v>
      </c>
      <c r="Z29" s="67">
        <v>1.99</v>
      </c>
      <c r="AA29" s="68">
        <f t="shared" si="64"/>
        <v>0</v>
      </c>
      <c r="AB29" s="67">
        <v>1.99</v>
      </c>
      <c r="AC29" s="71">
        <v>1.99</v>
      </c>
      <c r="AD29" s="68">
        <f t="shared" si="65"/>
        <v>0</v>
      </c>
      <c r="AE29" s="71">
        <v>1.99</v>
      </c>
      <c r="AF29" s="71">
        <v>1.99</v>
      </c>
      <c r="AG29" s="71"/>
      <c r="AH29" s="67">
        <f t="shared" si="66"/>
        <v>1.99</v>
      </c>
      <c r="AI29" s="67">
        <v>2.99</v>
      </c>
      <c r="AJ29" s="68">
        <f t="shared" si="67"/>
        <v>1.0000000000000002</v>
      </c>
      <c r="AK29" s="67"/>
      <c r="AL29" s="67"/>
      <c r="AM29" s="71"/>
    </row>
    <row r="30" spans="1:39" ht="14.25" customHeight="1">
      <c r="A30" s="62" t="str">
        <f t="shared" si="0"/>
        <v>B-7 - Sudirman</v>
      </c>
      <c r="B30" s="71" t="s">
        <v>307</v>
      </c>
      <c r="C30" s="70" t="s">
        <v>308</v>
      </c>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row>
    <row r="31" spans="1:39" ht="14.25" customHeight="1">
      <c r="A31" s="62" t="str">
        <f t="shared" si="0"/>
        <v>B-8 - Dani / Erlin</v>
      </c>
      <c r="B31" s="71" t="s">
        <v>309</v>
      </c>
      <c r="C31" s="70" t="s">
        <v>310</v>
      </c>
      <c r="D31" s="71"/>
      <c r="E31" s="71"/>
      <c r="F31" s="71"/>
      <c r="G31" s="71"/>
      <c r="H31" s="71"/>
      <c r="I31" s="71"/>
      <c r="J31" s="71"/>
      <c r="K31" s="71"/>
      <c r="L31" s="71"/>
      <c r="M31" s="71">
        <v>0</v>
      </c>
      <c r="N31" s="71">
        <v>8.34</v>
      </c>
      <c r="O31" s="68">
        <f t="shared" ref="O31:O35" si="68">IF(N31-M31&lt;0,"-",N31-M31)</f>
        <v>8.34</v>
      </c>
      <c r="P31" s="67">
        <f t="shared" ref="P31:P35" si="69">N31</f>
        <v>8.34</v>
      </c>
      <c r="Q31" s="67">
        <v>23.45</v>
      </c>
      <c r="R31" s="68">
        <f t="shared" ref="R31:R35" si="70">IF(Q31-P31&lt;0,"-",Q31-P31)</f>
        <v>15.11</v>
      </c>
      <c r="S31" s="67">
        <f t="shared" ref="S31:S35" si="71">Q31</f>
        <v>23.45</v>
      </c>
      <c r="T31" s="67">
        <v>39.97</v>
      </c>
      <c r="U31" s="68">
        <f t="shared" ref="U31:U35" si="72">IF(T31-S31&lt;0,"-",T31-S31)</f>
        <v>16.52</v>
      </c>
      <c r="V31" s="67">
        <v>39.97</v>
      </c>
      <c r="W31" s="67">
        <v>53.3</v>
      </c>
      <c r="X31" s="68">
        <f t="shared" ref="X31:X35" si="73">IF(W31-V31&lt;0,"-",W31-V31)</f>
        <v>13.329999999999998</v>
      </c>
      <c r="Y31" s="67">
        <f t="shared" ref="Y31:Y35" si="74">W31</f>
        <v>53.3</v>
      </c>
      <c r="Z31" s="67">
        <v>71.77</v>
      </c>
      <c r="AA31" s="68">
        <f t="shared" ref="AA31:AA35" si="75">IF(Z31-Y31&lt;0,"-",Z31-Y31)</f>
        <v>18.47</v>
      </c>
      <c r="AB31" s="67">
        <v>71.77</v>
      </c>
      <c r="AC31" s="67">
        <v>91.23</v>
      </c>
      <c r="AD31" s="68">
        <f t="shared" ref="AD31:AD35" si="76">IF(AC31-AB31&lt;0,"-",AC31-AB31)</f>
        <v>19.460000000000008</v>
      </c>
      <c r="AE31" s="67">
        <v>91.23</v>
      </c>
      <c r="AF31" s="67">
        <v>111.74</v>
      </c>
      <c r="AG31" s="68">
        <f t="shared" ref="AG31:AG35" si="77">IF(AF31-AE31&lt;0,"-",AF31-AE31)</f>
        <v>20.509999999999991</v>
      </c>
      <c r="AH31" s="67">
        <f t="shared" ref="AH31:AH35" si="78">AF31</f>
        <v>111.74</v>
      </c>
      <c r="AI31" s="67">
        <v>130.43</v>
      </c>
      <c r="AJ31" s="68">
        <f t="shared" ref="AJ31:AJ35" si="79">IF(AI31-AH31&lt;0,"-",AI31-AH31)</f>
        <v>18.690000000000012</v>
      </c>
      <c r="AK31" s="67"/>
      <c r="AL31" s="67"/>
      <c r="AM31" s="68">
        <f t="shared" ref="AM31:AM35" si="80">IF(AL31-AK31&lt;0,"-",AL31-AK31)</f>
        <v>0</v>
      </c>
    </row>
    <row r="32" spans="1:39" ht="14.25" customHeight="1">
      <c r="A32" s="62" t="str">
        <f t="shared" si="0"/>
        <v>B-9 - Eryan</v>
      </c>
      <c r="B32" s="67" t="s">
        <v>311</v>
      </c>
      <c r="C32" s="11" t="s">
        <v>312</v>
      </c>
      <c r="D32" s="67">
        <v>0</v>
      </c>
      <c r="E32" s="67"/>
      <c r="F32" s="67">
        <f t="shared" ref="F32:F35" si="81">IF(E32-D32&lt;0,"-",E32-D32)</f>
        <v>0</v>
      </c>
      <c r="G32" s="67">
        <v>600.98</v>
      </c>
      <c r="H32" s="67">
        <v>606.86</v>
      </c>
      <c r="I32" s="68">
        <f t="shared" ref="I32:I35" si="82">IF(H32-G32&lt;0,"-",H32-G32)</f>
        <v>5.8799999999999955</v>
      </c>
      <c r="J32" s="67">
        <f t="shared" ref="J32:J35" si="83">H32</f>
        <v>606.86</v>
      </c>
      <c r="K32" s="67">
        <v>615.36</v>
      </c>
      <c r="L32" s="74">
        <f t="shared" ref="L32:L35" si="84">IF(K32-J32&lt;0,"-",K32-J32)</f>
        <v>8.5</v>
      </c>
      <c r="M32" s="67">
        <f t="shared" ref="M32:M35" si="85">K32</f>
        <v>615.36</v>
      </c>
      <c r="N32" s="67">
        <v>624.25</v>
      </c>
      <c r="O32" s="68">
        <f t="shared" si="68"/>
        <v>8.8899999999999864</v>
      </c>
      <c r="P32" s="67">
        <f t="shared" si="69"/>
        <v>624.25</v>
      </c>
      <c r="Q32" s="67">
        <v>634.42999999999995</v>
      </c>
      <c r="R32" s="68">
        <f t="shared" si="70"/>
        <v>10.17999999999995</v>
      </c>
      <c r="S32" s="67">
        <f t="shared" si="71"/>
        <v>634.42999999999995</v>
      </c>
      <c r="T32" s="67">
        <v>644.59</v>
      </c>
      <c r="U32" s="68">
        <f t="shared" si="72"/>
        <v>10.160000000000082</v>
      </c>
      <c r="V32" s="67">
        <v>644.59</v>
      </c>
      <c r="W32" s="67">
        <v>651.96</v>
      </c>
      <c r="X32" s="68">
        <f t="shared" si="73"/>
        <v>7.3700000000000045</v>
      </c>
      <c r="Y32" s="67">
        <f t="shared" si="74"/>
        <v>651.96</v>
      </c>
      <c r="Z32" s="67">
        <v>662.8</v>
      </c>
      <c r="AA32" s="68">
        <f t="shared" si="75"/>
        <v>10.839999999999918</v>
      </c>
      <c r="AB32" s="67">
        <v>662.8</v>
      </c>
      <c r="AC32" s="67">
        <v>675.37</v>
      </c>
      <c r="AD32" s="68">
        <f t="shared" si="76"/>
        <v>12.57000000000005</v>
      </c>
      <c r="AE32" s="67">
        <v>675.37</v>
      </c>
      <c r="AF32" s="67">
        <v>686.43</v>
      </c>
      <c r="AG32" s="68">
        <f t="shared" si="77"/>
        <v>11.059999999999945</v>
      </c>
      <c r="AH32" s="67">
        <f t="shared" si="78"/>
        <v>686.43</v>
      </c>
      <c r="AI32" s="67">
        <v>696.88</v>
      </c>
      <c r="AJ32" s="68">
        <f t="shared" si="79"/>
        <v>10.450000000000045</v>
      </c>
      <c r="AK32" s="67"/>
      <c r="AL32" s="67"/>
      <c r="AM32" s="68">
        <f t="shared" si="80"/>
        <v>0</v>
      </c>
    </row>
    <row r="33" spans="1:39" ht="14.25" customHeight="1">
      <c r="A33" s="62" t="str">
        <f t="shared" si="0"/>
        <v>B-10 - Manda</v>
      </c>
      <c r="B33" s="67" t="s">
        <v>313</v>
      </c>
      <c r="C33" s="11" t="s">
        <v>314</v>
      </c>
      <c r="D33" s="67">
        <v>2.59</v>
      </c>
      <c r="E33" s="67">
        <v>5.1100000000000003</v>
      </c>
      <c r="F33" s="68">
        <f t="shared" si="81"/>
        <v>2.5200000000000005</v>
      </c>
      <c r="G33" s="67">
        <v>5.1100000000000003</v>
      </c>
      <c r="H33" s="67">
        <v>10.26</v>
      </c>
      <c r="I33" s="68">
        <f t="shared" si="82"/>
        <v>5.1499999999999995</v>
      </c>
      <c r="J33" s="67">
        <f t="shared" si="83"/>
        <v>10.26</v>
      </c>
      <c r="K33" s="67">
        <v>17.59</v>
      </c>
      <c r="L33" s="68">
        <f t="shared" si="84"/>
        <v>7.33</v>
      </c>
      <c r="M33" s="67">
        <f t="shared" si="85"/>
        <v>17.59</v>
      </c>
      <c r="N33" s="67">
        <v>24.29</v>
      </c>
      <c r="O33" s="68">
        <f t="shared" si="68"/>
        <v>6.6999999999999993</v>
      </c>
      <c r="P33" s="67">
        <f t="shared" si="69"/>
        <v>24.29</v>
      </c>
      <c r="Q33" s="67">
        <v>28.77</v>
      </c>
      <c r="R33" s="68">
        <f t="shared" si="70"/>
        <v>4.4800000000000004</v>
      </c>
      <c r="S33" s="67">
        <f t="shared" si="71"/>
        <v>28.77</v>
      </c>
      <c r="T33" s="67">
        <v>34.130000000000003</v>
      </c>
      <c r="U33" s="68">
        <f t="shared" si="72"/>
        <v>5.360000000000003</v>
      </c>
      <c r="V33" s="67">
        <v>34.130000000000003</v>
      </c>
      <c r="W33" s="67">
        <v>38.06</v>
      </c>
      <c r="X33" s="68">
        <f t="shared" si="73"/>
        <v>3.9299999999999997</v>
      </c>
      <c r="Y33" s="67">
        <f t="shared" si="74"/>
        <v>38.06</v>
      </c>
      <c r="Z33" s="67">
        <v>44.36</v>
      </c>
      <c r="AA33" s="68">
        <f t="shared" si="75"/>
        <v>6.2999999999999972</v>
      </c>
      <c r="AB33" s="67">
        <v>44.36</v>
      </c>
      <c r="AC33" s="67">
        <v>50.24</v>
      </c>
      <c r="AD33" s="68">
        <f t="shared" si="76"/>
        <v>5.8800000000000026</v>
      </c>
      <c r="AE33" s="67">
        <v>50.24</v>
      </c>
      <c r="AF33" s="67">
        <v>56.2</v>
      </c>
      <c r="AG33" s="68">
        <f t="shared" si="77"/>
        <v>5.9600000000000009</v>
      </c>
      <c r="AH33" s="67">
        <f t="shared" si="78"/>
        <v>56.2</v>
      </c>
      <c r="AI33" s="67">
        <v>71.47</v>
      </c>
      <c r="AJ33" s="68">
        <f t="shared" si="79"/>
        <v>15.269999999999996</v>
      </c>
      <c r="AK33" s="67"/>
      <c r="AL33" s="67"/>
      <c r="AM33" s="68">
        <f t="shared" si="80"/>
        <v>0</v>
      </c>
    </row>
    <row r="34" spans="1:39" ht="14.25" customHeight="1">
      <c r="A34" s="62" t="str">
        <f t="shared" si="0"/>
        <v>B-11 - Nanang Kosasih</v>
      </c>
      <c r="B34" s="67" t="s">
        <v>315</v>
      </c>
      <c r="C34" s="11" t="s">
        <v>316</v>
      </c>
      <c r="D34" s="67">
        <v>2.48</v>
      </c>
      <c r="E34" s="67">
        <v>3.89</v>
      </c>
      <c r="F34" s="68">
        <f t="shared" si="81"/>
        <v>1.4100000000000001</v>
      </c>
      <c r="G34" s="67">
        <v>3.89</v>
      </c>
      <c r="H34" s="67">
        <v>45.45</v>
      </c>
      <c r="I34" s="68">
        <f t="shared" si="82"/>
        <v>41.56</v>
      </c>
      <c r="J34" s="67">
        <f t="shared" si="83"/>
        <v>45.45</v>
      </c>
      <c r="K34" s="67">
        <v>47.88</v>
      </c>
      <c r="L34" s="68">
        <f t="shared" si="84"/>
        <v>2.4299999999999997</v>
      </c>
      <c r="M34" s="67">
        <f t="shared" si="85"/>
        <v>47.88</v>
      </c>
      <c r="N34" s="67">
        <v>48.76</v>
      </c>
      <c r="O34" s="68">
        <f t="shared" si="68"/>
        <v>0.87999999999999545</v>
      </c>
      <c r="P34" s="67">
        <f t="shared" si="69"/>
        <v>48.76</v>
      </c>
      <c r="Q34" s="67">
        <v>48.76</v>
      </c>
      <c r="R34" s="68">
        <f t="shared" si="70"/>
        <v>0</v>
      </c>
      <c r="S34" s="67">
        <f t="shared" si="71"/>
        <v>48.76</v>
      </c>
      <c r="T34" s="67">
        <v>48.76</v>
      </c>
      <c r="U34" s="68">
        <f t="shared" si="72"/>
        <v>0</v>
      </c>
      <c r="V34" s="67">
        <v>48.76</v>
      </c>
      <c r="W34" s="67">
        <v>52.76</v>
      </c>
      <c r="X34" s="68">
        <f t="shared" si="73"/>
        <v>4</v>
      </c>
      <c r="Y34" s="67">
        <f t="shared" si="74"/>
        <v>52.76</v>
      </c>
      <c r="Z34" s="67">
        <v>55.76</v>
      </c>
      <c r="AA34" s="68">
        <f t="shared" si="75"/>
        <v>3</v>
      </c>
      <c r="AB34" s="67">
        <v>55.76</v>
      </c>
      <c r="AC34" s="67">
        <v>59.39</v>
      </c>
      <c r="AD34" s="68">
        <f t="shared" si="76"/>
        <v>3.6300000000000026</v>
      </c>
      <c r="AE34" s="67">
        <v>59.39</v>
      </c>
      <c r="AF34" s="67">
        <v>66.52</v>
      </c>
      <c r="AG34" s="68">
        <f t="shared" si="77"/>
        <v>7.1299999999999955</v>
      </c>
      <c r="AH34" s="67">
        <f t="shared" si="78"/>
        <v>66.52</v>
      </c>
      <c r="AI34" s="67">
        <v>67.739999999999995</v>
      </c>
      <c r="AJ34" s="68">
        <f t="shared" si="79"/>
        <v>1.2199999999999989</v>
      </c>
      <c r="AK34" s="67"/>
      <c r="AL34" s="67"/>
      <c r="AM34" s="68">
        <f t="shared" si="80"/>
        <v>0</v>
      </c>
    </row>
    <row r="35" spans="1:39" ht="14.25" customHeight="1">
      <c r="A35" s="62" t="str">
        <f t="shared" si="0"/>
        <v>B-12 - Harits Pamitra</v>
      </c>
      <c r="B35" s="67" t="s">
        <v>317</v>
      </c>
      <c r="C35" s="11" t="s">
        <v>318</v>
      </c>
      <c r="D35" s="67">
        <v>3.28</v>
      </c>
      <c r="E35" s="67">
        <v>8.61</v>
      </c>
      <c r="F35" s="68">
        <f t="shared" si="81"/>
        <v>5.33</v>
      </c>
      <c r="G35" s="67">
        <v>8.61</v>
      </c>
      <c r="H35" s="67">
        <v>16.2</v>
      </c>
      <c r="I35" s="68">
        <f t="shared" si="82"/>
        <v>7.59</v>
      </c>
      <c r="J35" s="67">
        <f t="shared" si="83"/>
        <v>16.2</v>
      </c>
      <c r="K35" s="67">
        <v>23.28</v>
      </c>
      <c r="L35" s="68">
        <f t="shared" si="84"/>
        <v>7.0800000000000018</v>
      </c>
      <c r="M35" s="67">
        <f t="shared" si="85"/>
        <v>23.28</v>
      </c>
      <c r="N35" s="67">
        <v>26.09</v>
      </c>
      <c r="O35" s="68">
        <f t="shared" si="68"/>
        <v>2.8099999999999987</v>
      </c>
      <c r="P35" s="67">
        <f t="shared" si="69"/>
        <v>26.09</v>
      </c>
      <c r="Q35" s="67">
        <v>28.9</v>
      </c>
      <c r="R35" s="68">
        <f t="shared" si="70"/>
        <v>2.8099999999999987</v>
      </c>
      <c r="S35" s="67">
        <f t="shared" si="71"/>
        <v>28.9</v>
      </c>
      <c r="T35" s="67">
        <v>29.46</v>
      </c>
      <c r="U35" s="68">
        <f t="shared" si="72"/>
        <v>0.56000000000000227</v>
      </c>
      <c r="V35" s="67">
        <v>29.46</v>
      </c>
      <c r="W35" s="67">
        <v>37.46</v>
      </c>
      <c r="X35" s="68">
        <f t="shared" si="73"/>
        <v>8</v>
      </c>
      <c r="Y35" s="67">
        <f t="shared" si="74"/>
        <v>37.46</v>
      </c>
      <c r="Z35" s="67">
        <v>40.26</v>
      </c>
      <c r="AA35" s="68">
        <f t="shared" si="75"/>
        <v>2.7999999999999972</v>
      </c>
      <c r="AB35" s="67">
        <v>40.26</v>
      </c>
      <c r="AC35" s="67">
        <v>41.22</v>
      </c>
      <c r="AD35" s="68">
        <f t="shared" si="76"/>
        <v>0.96000000000000085</v>
      </c>
      <c r="AE35" s="67">
        <v>41.22</v>
      </c>
      <c r="AF35" s="67">
        <v>45.95</v>
      </c>
      <c r="AG35" s="68">
        <f t="shared" si="77"/>
        <v>4.730000000000004</v>
      </c>
      <c r="AH35" s="67">
        <f t="shared" si="78"/>
        <v>45.95</v>
      </c>
      <c r="AI35" s="67">
        <v>47.84</v>
      </c>
      <c r="AJ35" s="68">
        <f t="shared" si="79"/>
        <v>1.8900000000000006</v>
      </c>
      <c r="AK35" s="67"/>
      <c r="AL35" s="67"/>
      <c r="AM35" s="68">
        <f t="shared" si="80"/>
        <v>0</v>
      </c>
    </row>
    <row r="36" spans="1:39" ht="14.25" customHeight="1">
      <c r="A36" s="62" t="str">
        <f t="shared" si="0"/>
        <v>B-13 - Reza</v>
      </c>
      <c r="B36" s="71" t="s">
        <v>319</v>
      </c>
      <c r="C36" s="70" t="s">
        <v>320</v>
      </c>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row>
    <row r="37" spans="1:39" ht="14.25" customHeight="1">
      <c r="A37" s="62" t="str">
        <f t="shared" si="0"/>
        <v>B-14 - Aef</v>
      </c>
      <c r="B37" s="71" t="s">
        <v>321</v>
      </c>
      <c r="C37" s="70" t="s">
        <v>322</v>
      </c>
      <c r="D37" s="71"/>
      <c r="E37" s="71"/>
      <c r="F37" s="71"/>
      <c r="G37" s="71"/>
      <c r="H37" s="71"/>
      <c r="I37" s="71"/>
      <c r="J37" s="67">
        <v>2</v>
      </c>
      <c r="K37" s="67">
        <v>16.41</v>
      </c>
      <c r="L37" s="68">
        <f t="shared" ref="L37:L41" si="86">IF(K37-J37&lt;0,"-",K37-J37)</f>
        <v>14.41</v>
      </c>
      <c r="M37" s="67">
        <v>16.41</v>
      </c>
      <c r="N37" s="67">
        <v>29.54</v>
      </c>
      <c r="O37" s="68">
        <f t="shared" ref="O37:O41" si="87">IF(N37-M37&lt;0,"-",N37-M37)</f>
        <v>13.129999999999999</v>
      </c>
      <c r="P37" s="67">
        <f t="shared" ref="P37:P41" si="88">N37</f>
        <v>29.54</v>
      </c>
      <c r="Q37" s="67">
        <v>44.58</v>
      </c>
      <c r="R37" s="68">
        <f t="shared" ref="R37:R41" si="89">IF(Q37-P37&lt;0,"-",Q37-P37)</f>
        <v>15.04</v>
      </c>
      <c r="S37" s="67">
        <f>Q37</f>
        <v>44.58</v>
      </c>
      <c r="T37" s="67">
        <v>62.72</v>
      </c>
      <c r="U37" s="68">
        <f t="shared" ref="U37:U41" si="90">IF(T37-S37&lt;0,"-",T37-S37)</f>
        <v>18.14</v>
      </c>
      <c r="V37" s="67">
        <v>62.72</v>
      </c>
      <c r="W37" s="67">
        <v>79.900000000000006</v>
      </c>
      <c r="X37" s="68">
        <f t="shared" ref="X37:X41" si="91">IF(W37-V37&lt;0,"-",W37-V37)</f>
        <v>17.180000000000007</v>
      </c>
      <c r="Y37" s="67">
        <f t="shared" ref="Y37:Y41" si="92">W37</f>
        <v>79.900000000000006</v>
      </c>
      <c r="Z37" s="67">
        <v>100.34</v>
      </c>
      <c r="AA37" s="68">
        <f t="shared" ref="AA37:AA41" si="93">IF(Z37-Y37&lt;0,"-",Z37-Y37)</f>
        <v>20.439999999999998</v>
      </c>
      <c r="AB37" s="67">
        <v>100.34</v>
      </c>
      <c r="AC37" s="67">
        <v>118.59</v>
      </c>
      <c r="AD37" s="68">
        <f t="shared" ref="AD37:AD41" si="94">IF(AC37-AB37&lt;0,"-",AC37-AB37)</f>
        <v>18.25</v>
      </c>
      <c r="AE37" s="67">
        <v>118.59</v>
      </c>
      <c r="AF37" s="67">
        <v>135.18</v>
      </c>
      <c r="AG37" s="68">
        <f t="shared" ref="AG37:AG41" si="95">IF(AF37-AE37&lt;0,"-",AF37-AE37)</f>
        <v>16.590000000000003</v>
      </c>
      <c r="AH37" s="67">
        <f t="shared" ref="AH37:AH41" si="96">AF37</f>
        <v>135.18</v>
      </c>
      <c r="AI37" s="67">
        <v>153.66</v>
      </c>
      <c r="AJ37" s="68">
        <f t="shared" ref="AJ37:AJ41" si="97">IF(AI37-AH37&lt;0,"-",AI37-AH37)</f>
        <v>18.47999999999999</v>
      </c>
      <c r="AK37" s="67"/>
      <c r="AL37" s="67"/>
      <c r="AM37" s="68">
        <f t="shared" ref="AM37:AM41" si="98">IF(AL37-AK37&lt;0,"-",AL37-AK37)</f>
        <v>0</v>
      </c>
    </row>
    <row r="38" spans="1:39" ht="14.25" customHeight="1">
      <c r="A38" s="62" t="str">
        <f t="shared" si="0"/>
        <v>B-15 - Hadyan Palupi</v>
      </c>
      <c r="B38" s="67" t="s">
        <v>323</v>
      </c>
      <c r="C38" s="11" t="s">
        <v>324</v>
      </c>
      <c r="D38" s="67">
        <v>2.34</v>
      </c>
      <c r="E38" s="67">
        <v>2.56</v>
      </c>
      <c r="F38" s="68">
        <f t="shared" ref="F38:F41" si="99">IF(E38-D38&lt;0,"-",E38-D38)</f>
        <v>0.2200000000000002</v>
      </c>
      <c r="G38" s="67">
        <v>2.56</v>
      </c>
      <c r="H38" s="67">
        <v>6.21</v>
      </c>
      <c r="I38" s="68">
        <f t="shared" ref="I38:I41" si="100">IF(H38-G38&lt;0,"-",H38-G38)</f>
        <v>3.65</v>
      </c>
      <c r="J38" s="67">
        <f t="shared" ref="J38:J41" si="101">H38</f>
        <v>6.21</v>
      </c>
      <c r="K38" s="67">
        <v>18.98</v>
      </c>
      <c r="L38" s="68">
        <f t="shared" si="86"/>
        <v>12.77</v>
      </c>
      <c r="M38" s="67">
        <f t="shared" ref="M38:M41" si="102">K38</f>
        <v>18.98</v>
      </c>
      <c r="N38" s="67">
        <v>18.98</v>
      </c>
      <c r="O38" s="68">
        <f t="shared" si="87"/>
        <v>0</v>
      </c>
      <c r="P38" s="67">
        <f t="shared" si="88"/>
        <v>18.98</v>
      </c>
      <c r="Q38" s="67">
        <v>31.75</v>
      </c>
      <c r="R38" s="68">
        <f t="shared" si="89"/>
        <v>12.77</v>
      </c>
      <c r="S38" s="67">
        <v>1</v>
      </c>
      <c r="T38" s="67">
        <v>6.54</v>
      </c>
      <c r="U38" s="68">
        <f t="shared" si="90"/>
        <v>5.54</v>
      </c>
      <c r="V38" s="67">
        <v>6.54</v>
      </c>
      <c r="W38" s="67">
        <v>19.04</v>
      </c>
      <c r="X38" s="68">
        <f t="shared" si="91"/>
        <v>12.5</v>
      </c>
      <c r="Y38" s="67">
        <f t="shared" si="92"/>
        <v>19.04</v>
      </c>
      <c r="Z38" s="67">
        <v>37.909999999999997</v>
      </c>
      <c r="AA38" s="68">
        <f t="shared" si="93"/>
        <v>18.869999999999997</v>
      </c>
      <c r="AB38" s="67">
        <v>37.909999999999997</v>
      </c>
      <c r="AC38" s="67">
        <v>53.89</v>
      </c>
      <c r="AD38" s="68">
        <f t="shared" si="94"/>
        <v>15.980000000000004</v>
      </c>
      <c r="AE38" s="67">
        <v>53.89</v>
      </c>
      <c r="AF38" s="67">
        <v>65.19</v>
      </c>
      <c r="AG38" s="68">
        <f t="shared" si="95"/>
        <v>11.299999999999997</v>
      </c>
      <c r="AH38" s="67">
        <f t="shared" si="96"/>
        <v>65.19</v>
      </c>
      <c r="AI38" s="67">
        <v>76.209999999999994</v>
      </c>
      <c r="AJ38" s="68">
        <f t="shared" si="97"/>
        <v>11.019999999999996</v>
      </c>
      <c r="AK38" s="67"/>
      <c r="AL38" s="67"/>
      <c r="AM38" s="68">
        <f t="shared" si="98"/>
        <v>0</v>
      </c>
    </row>
    <row r="39" spans="1:39" ht="14.25" customHeight="1">
      <c r="A39" s="62" t="str">
        <f t="shared" si="0"/>
        <v>B-16 - Nuris Akbar</v>
      </c>
      <c r="B39" s="67" t="s">
        <v>325</v>
      </c>
      <c r="C39" s="11" t="s">
        <v>326</v>
      </c>
      <c r="D39" s="67">
        <v>1.57</v>
      </c>
      <c r="E39" s="67">
        <v>5.5</v>
      </c>
      <c r="F39" s="68">
        <f t="shared" si="99"/>
        <v>3.9299999999999997</v>
      </c>
      <c r="G39" s="67">
        <v>5.5</v>
      </c>
      <c r="H39" s="67">
        <v>15.45</v>
      </c>
      <c r="I39" s="68">
        <f t="shared" si="100"/>
        <v>9.9499999999999993</v>
      </c>
      <c r="J39" s="67">
        <f t="shared" si="101"/>
        <v>15.45</v>
      </c>
      <c r="K39" s="67">
        <v>38.549999999999997</v>
      </c>
      <c r="L39" s="68">
        <f t="shared" si="86"/>
        <v>23.099999999999998</v>
      </c>
      <c r="M39" s="67">
        <f t="shared" si="102"/>
        <v>38.549999999999997</v>
      </c>
      <c r="N39" s="67">
        <v>57.39</v>
      </c>
      <c r="O39" s="68">
        <f t="shared" si="87"/>
        <v>18.840000000000003</v>
      </c>
      <c r="P39" s="67">
        <f t="shared" si="88"/>
        <v>57.39</v>
      </c>
      <c r="Q39" s="67">
        <v>77.8</v>
      </c>
      <c r="R39" s="68">
        <f t="shared" si="89"/>
        <v>20.409999999999997</v>
      </c>
      <c r="S39" s="67">
        <f t="shared" ref="S39:S40" si="103">Q39</f>
        <v>77.8</v>
      </c>
      <c r="T39" s="67">
        <v>96.37</v>
      </c>
      <c r="U39" s="68">
        <f t="shared" si="90"/>
        <v>18.570000000000007</v>
      </c>
      <c r="V39" s="67">
        <v>96.37</v>
      </c>
      <c r="W39" s="67">
        <v>100.99</v>
      </c>
      <c r="X39" s="68">
        <f t="shared" si="91"/>
        <v>4.6199999999999903</v>
      </c>
      <c r="Y39" s="67">
        <f t="shared" si="92"/>
        <v>100.99</v>
      </c>
      <c r="Z39" s="67">
        <v>146.72</v>
      </c>
      <c r="AA39" s="68">
        <f t="shared" si="93"/>
        <v>45.730000000000004</v>
      </c>
      <c r="AB39" s="67">
        <v>146.72</v>
      </c>
      <c r="AC39" s="67">
        <v>172.19</v>
      </c>
      <c r="AD39" s="68">
        <f t="shared" si="94"/>
        <v>25.47</v>
      </c>
      <c r="AE39" s="67">
        <v>172.19</v>
      </c>
      <c r="AF39" s="67">
        <v>202.61</v>
      </c>
      <c r="AG39" s="68">
        <f t="shared" si="95"/>
        <v>30.420000000000016</v>
      </c>
      <c r="AH39" s="67">
        <f t="shared" si="96"/>
        <v>202.61</v>
      </c>
      <c r="AI39" s="67">
        <v>238.71</v>
      </c>
      <c r="AJ39" s="68">
        <f t="shared" si="97"/>
        <v>36.099999999999994</v>
      </c>
      <c r="AK39" s="67"/>
      <c r="AL39" s="67"/>
      <c r="AM39" s="68">
        <f t="shared" si="98"/>
        <v>0</v>
      </c>
    </row>
    <row r="40" spans="1:39" ht="14.25" customHeight="1">
      <c r="A40" s="62" t="str">
        <f t="shared" si="0"/>
        <v>B-17 - Freddy Fadillah</v>
      </c>
      <c r="B40" s="67" t="s">
        <v>327</v>
      </c>
      <c r="C40" s="11" t="s">
        <v>328</v>
      </c>
      <c r="D40" s="67">
        <v>2.34</v>
      </c>
      <c r="E40" s="67">
        <v>10.44</v>
      </c>
      <c r="F40" s="68">
        <f t="shared" si="99"/>
        <v>8.1</v>
      </c>
      <c r="G40" s="67">
        <v>10.44</v>
      </c>
      <c r="H40" s="67">
        <v>24.25</v>
      </c>
      <c r="I40" s="68">
        <f t="shared" si="100"/>
        <v>13.81</v>
      </c>
      <c r="J40" s="67">
        <f t="shared" si="101"/>
        <v>24.25</v>
      </c>
      <c r="K40" s="67">
        <v>41.44</v>
      </c>
      <c r="L40" s="68">
        <f t="shared" si="86"/>
        <v>17.189999999999998</v>
      </c>
      <c r="M40" s="67">
        <f t="shared" si="102"/>
        <v>41.44</v>
      </c>
      <c r="N40" s="67">
        <v>53.55</v>
      </c>
      <c r="O40" s="68">
        <f t="shared" si="87"/>
        <v>12.11</v>
      </c>
      <c r="P40" s="67">
        <f t="shared" si="88"/>
        <v>53.55</v>
      </c>
      <c r="Q40" s="67">
        <v>66.41</v>
      </c>
      <c r="R40" s="68">
        <f t="shared" si="89"/>
        <v>12.86</v>
      </c>
      <c r="S40" s="67">
        <f t="shared" si="103"/>
        <v>66.41</v>
      </c>
      <c r="T40" s="67">
        <v>81.2</v>
      </c>
      <c r="U40" s="68">
        <f t="shared" si="90"/>
        <v>14.790000000000006</v>
      </c>
      <c r="V40" s="67">
        <v>81.2</v>
      </c>
      <c r="W40" s="67">
        <v>98.23</v>
      </c>
      <c r="X40" s="68">
        <f t="shared" si="91"/>
        <v>17.03</v>
      </c>
      <c r="Y40" s="67">
        <f t="shared" si="92"/>
        <v>98.23</v>
      </c>
      <c r="Z40" s="67">
        <v>115.22</v>
      </c>
      <c r="AA40" s="68">
        <f t="shared" si="93"/>
        <v>16.989999999999995</v>
      </c>
      <c r="AB40" s="67">
        <v>115.22</v>
      </c>
      <c r="AC40" s="67">
        <v>130.22</v>
      </c>
      <c r="AD40" s="68">
        <f t="shared" si="94"/>
        <v>15</v>
      </c>
      <c r="AE40" s="67">
        <v>130.22</v>
      </c>
      <c r="AF40" s="67">
        <v>146.44999999999999</v>
      </c>
      <c r="AG40" s="68">
        <f t="shared" si="95"/>
        <v>16.22999999999999</v>
      </c>
      <c r="AH40" s="67">
        <f t="shared" si="96"/>
        <v>146.44999999999999</v>
      </c>
      <c r="AI40" s="67">
        <v>160.87</v>
      </c>
      <c r="AJ40" s="68">
        <f t="shared" si="97"/>
        <v>14.420000000000016</v>
      </c>
      <c r="AK40" s="67"/>
      <c r="AL40" s="67"/>
      <c r="AM40" s="68">
        <f t="shared" si="98"/>
        <v>0</v>
      </c>
    </row>
    <row r="41" spans="1:39" ht="14.25" customHeight="1">
      <c r="A41" s="62" t="str">
        <f t="shared" si="0"/>
        <v>B-18 - Arisman</v>
      </c>
      <c r="B41" s="67" t="s">
        <v>329</v>
      </c>
      <c r="C41" s="11" t="s">
        <v>330</v>
      </c>
      <c r="D41" s="67">
        <v>1.92</v>
      </c>
      <c r="E41" s="67">
        <v>2.84</v>
      </c>
      <c r="F41" s="68">
        <f t="shared" si="99"/>
        <v>0.91999999999999993</v>
      </c>
      <c r="G41" s="67">
        <v>2.84</v>
      </c>
      <c r="H41" s="67">
        <v>4.55</v>
      </c>
      <c r="I41" s="68">
        <f t="shared" si="100"/>
        <v>1.71</v>
      </c>
      <c r="J41" s="67">
        <f t="shared" si="101"/>
        <v>4.55</v>
      </c>
      <c r="K41" s="67">
        <v>4.55</v>
      </c>
      <c r="L41" s="68">
        <f t="shared" si="86"/>
        <v>0</v>
      </c>
      <c r="M41" s="67">
        <f t="shared" si="102"/>
        <v>4.55</v>
      </c>
      <c r="N41" s="67">
        <v>5.48</v>
      </c>
      <c r="O41" s="68">
        <f t="shared" si="87"/>
        <v>0.9300000000000006</v>
      </c>
      <c r="P41" s="67">
        <f t="shared" si="88"/>
        <v>5.48</v>
      </c>
      <c r="Q41" s="67">
        <v>7.19</v>
      </c>
      <c r="R41" s="68">
        <f t="shared" si="89"/>
        <v>1.71</v>
      </c>
      <c r="S41" s="67">
        <v>5.28</v>
      </c>
      <c r="T41" s="67">
        <v>5.28</v>
      </c>
      <c r="U41" s="68">
        <f t="shared" si="90"/>
        <v>0</v>
      </c>
      <c r="V41" s="67">
        <v>5.28</v>
      </c>
      <c r="W41" s="67">
        <v>6.76</v>
      </c>
      <c r="X41" s="68">
        <f t="shared" si="91"/>
        <v>1.4799999999999995</v>
      </c>
      <c r="Y41" s="67">
        <f t="shared" si="92"/>
        <v>6.76</v>
      </c>
      <c r="Z41" s="67">
        <v>8.77</v>
      </c>
      <c r="AA41" s="68">
        <f t="shared" si="93"/>
        <v>2.0099999999999998</v>
      </c>
      <c r="AB41" s="67">
        <v>8.77</v>
      </c>
      <c r="AC41" s="67">
        <v>8.89</v>
      </c>
      <c r="AD41" s="68">
        <f t="shared" si="94"/>
        <v>0.12000000000000099</v>
      </c>
      <c r="AE41" s="67">
        <v>8.89</v>
      </c>
      <c r="AF41" s="67">
        <v>8.89</v>
      </c>
      <c r="AG41" s="68">
        <f t="shared" si="95"/>
        <v>0</v>
      </c>
      <c r="AH41" s="67">
        <f t="shared" si="96"/>
        <v>8.89</v>
      </c>
      <c r="AI41" s="67">
        <v>8.89</v>
      </c>
      <c r="AJ41" s="68">
        <f t="shared" si="97"/>
        <v>0</v>
      </c>
      <c r="AK41" s="67"/>
      <c r="AL41" s="67"/>
      <c r="AM41" s="68">
        <f t="shared" si="98"/>
        <v>0</v>
      </c>
    </row>
    <row r="42" spans="1:39" ht="14.25" customHeight="1">
      <c r="A42" s="62" t="str">
        <f t="shared" si="0"/>
        <v>B-19 - -</v>
      </c>
      <c r="B42" s="71" t="s">
        <v>331</v>
      </c>
      <c r="C42" s="70" t="s">
        <v>302</v>
      </c>
      <c r="D42" s="71">
        <v>0</v>
      </c>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row>
    <row r="43" spans="1:39" ht="14.25" customHeight="1">
      <c r="A43" s="62" t="str">
        <f t="shared" si="0"/>
        <v>B-20 - Adi Yudha</v>
      </c>
      <c r="B43" s="67" t="s">
        <v>332</v>
      </c>
      <c r="C43" s="11" t="s">
        <v>333</v>
      </c>
      <c r="D43" s="67">
        <v>1.01</v>
      </c>
      <c r="E43" s="67">
        <v>1.72</v>
      </c>
      <c r="F43" s="68">
        <f t="shared" ref="F43:F48" si="104">IF(E43-D43&lt;0,"-",E43-D43)</f>
        <v>0.71</v>
      </c>
      <c r="G43" s="67">
        <v>1.72</v>
      </c>
      <c r="H43" s="67">
        <v>6.02</v>
      </c>
      <c r="I43" s="68">
        <f t="shared" ref="I43:I48" si="105">IF(H43-G43&lt;0,"-",H43-G43)</f>
        <v>4.3</v>
      </c>
      <c r="J43" s="67">
        <f t="shared" ref="J43:J48" si="106">H43</f>
        <v>6.02</v>
      </c>
      <c r="K43" s="67">
        <v>9.17</v>
      </c>
      <c r="L43" s="68">
        <f t="shared" ref="L43:L48" si="107">IF(K43-J43&lt;0,"-",K43-J43)</f>
        <v>3.1500000000000004</v>
      </c>
      <c r="M43" s="67">
        <f t="shared" ref="M43:M48" si="108">K43</f>
        <v>9.17</v>
      </c>
      <c r="N43" s="67">
        <v>15.71</v>
      </c>
      <c r="O43" s="68">
        <f t="shared" ref="O43:O48" si="109">IF(N43-M43&lt;0,"-",N43-M43)</f>
        <v>6.5400000000000009</v>
      </c>
      <c r="P43" s="67">
        <f t="shared" ref="P43:P48" si="110">N43</f>
        <v>15.71</v>
      </c>
      <c r="Q43" s="67">
        <v>19.399999999999999</v>
      </c>
      <c r="R43" s="68">
        <f t="shared" ref="R43:R48" si="111">IF(Q43-P43&lt;0,"-",Q43-P43)</f>
        <v>3.6899999999999977</v>
      </c>
      <c r="S43" s="67">
        <f t="shared" ref="S43:S48" si="112">Q43</f>
        <v>19.399999999999999</v>
      </c>
      <c r="T43" s="67">
        <v>25.91</v>
      </c>
      <c r="U43" s="68">
        <f t="shared" ref="U43:U48" si="113">IF(T43-S43&lt;0,"-",T43-S43)</f>
        <v>6.5100000000000016</v>
      </c>
      <c r="V43" s="67">
        <v>25.91</v>
      </c>
      <c r="W43" s="67">
        <v>33.22</v>
      </c>
      <c r="X43" s="68">
        <f t="shared" ref="X43:X48" si="114">IF(W43-V43&lt;0,"-",W43-V43)</f>
        <v>7.3099999999999987</v>
      </c>
      <c r="Y43" s="67">
        <f t="shared" ref="Y43:Y48" si="115">W43</f>
        <v>33.22</v>
      </c>
      <c r="Z43" s="67">
        <v>36.700000000000003</v>
      </c>
      <c r="AA43" s="68">
        <f t="shared" ref="AA43:AA48" si="116">IF(Z43-Y43&lt;0,"-",Z43-Y43)</f>
        <v>3.480000000000004</v>
      </c>
      <c r="AB43" s="67">
        <v>36.700000000000003</v>
      </c>
      <c r="AC43" s="67">
        <v>43.28</v>
      </c>
      <c r="AD43" s="68">
        <f t="shared" ref="AD43:AD48" si="117">IF(AC43-AB43&lt;0,"-",AC43-AB43)</f>
        <v>6.5799999999999983</v>
      </c>
      <c r="AE43" s="67">
        <v>43.28</v>
      </c>
      <c r="AF43" s="67">
        <v>48.83</v>
      </c>
      <c r="AG43" s="68">
        <f t="shared" ref="AG43:AG48" si="118">IF(AF43-AE43&lt;0,"-",AF43-AE43)</f>
        <v>5.5499999999999972</v>
      </c>
      <c r="AH43" s="67">
        <f t="shared" ref="AH43:AH48" si="119">AF43</f>
        <v>48.83</v>
      </c>
      <c r="AI43" s="67">
        <v>55.31</v>
      </c>
      <c r="AJ43" s="68">
        <f t="shared" ref="AJ43:AJ48" si="120">IF(AI43-AH43&lt;0,"-",AI43-AH43)</f>
        <v>6.480000000000004</v>
      </c>
      <c r="AK43" s="67"/>
      <c r="AL43" s="67"/>
      <c r="AM43" s="68">
        <f t="shared" ref="AM43:AM48" si="121">IF(AL43-AK43&lt;0,"-",AL43-AK43)</f>
        <v>0</v>
      </c>
    </row>
    <row r="44" spans="1:39" ht="14.25" customHeight="1">
      <c r="A44" s="62" t="str">
        <f t="shared" si="0"/>
        <v>C-1 - -</v>
      </c>
      <c r="B44" s="67" t="s">
        <v>334</v>
      </c>
      <c r="C44" s="11" t="s">
        <v>302</v>
      </c>
      <c r="D44" s="67">
        <v>2.27</v>
      </c>
      <c r="E44" s="67">
        <v>2.27</v>
      </c>
      <c r="F44" s="68">
        <f t="shared" si="104"/>
        <v>0</v>
      </c>
      <c r="G44" s="67">
        <v>2.27</v>
      </c>
      <c r="H44" s="67">
        <v>2.27</v>
      </c>
      <c r="I44" s="68">
        <f t="shared" si="105"/>
        <v>0</v>
      </c>
      <c r="J44" s="67">
        <f t="shared" si="106"/>
        <v>2.27</v>
      </c>
      <c r="K44" s="67">
        <v>2.27</v>
      </c>
      <c r="L44" s="68">
        <f t="shared" si="107"/>
        <v>0</v>
      </c>
      <c r="M44" s="67">
        <f t="shared" si="108"/>
        <v>2.27</v>
      </c>
      <c r="N44" s="67">
        <v>2.27</v>
      </c>
      <c r="O44" s="68">
        <f t="shared" si="109"/>
        <v>0</v>
      </c>
      <c r="P44" s="67">
        <f t="shared" si="110"/>
        <v>2.27</v>
      </c>
      <c r="Q44" s="67">
        <v>2.27</v>
      </c>
      <c r="R44" s="68">
        <f t="shared" si="111"/>
        <v>0</v>
      </c>
      <c r="S44" s="67">
        <f t="shared" si="112"/>
        <v>2.27</v>
      </c>
      <c r="T44" s="67">
        <v>2.27</v>
      </c>
      <c r="U44" s="68">
        <f t="shared" si="113"/>
        <v>0</v>
      </c>
      <c r="V44" s="67">
        <v>2.27</v>
      </c>
      <c r="W44" s="67">
        <v>2.27</v>
      </c>
      <c r="X44" s="68">
        <f t="shared" si="114"/>
        <v>0</v>
      </c>
      <c r="Y44" s="67">
        <f t="shared" si="115"/>
        <v>2.27</v>
      </c>
      <c r="Z44" s="67">
        <v>3.82</v>
      </c>
      <c r="AA44" s="68">
        <f t="shared" si="116"/>
        <v>1.5499999999999998</v>
      </c>
      <c r="AB44" s="67">
        <v>3.82</v>
      </c>
      <c r="AC44" s="67">
        <v>3.82</v>
      </c>
      <c r="AD44" s="68">
        <f t="shared" si="117"/>
        <v>0</v>
      </c>
      <c r="AE44" s="67">
        <v>3.82</v>
      </c>
      <c r="AF44" s="67">
        <v>3.82</v>
      </c>
      <c r="AG44" s="68">
        <f t="shared" si="118"/>
        <v>0</v>
      </c>
      <c r="AH44" s="67">
        <f t="shared" si="119"/>
        <v>3.82</v>
      </c>
      <c r="AI44" s="67">
        <v>10.49</v>
      </c>
      <c r="AJ44" s="68">
        <f t="shared" si="120"/>
        <v>6.67</v>
      </c>
      <c r="AK44" s="67"/>
      <c r="AL44" s="67"/>
      <c r="AM44" s="68">
        <f t="shared" si="121"/>
        <v>0</v>
      </c>
    </row>
    <row r="45" spans="1:39" ht="14.25" customHeight="1">
      <c r="A45" s="62" t="str">
        <f t="shared" si="0"/>
        <v>C-2 - Dirga</v>
      </c>
      <c r="B45" s="67" t="s">
        <v>335</v>
      </c>
      <c r="C45" s="11" t="s">
        <v>336</v>
      </c>
      <c r="D45" s="67">
        <v>2</v>
      </c>
      <c r="E45" s="67">
        <v>2</v>
      </c>
      <c r="F45" s="68">
        <f t="shared" si="104"/>
        <v>0</v>
      </c>
      <c r="G45" s="67">
        <v>2</v>
      </c>
      <c r="H45" s="67">
        <v>2</v>
      </c>
      <c r="I45" s="68">
        <f t="shared" si="105"/>
        <v>0</v>
      </c>
      <c r="J45" s="67">
        <f t="shared" si="106"/>
        <v>2</v>
      </c>
      <c r="K45" s="67">
        <v>39.950000000000003</v>
      </c>
      <c r="L45" s="68">
        <f t="shared" si="107"/>
        <v>37.950000000000003</v>
      </c>
      <c r="M45" s="67">
        <f t="shared" si="108"/>
        <v>39.950000000000003</v>
      </c>
      <c r="N45" s="67">
        <v>71.05</v>
      </c>
      <c r="O45" s="68">
        <f t="shared" si="109"/>
        <v>31.099999999999994</v>
      </c>
      <c r="P45" s="67">
        <f t="shared" si="110"/>
        <v>71.05</v>
      </c>
      <c r="Q45" s="67">
        <v>112.72</v>
      </c>
      <c r="R45" s="68">
        <f t="shared" si="111"/>
        <v>41.67</v>
      </c>
      <c r="S45" s="67">
        <f t="shared" si="112"/>
        <v>112.72</v>
      </c>
      <c r="T45" s="67">
        <v>161.33000000000001</v>
      </c>
      <c r="U45" s="68">
        <f t="shared" si="113"/>
        <v>48.610000000000014</v>
      </c>
      <c r="V45" s="67">
        <v>161.33000000000001</v>
      </c>
      <c r="W45" s="67">
        <v>184.46</v>
      </c>
      <c r="X45" s="68">
        <f t="shared" si="114"/>
        <v>23.129999999999995</v>
      </c>
      <c r="Y45" s="67">
        <f t="shared" si="115"/>
        <v>184.46</v>
      </c>
      <c r="Z45" s="67">
        <v>215.35</v>
      </c>
      <c r="AA45" s="68">
        <f t="shared" si="116"/>
        <v>30.889999999999986</v>
      </c>
      <c r="AB45" s="67">
        <v>215.35</v>
      </c>
      <c r="AC45" s="67">
        <v>217.75</v>
      </c>
      <c r="AD45" s="68">
        <f t="shared" si="117"/>
        <v>2.4000000000000057</v>
      </c>
      <c r="AE45" s="67">
        <v>217.75</v>
      </c>
      <c r="AF45" s="67">
        <v>217.75</v>
      </c>
      <c r="AG45" s="68">
        <f t="shared" si="118"/>
        <v>0</v>
      </c>
      <c r="AH45" s="67">
        <f t="shared" si="119"/>
        <v>217.75</v>
      </c>
      <c r="AI45" s="67">
        <v>221.68</v>
      </c>
      <c r="AJ45" s="68">
        <f t="shared" si="120"/>
        <v>3.9300000000000068</v>
      </c>
      <c r="AK45" s="67"/>
      <c r="AL45" s="67"/>
      <c r="AM45" s="68">
        <f t="shared" si="121"/>
        <v>0</v>
      </c>
    </row>
    <row r="46" spans="1:39" ht="14.25" customHeight="1">
      <c r="A46" s="62" t="str">
        <f t="shared" si="0"/>
        <v>C-3 - Imam Syaripudin</v>
      </c>
      <c r="B46" s="75" t="s">
        <v>337</v>
      </c>
      <c r="C46" s="73" t="s">
        <v>338</v>
      </c>
      <c r="D46" s="67">
        <v>2</v>
      </c>
      <c r="E46" s="67">
        <v>2</v>
      </c>
      <c r="F46" s="68">
        <f t="shared" si="104"/>
        <v>0</v>
      </c>
      <c r="G46" s="67">
        <v>2</v>
      </c>
      <c r="H46" s="67">
        <v>2</v>
      </c>
      <c r="I46" s="68">
        <f t="shared" si="105"/>
        <v>0</v>
      </c>
      <c r="J46" s="67">
        <f t="shared" si="106"/>
        <v>2</v>
      </c>
      <c r="K46" s="67">
        <v>2</v>
      </c>
      <c r="L46" s="68">
        <f t="shared" si="107"/>
        <v>0</v>
      </c>
      <c r="M46" s="67">
        <f t="shared" si="108"/>
        <v>2</v>
      </c>
      <c r="N46" s="67">
        <v>2</v>
      </c>
      <c r="O46" s="68">
        <f t="shared" si="109"/>
        <v>0</v>
      </c>
      <c r="P46" s="67">
        <f t="shared" si="110"/>
        <v>2</v>
      </c>
      <c r="Q46" s="67">
        <v>2</v>
      </c>
      <c r="R46" s="68">
        <f t="shared" si="111"/>
        <v>0</v>
      </c>
      <c r="S46" s="67">
        <f t="shared" si="112"/>
        <v>2</v>
      </c>
      <c r="T46" s="67">
        <v>2</v>
      </c>
      <c r="U46" s="68">
        <f t="shared" si="113"/>
        <v>0</v>
      </c>
      <c r="V46" s="67">
        <v>2</v>
      </c>
      <c r="W46" s="67">
        <v>17.82</v>
      </c>
      <c r="X46" s="68">
        <f t="shared" si="114"/>
        <v>15.82</v>
      </c>
      <c r="Y46" s="67">
        <f t="shared" si="115"/>
        <v>17.82</v>
      </c>
      <c r="Z46" s="67">
        <v>21.57</v>
      </c>
      <c r="AA46" s="68">
        <f t="shared" si="116"/>
        <v>3.75</v>
      </c>
      <c r="AB46" s="67">
        <v>21.57</v>
      </c>
      <c r="AC46" s="67">
        <v>38.520000000000003</v>
      </c>
      <c r="AD46" s="68">
        <f t="shared" si="117"/>
        <v>16.950000000000003</v>
      </c>
      <c r="AE46" s="67">
        <v>38.520000000000003</v>
      </c>
      <c r="AF46" s="67">
        <v>52.95</v>
      </c>
      <c r="AG46" s="68">
        <f t="shared" si="118"/>
        <v>14.43</v>
      </c>
      <c r="AH46" s="67">
        <f t="shared" si="119"/>
        <v>52.95</v>
      </c>
      <c r="AI46" s="67">
        <v>66.69</v>
      </c>
      <c r="AJ46" s="68">
        <f t="shared" si="120"/>
        <v>13.739999999999995</v>
      </c>
      <c r="AK46" s="67"/>
      <c r="AL46" s="67"/>
      <c r="AM46" s="68">
        <f t="shared" si="121"/>
        <v>0</v>
      </c>
    </row>
    <row r="47" spans="1:39" ht="14.25" customHeight="1">
      <c r="A47" s="62" t="str">
        <f t="shared" si="0"/>
        <v>C-4 - Yudi Yulianto</v>
      </c>
      <c r="B47" s="67" t="s">
        <v>339</v>
      </c>
      <c r="C47" s="11" t="s">
        <v>340</v>
      </c>
      <c r="D47" s="67">
        <v>1.9</v>
      </c>
      <c r="E47" s="67">
        <v>15</v>
      </c>
      <c r="F47" s="68">
        <f t="shared" si="104"/>
        <v>13.1</v>
      </c>
      <c r="G47" s="67">
        <v>15</v>
      </c>
      <c r="H47" s="67">
        <v>24.35</v>
      </c>
      <c r="I47" s="68">
        <f t="shared" si="105"/>
        <v>9.3500000000000014</v>
      </c>
      <c r="J47" s="67">
        <f t="shared" si="106"/>
        <v>24.35</v>
      </c>
      <c r="K47" s="67">
        <v>40.369999999999997</v>
      </c>
      <c r="L47" s="68">
        <f t="shared" si="107"/>
        <v>16.019999999999996</v>
      </c>
      <c r="M47" s="67">
        <f t="shared" si="108"/>
        <v>40.369999999999997</v>
      </c>
      <c r="N47" s="67">
        <v>52.11</v>
      </c>
      <c r="O47" s="68">
        <f t="shared" si="109"/>
        <v>11.740000000000002</v>
      </c>
      <c r="P47" s="67">
        <f t="shared" si="110"/>
        <v>52.11</v>
      </c>
      <c r="Q47" s="67">
        <v>67.290000000000006</v>
      </c>
      <c r="R47" s="68">
        <f t="shared" si="111"/>
        <v>15.180000000000007</v>
      </c>
      <c r="S47" s="67">
        <f t="shared" si="112"/>
        <v>67.290000000000006</v>
      </c>
      <c r="T47" s="67">
        <v>81.760000000000005</v>
      </c>
      <c r="U47" s="68">
        <f t="shared" si="113"/>
        <v>14.469999999999999</v>
      </c>
      <c r="V47" s="67">
        <v>81.760000000000005</v>
      </c>
      <c r="W47" s="67">
        <v>95.06</v>
      </c>
      <c r="X47" s="68">
        <f t="shared" si="114"/>
        <v>13.299999999999997</v>
      </c>
      <c r="Y47" s="67">
        <f t="shared" si="115"/>
        <v>95.06</v>
      </c>
      <c r="Z47" s="67">
        <v>112.63</v>
      </c>
      <c r="AA47" s="68">
        <f t="shared" si="116"/>
        <v>17.569999999999993</v>
      </c>
      <c r="AB47" s="67">
        <v>112.63</v>
      </c>
      <c r="AC47" s="67">
        <v>127.81</v>
      </c>
      <c r="AD47" s="68">
        <f t="shared" si="117"/>
        <v>15.180000000000007</v>
      </c>
      <c r="AE47" s="67">
        <v>127.81</v>
      </c>
      <c r="AF47" s="67">
        <v>138.52000000000001</v>
      </c>
      <c r="AG47" s="68">
        <f t="shared" si="118"/>
        <v>10.710000000000008</v>
      </c>
      <c r="AH47" s="67">
        <f t="shared" si="119"/>
        <v>138.52000000000001</v>
      </c>
      <c r="AI47" s="67">
        <v>154.63</v>
      </c>
      <c r="AJ47" s="68">
        <f t="shared" si="120"/>
        <v>16.109999999999985</v>
      </c>
      <c r="AK47" s="67"/>
      <c r="AL47" s="67"/>
      <c r="AM47" s="68">
        <f t="shared" si="121"/>
        <v>0</v>
      </c>
    </row>
    <row r="48" spans="1:39" ht="14.25" customHeight="1">
      <c r="A48" s="62" t="str">
        <f t="shared" si="0"/>
        <v>C-5 - Husein Hamdan Lubis</v>
      </c>
      <c r="B48" s="67" t="s">
        <v>341</v>
      </c>
      <c r="C48" s="11" t="s">
        <v>342</v>
      </c>
      <c r="D48" s="67">
        <v>1.31</v>
      </c>
      <c r="E48" s="67">
        <v>13.27</v>
      </c>
      <c r="F48" s="68">
        <f t="shared" si="104"/>
        <v>11.959999999999999</v>
      </c>
      <c r="G48" s="67">
        <v>13.27</v>
      </c>
      <c r="H48" s="67">
        <v>25.5</v>
      </c>
      <c r="I48" s="68">
        <f t="shared" si="105"/>
        <v>12.23</v>
      </c>
      <c r="J48" s="67">
        <f t="shared" si="106"/>
        <v>25.5</v>
      </c>
      <c r="K48" s="67">
        <v>37.93</v>
      </c>
      <c r="L48" s="68">
        <f t="shared" si="107"/>
        <v>12.43</v>
      </c>
      <c r="M48" s="67">
        <f t="shared" si="108"/>
        <v>37.93</v>
      </c>
      <c r="N48" s="67">
        <v>47.18</v>
      </c>
      <c r="O48" s="68">
        <f t="shared" si="109"/>
        <v>9.25</v>
      </c>
      <c r="P48" s="67">
        <f t="shared" si="110"/>
        <v>47.18</v>
      </c>
      <c r="Q48" s="67">
        <v>60.31</v>
      </c>
      <c r="R48" s="68">
        <f t="shared" si="111"/>
        <v>13.130000000000003</v>
      </c>
      <c r="S48" s="67">
        <f t="shared" si="112"/>
        <v>60.31</v>
      </c>
      <c r="T48" s="67">
        <v>72.27</v>
      </c>
      <c r="U48" s="68">
        <f t="shared" si="113"/>
        <v>11.959999999999994</v>
      </c>
      <c r="V48" s="67">
        <v>72.27</v>
      </c>
      <c r="W48" s="67">
        <v>83.19</v>
      </c>
      <c r="X48" s="68">
        <f t="shared" si="114"/>
        <v>10.920000000000002</v>
      </c>
      <c r="Y48" s="67">
        <f t="shared" si="115"/>
        <v>83.19</v>
      </c>
      <c r="Z48" s="67">
        <v>96.52</v>
      </c>
      <c r="AA48" s="68">
        <f t="shared" si="116"/>
        <v>13.329999999999998</v>
      </c>
      <c r="AB48" s="67">
        <v>96.52</v>
      </c>
      <c r="AC48" s="67">
        <v>110.15</v>
      </c>
      <c r="AD48" s="68">
        <f t="shared" si="117"/>
        <v>13.63000000000001</v>
      </c>
      <c r="AE48" s="67">
        <v>110.15</v>
      </c>
      <c r="AF48" s="67">
        <v>123.84</v>
      </c>
      <c r="AG48" s="68">
        <f t="shared" si="118"/>
        <v>13.689999999999998</v>
      </c>
      <c r="AH48" s="67">
        <f t="shared" si="119"/>
        <v>123.84</v>
      </c>
      <c r="AI48" s="67">
        <v>139.35</v>
      </c>
      <c r="AJ48" s="68">
        <f t="shared" si="120"/>
        <v>15.509999999999991</v>
      </c>
      <c r="AK48" s="67"/>
      <c r="AL48" s="67"/>
      <c r="AM48" s="68">
        <f t="shared" si="121"/>
        <v>0</v>
      </c>
    </row>
    <row r="49" spans="1:39" ht="14.25" customHeight="1">
      <c r="A49" s="62" t="str">
        <f t="shared" si="0"/>
        <v>C-6 - Dadan</v>
      </c>
      <c r="B49" s="71" t="s">
        <v>343</v>
      </c>
      <c r="C49" s="70" t="s">
        <v>344</v>
      </c>
      <c r="D49" s="71">
        <v>0</v>
      </c>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row>
    <row r="50" spans="1:39" ht="14.25" customHeight="1">
      <c r="A50" s="62" t="str">
        <f t="shared" si="0"/>
        <v>C-7 - Ovie</v>
      </c>
      <c r="B50" s="67" t="s">
        <v>345</v>
      </c>
      <c r="C50" s="11" t="s">
        <v>346</v>
      </c>
      <c r="D50" s="67">
        <v>4.99</v>
      </c>
      <c r="E50" s="67">
        <v>16.25</v>
      </c>
      <c r="F50" s="68">
        <f t="shared" ref="F50:F57" si="122">IF(E50-D50&lt;0,"-",E50-D50)</f>
        <v>11.26</v>
      </c>
      <c r="G50" s="67">
        <v>16.25</v>
      </c>
      <c r="H50" s="67">
        <v>30.93</v>
      </c>
      <c r="I50" s="68">
        <f t="shared" ref="I50:I57" si="123">IF(H50-G50&lt;0,"-",H50-G50)</f>
        <v>14.68</v>
      </c>
      <c r="J50" s="67">
        <f t="shared" ref="J50:J57" si="124">H50</f>
        <v>30.93</v>
      </c>
      <c r="K50" s="67">
        <v>47.46</v>
      </c>
      <c r="L50" s="68">
        <f t="shared" ref="L50:L57" si="125">IF(K50-J50&lt;0,"-",K50-J50)</f>
        <v>16.53</v>
      </c>
      <c r="M50" s="67">
        <f t="shared" ref="M50:M57" si="126">K50</f>
        <v>47.46</v>
      </c>
      <c r="N50" s="67">
        <v>60.12</v>
      </c>
      <c r="O50" s="68">
        <f t="shared" ref="O50:O57" si="127">IF(N50-M50&lt;0,"-",N50-M50)</f>
        <v>12.659999999999997</v>
      </c>
      <c r="P50" s="67">
        <f t="shared" ref="P50:P57" si="128">N50</f>
        <v>60.12</v>
      </c>
      <c r="Q50" s="67">
        <v>76.760000000000005</v>
      </c>
      <c r="R50" s="68">
        <f t="shared" ref="R50:R57" si="129">IF(Q50-P50&lt;0,"-",Q50-P50)</f>
        <v>16.640000000000008</v>
      </c>
      <c r="S50" s="67">
        <f t="shared" ref="S50:S57" si="130">Q50</f>
        <v>76.760000000000005</v>
      </c>
      <c r="T50" s="67">
        <v>91.63</v>
      </c>
      <c r="U50" s="68">
        <f t="shared" ref="U50:U57" si="131">IF(T50-S50&lt;0,"-",T50-S50)</f>
        <v>14.86999999999999</v>
      </c>
      <c r="V50" s="67">
        <v>91.63</v>
      </c>
      <c r="W50" s="67">
        <v>106.35</v>
      </c>
      <c r="X50" s="68">
        <f t="shared" ref="X50:X57" si="132">IF(W50-V50&lt;0,"-",W50-V50)</f>
        <v>14.719999999999999</v>
      </c>
      <c r="Y50" s="67">
        <f t="shared" ref="Y50:Y57" si="133">W50</f>
        <v>106.35</v>
      </c>
      <c r="Z50" s="67">
        <v>123.35</v>
      </c>
      <c r="AA50" s="68">
        <f t="shared" ref="AA50:AA57" si="134">IF(Z50-Y50&lt;0,"-",Z50-Y50)</f>
        <v>17</v>
      </c>
      <c r="AB50" s="67">
        <v>123.35</v>
      </c>
      <c r="AC50" s="67">
        <v>140.44999999999999</v>
      </c>
      <c r="AD50" s="68">
        <f t="shared" ref="AD50:AD57" si="135">IF(AC50-AB50&lt;0,"-",AC50-AB50)</f>
        <v>17.099999999999994</v>
      </c>
      <c r="AE50" s="67">
        <v>140.44999999999999</v>
      </c>
      <c r="AF50" s="67">
        <v>158.33000000000001</v>
      </c>
      <c r="AG50" s="68">
        <f t="shared" ref="AG50:AG57" si="136">IF(AF50-AE50&lt;0,"-",AF50-AE50)</f>
        <v>17.880000000000024</v>
      </c>
      <c r="AH50" s="67">
        <f t="shared" ref="AH50:AH57" si="137">AF50</f>
        <v>158.33000000000001</v>
      </c>
      <c r="AI50" s="67">
        <v>179.57</v>
      </c>
      <c r="AJ50" s="68">
        <f t="shared" ref="AJ50:AJ57" si="138">IF(AI50-AH50&lt;0,"-",AI50-AH50)</f>
        <v>21.239999999999981</v>
      </c>
      <c r="AK50" s="67"/>
      <c r="AL50" s="67"/>
      <c r="AM50" s="68">
        <f t="shared" ref="AM50:AM57" si="139">IF(AL50-AK50&lt;0,"-",AL50-AK50)</f>
        <v>0</v>
      </c>
    </row>
    <row r="51" spans="1:39" ht="14.25" customHeight="1">
      <c r="A51" s="62" t="str">
        <f t="shared" si="0"/>
        <v>C-8 - Adi Sofyadi</v>
      </c>
      <c r="B51" s="67" t="s">
        <v>347</v>
      </c>
      <c r="C51" s="11" t="s">
        <v>348</v>
      </c>
      <c r="D51" s="67">
        <v>3.27</v>
      </c>
      <c r="E51" s="67">
        <v>11.55</v>
      </c>
      <c r="F51" s="68">
        <f t="shared" si="122"/>
        <v>8.2800000000000011</v>
      </c>
      <c r="G51" s="67">
        <v>11.55</v>
      </c>
      <c r="H51" s="67">
        <v>22.7</v>
      </c>
      <c r="I51" s="68">
        <f t="shared" si="123"/>
        <v>11.149999999999999</v>
      </c>
      <c r="J51" s="67">
        <f t="shared" si="124"/>
        <v>22.7</v>
      </c>
      <c r="K51" s="67">
        <v>36.729999999999997</v>
      </c>
      <c r="L51" s="68">
        <f t="shared" si="125"/>
        <v>14.029999999999998</v>
      </c>
      <c r="M51" s="67">
        <f t="shared" si="126"/>
        <v>36.729999999999997</v>
      </c>
      <c r="N51" s="67">
        <v>46.44</v>
      </c>
      <c r="O51" s="68">
        <f t="shared" si="127"/>
        <v>9.7100000000000009</v>
      </c>
      <c r="P51" s="67">
        <f t="shared" si="128"/>
        <v>46.44</v>
      </c>
      <c r="Q51" s="67">
        <v>58.73</v>
      </c>
      <c r="R51" s="68">
        <f t="shared" si="129"/>
        <v>12.29</v>
      </c>
      <c r="S51" s="67">
        <f t="shared" si="130"/>
        <v>58.73</v>
      </c>
      <c r="T51" s="67">
        <v>70.33</v>
      </c>
      <c r="U51" s="68">
        <f t="shared" si="131"/>
        <v>11.600000000000001</v>
      </c>
      <c r="V51" s="67">
        <v>70.33</v>
      </c>
      <c r="W51" s="67">
        <v>81.44</v>
      </c>
      <c r="X51" s="68">
        <f t="shared" si="132"/>
        <v>11.11</v>
      </c>
      <c r="Y51" s="67">
        <f t="shared" si="133"/>
        <v>81.44</v>
      </c>
      <c r="Z51" s="67">
        <v>95.28</v>
      </c>
      <c r="AA51" s="68">
        <f t="shared" si="134"/>
        <v>13.840000000000003</v>
      </c>
      <c r="AB51" s="67">
        <v>95.28</v>
      </c>
      <c r="AC51" s="67">
        <v>111.13</v>
      </c>
      <c r="AD51" s="68">
        <f t="shared" si="135"/>
        <v>15.849999999999994</v>
      </c>
      <c r="AE51" s="67">
        <v>111.13</v>
      </c>
      <c r="AF51" s="67">
        <v>126.22</v>
      </c>
      <c r="AG51" s="68">
        <f t="shared" si="136"/>
        <v>15.090000000000003</v>
      </c>
      <c r="AH51" s="67">
        <f t="shared" si="137"/>
        <v>126.22</v>
      </c>
      <c r="AI51" s="67">
        <v>141.94</v>
      </c>
      <c r="AJ51" s="68">
        <f t="shared" si="138"/>
        <v>15.719999999999999</v>
      </c>
      <c r="AK51" s="67"/>
      <c r="AL51" s="67"/>
      <c r="AM51" s="68">
        <f t="shared" si="139"/>
        <v>0</v>
      </c>
    </row>
    <row r="52" spans="1:39" ht="14.25" customHeight="1">
      <c r="A52" s="62" t="str">
        <f t="shared" si="0"/>
        <v>C-9 - Ifan</v>
      </c>
      <c r="B52" s="67" t="s">
        <v>349</v>
      </c>
      <c r="C52" s="11" t="s">
        <v>350</v>
      </c>
      <c r="D52" s="67">
        <v>2.36</v>
      </c>
      <c r="E52" s="67">
        <v>4.26</v>
      </c>
      <c r="F52" s="68">
        <f t="shared" si="122"/>
        <v>1.9</v>
      </c>
      <c r="G52" s="67">
        <v>4.26</v>
      </c>
      <c r="H52" s="67">
        <v>8.15</v>
      </c>
      <c r="I52" s="68">
        <f t="shared" si="123"/>
        <v>3.8900000000000006</v>
      </c>
      <c r="J52" s="67">
        <f t="shared" si="124"/>
        <v>8.15</v>
      </c>
      <c r="K52" s="67">
        <v>12.23</v>
      </c>
      <c r="L52" s="68">
        <f t="shared" si="125"/>
        <v>4.08</v>
      </c>
      <c r="M52" s="67">
        <f t="shared" si="126"/>
        <v>12.23</v>
      </c>
      <c r="N52" s="67">
        <v>15.48</v>
      </c>
      <c r="O52" s="68">
        <f t="shared" si="127"/>
        <v>3.25</v>
      </c>
      <c r="P52" s="67">
        <f t="shared" si="128"/>
        <v>15.48</v>
      </c>
      <c r="Q52" s="67">
        <v>17.98</v>
      </c>
      <c r="R52" s="68">
        <f t="shared" si="129"/>
        <v>2.5</v>
      </c>
      <c r="S52" s="67">
        <f t="shared" si="130"/>
        <v>17.98</v>
      </c>
      <c r="T52" s="67">
        <v>23.16</v>
      </c>
      <c r="U52" s="68">
        <f t="shared" si="131"/>
        <v>5.18</v>
      </c>
      <c r="V52" s="67">
        <v>23.16</v>
      </c>
      <c r="W52" s="67">
        <v>28.88</v>
      </c>
      <c r="X52" s="68">
        <f t="shared" si="132"/>
        <v>5.7199999999999989</v>
      </c>
      <c r="Y52" s="67">
        <f t="shared" si="133"/>
        <v>28.88</v>
      </c>
      <c r="Z52" s="67">
        <v>39.39</v>
      </c>
      <c r="AA52" s="68">
        <f t="shared" si="134"/>
        <v>10.510000000000002</v>
      </c>
      <c r="AB52" s="67">
        <v>39.39</v>
      </c>
      <c r="AC52" s="67">
        <v>44.07</v>
      </c>
      <c r="AD52" s="68">
        <f t="shared" si="135"/>
        <v>4.68</v>
      </c>
      <c r="AE52" s="67">
        <v>44.07</v>
      </c>
      <c r="AF52" s="67">
        <v>46.19</v>
      </c>
      <c r="AG52" s="68">
        <f t="shared" si="136"/>
        <v>2.1199999999999974</v>
      </c>
      <c r="AH52" s="67">
        <f t="shared" si="137"/>
        <v>46.19</v>
      </c>
      <c r="AI52" s="67">
        <v>52.41</v>
      </c>
      <c r="AJ52" s="68">
        <f t="shared" si="138"/>
        <v>6.2199999999999989</v>
      </c>
      <c r="AK52" s="67"/>
      <c r="AL52" s="67"/>
      <c r="AM52" s="68">
        <f t="shared" si="139"/>
        <v>0</v>
      </c>
    </row>
    <row r="53" spans="1:39" ht="14.25" customHeight="1">
      <c r="A53" s="62" t="str">
        <f t="shared" si="0"/>
        <v>C-10 - Afrizal</v>
      </c>
      <c r="B53" s="67" t="s">
        <v>351</v>
      </c>
      <c r="C53" s="11" t="s">
        <v>352</v>
      </c>
      <c r="D53" s="67">
        <v>2.39</v>
      </c>
      <c r="E53" s="67">
        <v>10.9</v>
      </c>
      <c r="F53" s="68">
        <f t="shared" si="122"/>
        <v>8.51</v>
      </c>
      <c r="G53" s="67">
        <v>10.9</v>
      </c>
      <c r="H53" s="67">
        <v>30.22</v>
      </c>
      <c r="I53" s="68">
        <f t="shared" si="123"/>
        <v>19.32</v>
      </c>
      <c r="J53" s="67">
        <f t="shared" si="124"/>
        <v>30.22</v>
      </c>
      <c r="K53" s="67">
        <v>50.5</v>
      </c>
      <c r="L53" s="68">
        <f t="shared" si="125"/>
        <v>20.28</v>
      </c>
      <c r="M53" s="67">
        <f t="shared" si="126"/>
        <v>50.5</v>
      </c>
      <c r="N53" s="67">
        <v>93.15</v>
      </c>
      <c r="O53" s="68">
        <f t="shared" si="127"/>
        <v>42.650000000000006</v>
      </c>
      <c r="P53" s="67">
        <f t="shared" si="128"/>
        <v>93.15</v>
      </c>
      <c r="Q53" s="67">
        <v>106.99</v>
      </c>
      <c r="R53" s="68">
        <f t="shared" si="129"/>
        <v>13.839999999999989</v>
      </c>
      <c r="S53" s="67">
        <f t="shared" si="130"/>
        <v>106.99</v>
      </c>
      <c r="T53" s="67">
        <v>111.78</v>
      </c>
      <c r="U53" s="68">
        <f t="shared" si="131"/>
        <v>4.7900000000000063</v>
      </c>
      <c r="V53" s="67">
        <v>111.78</v>
      </c>
      <c r="W53" s="67">
        <v>121.95</v>
      </c>
      <c r="X53" s="68">
        <f t="shared" si="132"/>
        <v>10.170000000000002</v>
      </c>
      <c r="Y53" s="67">
        <f t="shared" si="133"/>
        <v>121.95</v>
      </c>
      <c r="Z53" s="67">
        <v>128.88999999999999</v>
      </c>
      <c r="AA53" s="68">
        <f t="shared" si="134"/>
        <v>6.9399999999999835</v>
      </c>
      <c r="AB53" s="67">
        <v>128.88999999999999</v>
      </c>
      <c r="AC53" s="67">
        <v>137.59</v>
      </c>
      <c r="AD53" s="68">
        <f t="shared" si="135"/>
        <v>8.7000000000000171</v>
      </c>
      <c r="AE53" s="67">
        <v>137.59</v>
      </c>
      <c r="AF53" s="67">
        <v>147.28</v>
      </c>
      <c r="AG53" s="68">
        <f t="shared" si="136"/>
        <v>9.6899999999999977</v>
      </c>
      <c r="AH53" s="67">
        <f t="shared" si="137"/>
        <v>147.28</v>
      </c>
      <c r="AI53" s="67">
        <v>157.16999999999999</v>
      </c>
      <c r="AJ53" s="68">
        <f t="shared" si="138"/>
        <v>9.8899999999999864</v>
      </c>
      <c r="AK53" s="67"/>
      <c r="AL53" s="67"/>
      <c r="AM53" s="68">
        <f t="shared" si="139"/>
        <v>0</v>
      </c>
    </row>
    <row r="54" spans="1:39" ht="14.25" customHeight="1">
      <c r="A54" s="62" t="str">
        <f t="shared" si="0"/>
        <v>C-11 - Reni</v>
      </c>
      <c r="B54" s="67" t="s">
        <v>353</v>
      </c>
      <c r="C54" s="11" t="s">
        <v>354</v>
      </c>
      <c r="D54" s="67">
        <v>1</v>
      </c>
      <c r="E54" s="67">
        <v>7.49</v>
      </c>
      <c r="F54" s="68">
        <f t="shared" si="122"/>
        <v>6.49</v>
      </c>
      <c r="G54" s="67">
        <v>7.49</v>
      </c>
      <c r="H54" s="67">
        <v>11.87</v>
      </c>
      <c r="I54" s="68">
        <f t="shared" si="123"/>
        <v>4.379999999999999</v>
      </c>
      <c r="J54" s="67">
        <f t="shared" si="124"/>
        <v>11.87</v>
      </c>
      <c r="K54" s="67">
        <v>21.08</v>
      </c>
      <c r="L54" s="68">
        <f t="shared" si="125"/>
        <v>9.2099999999999991</v>
      </c>
      <c r="M54" s="67">
        <f t="shared" si="126"/>
        <v>21.08</v>
      </c>
      <c r="N54" s="67">
        <v>23.15</v>
      </c>
      <c r="O54" s="68">
        <f t="shared" si="127"/>
        <v>2.0700000000000003</v>
      </c>
      <c r="P54" s="67">
        <f t="shared" si="128"/>
        <v>23.15</v>
      </c>
      <c r="Q54" s="67">
        <v>24.89</v>
      </c>
      <c r="R54" s="68">
        <f t="shared" si="129"/>
        <v>1.740000000000002</v>
      </c>
      <c r="S54" s="67">
        <f t="shared" si="130"/>
        <v>24.89</v>
      </c>
      <c r="T54" s="67">
        <v>26.99</v>
      </c>
      <c r="U54" s="68">
        <f t="shared" si="131"/>
        <v>2.0999999999999979</v>
      </c>
      <c r="V54" s="67">
        <v>26.99</v>
      </c>
      <c r="W54" s="67">
        <v>28.67</v>
      </c>
      <c r="X54" s="68">
        <f t="shared" si="132"/>
        <v>1.6800000000000033</v>
      </c>
      <c r="Y54" s="67">
        <f t="shared" si="133"/>
        <v>28.67</v>
      </c>
      <c r="Z54" s="67">
        <v>29.12</v>
      </c>
      <c r="AA54" s="68">
        <f t="shared" si="134"/>
        <v>0.44999999999999929</v>
      </c>
      <c r="AB54" s="67">
        <v>29.12</v>
      </c>
      <c r="AC54" s="67">
        <v>30.32</v>
      </c>
      <c r="AD54" s="68">
        <f t="shared" si="135"/>
        <v>1.1999999999999993</v>
      </c>
      <c r="AE54" s="67">
        <v>30.32</v>
      </c>
      <c r="AF54" s="67">
        <v>30.92</v>
      </c>
      <c r="AG54" s="68">
        <f t="shared" si="136"/>
        <v>0.60000000000000142</v>
      </c>
      <c r="AH54" s="67">
        <f t="shared" si="137"/>
        <v>30.92</v>
      </c>
      <c r="AI54" s="67">
        <v>35.28</v>
      </c>
      <c r="AJ54" s="68">
        <f t="shared" si="138"/>
        <v>4.3599999999999994</v>
      </c>
      <c r="AK54" s="67"/>
      <c r="AL54" s="67"/>
      <c r="AM54" s="68">
        <f t="shared" si="139"/>
        <v>0</v>
      </c>
    </row>
    <row r="55" spans="1:39" ht="14.25" customHeight="1">
      <c r="A55" s="62" t="str">
        <f t="shared" si="0"/>
        <v>C-12 - Yosep Karna</v>
      </c>
      <c r="B55" s="67" t="s">
        <v>355</v>
      </c>
      <c r="C55" s="11" t="s">
        <v>356</v>
      </c>
      <c r="D55" s="67">
        <v>6.96</v>
      </c>
      <c r="E55" s="67">
        <v>22.37</v>
      </c>
      <c r="F55" s="68">
        <f t="shared" si="122"/>
        <v>15.41</v>
      </c>
      <c r="G55" s="67">
        <v>22.37</v>
      </c>
      <c r="H55" s="67">
        <v>40.770000000000003</v>
      </c>
      <c r="I55" s="68">
        <f t="shared" si="123"/>
        <v>18.400000000000002</v>
      </c>
      <c r="J55" s="67">
        <f t="shared" si="124"/>
        <v>40.770000000000003</v>
      </c>
      <c r="K55" s="67">
        <v>57.93</v>
      </c>
      <c r="L55" s="68">
        <f t="shared" si="125"/>
        <v>17.159999999999997</v>
      </c>
      <c r="M55" s="67">
        <f t="shared" si="126"/>
        <v>57.93</v>
      </c>
      <c r="N55" s="67">
        <v>72.27</v>
      </c>
      <c r="O55" s="68">
        <f t="shared" si="127"/>
        <v>14.339999999999996</v>
      </c>
      <c r="P55" s="67">
        <f t="shared" si="128"/>
        <v>72.27</v>
      </c>
      <c r="Q55" s="67">
        <v>89.33</v>
      </c>
      <c r="R55" s="68">
        <f t="shared" si="129"/>
        <v>17.060000000000002</v>
      </c>
      <c r="S55" s="67">
        <f t="shared" si="130"/>
        <v>89.33</v>
      </c>
      <c r="T55" s="67">
        <v>105.91</v>
      </c>
      <c r="U55" s="68">
        <f t="shared" si="131"/>
        <v>16.579999999999998</v>
      </c>
      <c r="V55" s="67">
        <v>105.91</v>
      </c>
      <c r="W55" s="67">
        <v>122.58</v>
      </c>
      <c r="X55" s="68">
        <f t="shared" si="132"/>
        <v>16.670000000000002</v>
      </c>
      <c r="Y55" s="67">
        <f t="shared" si="133"/>
        <v>122.58</v>
      </c>
      <c r="Z55" s="67">
        <v>147.21</v>
      </c>
      <c r="AA55" s="68">
        <f t="shared" si="134"/>
        <v>24.63000000000001</v>
      </c>
      <c r="AB55" s="67">
        <v>147.21</v>
      </c>
      <c r="AC55" s="67">
        <v>164.03</v>
      </c>
      <c r="AD55" s="68">
        <f t="shared" si="135"/>
        <v>16.819999999999993</v>
      </c>
      <c r="AE55" s="67">
        <v>164.03</v>
      </c>
      <c r="AF55" s="67">
        <v>180.82</v>
      </c>
      <c r="AG55" s="68">
        <f t="shared" si="136"/>
        <v>16.789999999999992</v>
      </c>
      <c r="AH55" s="67">
        <f t="shared" si="137"/>
        <v>180.82</v>
      </c>
      <c r="AI55" s="67">
        <v>194.02</v>
      </c>
      <c r="AJ55" s="68">
        <f t="shared" si="138"/>
        <v>13.200000000000017</v>
      </c>
      <c r="AK55" s="67"/>
      <c r="AL55" s="67"/>
      <c r="AM55" s="68">
        <f t="shared" si="139"/>
        <v>0</v>
      </c>
    </row>
    <row r="56" spans="1:39" ht="14.25" customHeight="1">
      <c r="A56" s="62" t="str">
        <f t="shared" si="0"/>
        <v>C-13 - Netha</v>
      </c>
      <c r="B56" s="67" t="s">
        <v>357</v>
      </c>
      <c r="C56" s="11" t="s">
        <v>358</v>
      </c>
      <c r="D56" s="67">
        <v>6.36</v>
      </c>
      <c r="E56" s="67">
        <v>19.62</v>
      </c>
      <c r="F56" s="68">
        <f t="shared" si="122"/>
        <v>13.260000000000002</v>
      </c>
      <c r="G56" s="67">
        <v>19.62</v>
      </c>
      <c r="H56" s="67">
        <v>34.369999999999997</v>
      </c>
      <c r="I56" s="68">
        <f t="shared" si="123"/>
        <v>14.749999999999996</v>
      </c>
      <c r="J56" s="67">
        <f t="shared" si="124"/>
        <v>34.369999999999997</v>
      </c>
      <c r="K56" s="67">
        <v>49.82</v>
      </c>
      <c r="L56" s="68">
        <f t="shared" si="125"/>
        <v>15.450000000000003</v>
      </c>
      <c r="M56" s="67">
        <f t="shared" si="126"/>
        <v>49.82</v>
      </c>
      <c r="N56" s="67">
        <v>59.67</v>
      </c>
      <c r="O56" s="68">
        <f t="shared" si="127"/>
        <v>9.8500000000000014</v>
      </c>
      <c r="P56" s="67">
        <f t="shared" si="128"/>
        <v>59.67</v>
      </c>
      <c r="Q56" s="67">
        <v>70.290000000000006</v>
      </c>
      <c r="R56" s="68">
        <f t="shared" si="129"/>
        <v>10.620000000000005</v>
      </c>
      <c r="S56" s="67">
        <f t="shared" si="130"/>
        <v>70.290000000000006</v>
      </c>
      <c r="T56" s="67">
        <v>81.58</v>
      </c>
      <c r="U56" s="68">
        <f t="shared" si="131"/>
        <v>11.289999999999992</v>
      </c>
      <c r="V56" s="67">
        <v>81.58</v>
      </c>
      <c r="W56" s="67">
        <v>91.75</v>
      </c>
      <c r="X56" s="68">
        <f t="shared" si="132"/>
        <v>10.170000000000002</v>
      </c>
      <c r="Y56" s="67">
        <f t="shared" si="133"/>
        <v>91.75</v>
      </c>
      <c r="Z56" s="67">
        <v>104.82</v>
      </c>
      <c r="AA56" s="68">
        <f t="shared" si="134"/>
        <v>13.069999999999993</v>
      </c>
      <c r="AB56" s="67">
        <v>104.82</v>
      </c>
      <c r="AC56" s="67">
        <v>116.19</v>
      </c>
      <c r="AD56" s="68">
        <f t="shared" si="135"/>
        <v>11.370000000000005</v>
      </c>
      <c r="AE56" s="67">
        <v>116.19</v>
      </c>
      <c r="AF56" s="67">
        <v>124.37</v>
      </c>
      <c r="AG56" s="68">
        <f t="shared" si="136"/>
        <v>8.1800000000000068</v>
      </c>
      <c r="AH56" s="67">
        <f t="shared" si="137"/>
        <v>124.37</v>
      </c>
      <c r="AI56" s="67">
        <v>137.30000000000001</v>
      </c>
      <c r="AJ56" s="68">
        <f t="shared" si="138"/>
        <v>12.930000000000007</v>
      </c>
      <c r="AK56" s="67"/>
      <c r="AL56" s="67"/>
      <c r="AM56" s="68">
        <f t="shared" si="139"/>
        <v>0</v>
      </c>
    </row>
    <row r="57" spans="1:39" ht="14.25" customHeight="1">
      <c r="A57" s="62" t="str">
        <f t="shared" si="0"/>
        <v>C-14 - Windi Hardiansyah</v>
      </c>
      <c r="B57" s="67" t="s">
        <v>359</v>
      </c>
      <c r="C57" s="11" t="s">
        <v>360</v>
      </c>
      <c r="D57" s="67">
        <v>3.18</v>
      </c>
      <c r="E57" s="67">
        <v>10.71</v>
      </c>
      <c r="F57" s="68">
        <f t="shared" si="122"/>
        <v>7.5300000000000011</v>
      </c>
      <c r="G57" s="67">
        <v>10.71</v>
      </c>
      <c r="H57" s="67">
        <v>20.76</v>
      </c>
      <c r="I57" s="68">
        <f t="shared" si="123"/>
        <v>10.050000000000001</v>
      </c>
      <c r="J57" s="67">
        <f t="shared" si="124"/>
        <v>20.76</v>
      </c>
      <c r="K57" s="67">
        <v>32.14</v>
      </c>
      <c r="L57" s="68">
        <f t="shared" si="125"/>
        <v>11.379999999999999</v>
      </c>
      <c r="M57" s="67">
        <f t="shared" si="126"/>
        <v>32.14</v>
      </c>
      <c r="N57" s="67">
        <v>41.66</v>
      </c>
      <c r="O57" s="68">
        <f t="shared" si="127"/>
        <v>9.519999999999996</v>
      </c>
      <c r="P57" s="67">
        <f t="shared" si="128"/>
        <v>41.66</v>
      </c>
      <c r="Q57" s="67">
        <v>56.63</v>
      </c>
      <c r="R57" s="68">
        <f t="shared" si="129"/>
        <v>14.970000000000006</v>
      </c>
      <c r="S57" s="67">
        <f t="shared" si="130"/>
        <v>56.63</v>
      </c>
      <c r="T57" s="67">
        <v>65.31</v>
      </c>
      <c r="U57" s="68">
        <f t="shared" si="131"/>
        <v>8.68</v>
      </c>
      <c r="V57" s="67">
        <v>65.31</v>
      </c>
      <c r="W57" s="67">
        <v>76.78</v>
      </c>
      <c r="X57" s="68">
        <f t="shared" si="132"/>
        <v>11.469999999999999</v>
      </c>
      <c r="Y57" s="67">
        <f t="shared" si="133"/>
        <v>76.78</v>
      </c>
      <c r="Z57" s="67">
        <v>87.56</v>
      </c>
      <c r="AA57" s="68">
        <f t="shared" si="134"/>
        <v>10.780000000000001</v>
      </c>
      <c r="AB57" s="67">
        <v>87.56</v>
      </c>
      <c r="AC57" s="67">
        <v>97.28</v>
      </c>
      <c r="AD57" s="68">
        <f t="shared" si="135"/>
        <v>9.7199999999999989</v>
      </c>
      <c r="AE57" s="67">
        <v>97.28</v>
      </c>
      <c r="AF57" s="67">
        <v>108.99</v>
      </c>
      <c r="AG57" s="68">
        <f t="shared" si="136"/>
        <v>11.709999999999994</v>
      </c>
      <c r="AH57" s="67">
        <f t="shared" si="137"/>
        <v>108.99</v>
      </c>
      <c r="AI57" s="67">
        <v>119.56</v>
      </c>
      <c r="AJ57" s="68">
        <f t="shared" si="138"/>
        <v>10.570000000000007</v>
      </c>
      <c r="AK57" s="67"/>
      <c r="AL57" s="67"/>
      <c r="AM57" s="68">
        <f t="shared" si="139"/>
        <v>0</v>
      </c>
    </row>
    <row r="58" spans="1:39" ht="14.25" customHeight="1">
      <c r="A58" s="62" t="str">
        <f t="shared" si="0"/>
        <v>C-15 - -</v>
      </c>
      <c r="B58" s="71" t="s">
        <v>361</v>
      </c>
      <c r="C58" s="70" t="s">
        <v>302</v>
      </c>
      <c r="D58" s="71">
        <v>0</v>
      </c>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row>
    <row r="59" spans="1:39" ht="14.25" customHeight="1">
      <c r="A59" s="62" t="str">
        <f t="shared" si="0"/>
        <v>C-16 - Ramdhani</v>
      </c>
      <c r="B59" s="67" t="s">
        <v>362</v>
      </c>
      <c r="C59" s="11" t="s">
        <v>363</v>
      </c>
      <c r="D59" s="67">
        <v>3.17</v>
      </c>
      <c r="E59" s="67">
        <v>15.56</v>
      </c>
      <c r="F59" s="68">
        <f t="shared" ref="F59:F66" si="140">IF(E59-D59&lt;0,"-",E59-D59)</f>
        <v>12.39</v>
      </c>
      <c r="G59" s="67">
        <v>15.56</v>
      </c>
      <c r="H59" s="67">
        <v>25.82</v>
      </c>
      <c r="I59" s="68">
        <f t="shared" ref="I59:I67" si="141">IF(H59-G59&lt;0,"-",H59-G59)</f>
        <v>10.26</v>
      </c>
      <c r="J59" s="67">
        <f t="shared" ref="J59:J67" si="142">H59</f>
        <v>25.82</v>
      </c>
      <c r="K59" s="67">
        <v>35.44</v>
      </c>
      <c r="L59" s="68">
        <f t="shared" ref="L59:L67" si="143">IF(K59-J59&lt;0,"-",K59-J59)</f>
        <v>9.6199999999999974</v>
      </c>
      <c r="M59" s="67">
        <f>K59</f>
        <v>35.44</v>
      </c>
      <c r="N59" s="67">
        <v>43.31</v>
      </c>
      <c r="O59" s="68">
        <f t="shared" ref="O59:O67" si="144">IF(N59-M59&lt;0,"-",N59-M59)</f>
        <v>7.8700000000000045</v>
      </c>
      <c r="P59" s="67">
        <f t="shared" ref="P59:P68" si="145">N59</f>
        <v>43.31</v>
      </c>
      <c r="Q59" s="67">
        <v>53.93</v>
      </c>
      <c r="R59" s="68">
        <f t="shared" ref="R59:R67" si="146">IF(Q59-P59&lt;0,"-",Q59-P59)</f>
        <v>10.619999999999997</v>
      </c>
      <c r="S59" s="67">
        <f t="shared" ref="S59:S67" si="147">Q59</f>
        <v>53.93</v>
      </c>
      <c r="T59" s="67">
        <v>67.510000000000005</v>
      </c>
      <c r="U59" s="68">
        <f t="shared" ref="U59:U62" si="148">IF(T59-S59&lt;0,"-",T59-S59)</f>
        <v>13.580000000000005</v>
      </c>
      <c r="V59" s="67">
        <v>67.510000000000005</v>
      </c>
      <c r="W59" s="67">
        <v>80.84</v>
      </c>
      <c r="X59" s="68">
        <f t="shared" ref="X59:X67" si="149">IF(W59-V59&lt;0,"-",W59-V59)</f>
        <v>13.329999999999998</v>
      </c>
      <c r="Y59" s="67">
        <f t="shared" ref="Y59:Y68" si="150">W59</f>
        <v>80.84</v>
      </c>
      <c r="Z59" s="67">
        <v>98.68</v>
      </c>
      <c r="AA59" s="68">
        <f t="shared" ref="AA59:AA67" si="151">IF(Z59-Y59&lt;0,"-",Z59-Y59)</f>
        <v>17.840000000000003</v>
      </c>
      <c r="AB59" s="67">
        <v>98.68</v>
      </c>
      <c r="AC59" s="67">
        <v>111.09</v>
      </c>
      <c r="AD59" s="68">
        <f t="shared" ref="AD59:AD67" si="152">IF(AC59-AB59&lt;0,"-",AC59-AB59)</f>
        <v>12.409999999999997</v>
      </c>
      <c r="AE59" s="67">
        <v>111.09</v>
      </c>
      <c r="AF59" s="67">
        <v>127.5</v>
      </c>
      <c r="AG59" s="68">
        <f t="shared" ref="AG59:AG66" si="153">IF(AF59-AE59&lt;0,"-",AF59-AE59)</f>
        <v>16.409999999999997</v>
      </c>
      <c r="AH59" s="67">
        <f t="shared" ref="AH59:AH66" si="154">AF59</f>
        <v>127.5</v>
      </c>
      <c r="AI59" s="67">
        <v>145.13</v>
      </c>
      <c r="AJ59" s="68">
        <f t="shared" ref="AJ59:AJ66" si="155">IF(AI59-AH59&lt;0,"-",AI59-AH59)</f>
        <v>17.629999999999995</v>
      </c>
      <c r="AK59" s="67"/>
      <c r="AL59" s="67"/>
      <c r="AM59" s="68">
        <f>IF(AL59-AK59&lt;0,"-",AL59-AK59)</f>
        <v>0</v>
      </c>
    </row>
    <row r="60" spans="1:39" ht="14.25" customHeight="1">
      <c r="A60" s="62" t="str">
        <f t="shared" si="0"/>
        <v>C-17 - -</v>
      </c>
      <c r="B60" s="67" t="s">
        <v>364</v>
      </c>
      <c r="C60" s="11" t="s">
        <v>302</v>
      </c>
      <c r="D60" s="67">
        <v>0</v>
      </c>
      <c r="E60" s="67">
        <v>0</v>
      </c>
      <c r="F60" s="68">
        <f t="shared" si="140"/>
        <v>0</v>
      </c>
      <c r="G60" s="67">
        <v>553.34</v>
      </c>
      <c r="H60" s="67">
        <v>553.34</v>
      </c>
      <c r="I60" s="68">
        <f t="shared" si="141"/>
        <v>0</v>
      </c>
      <c r="J60" s="67">
        <f t="shared" si="142"/>
        <v>553.34</v>
      </c>
      <c r="K60" s="67">
        <v>553.34</v>
      </c>
      <c r="L60" s="68">
        <f t="shared" si="143"/>
        <v>0</v>
      </c>
      <c r="M60" s="67">
        <v>5.38</v>
      </c>
      <c r="N60" s="67">
        <v>5.38</v>
      </c>
      <c r="O60" s="68">
        <f t="shared" si="144"/>
        <v>0</v>
      </c>
      <c r="P60" s="67">
        <f t="shared" si="145"/>
        <v>5.38</v>
      </c>
      <c r="Q60" s="67">
        <v>5.38</v>
      </c>
      <c r="R60" s="68">
        <f t="shared" si="146"/>
        <v>0</v>
      </c>
      <c r="S60" s="67">
        <f t="shared" si="147"/>
        <v>5.38</v>
      </c>
      <c r="T60" s="67">
        <v>1.1299999999999999</v>
      </c>
      <c r="U60" s="68" t="str">
        <f t="shared" si="148"/>
        <v>-</v>
      </c>
      <c r="V60" s="67">
        <v>1.1299999999999999</v>
      </c>
      <c r="W60" s="67">
        <v>1.1299999999999999</v>
      </c>
      <c r="X60" s="68">
        <f t="shared" si="149"/>
        <v>0</v>
      </c>
      <c r="Y60" s="67">
        <f t="shared" si="150"/>
        <v>1.1299999999999999</v>
      </c>
      <c r="Z60" s="67">
        <v>1.26</v>
      </c>
      <c r="AA60" s="68">
        <f t="shared" si="151"/>
        <v>0.13000000000000012</v>
      </c>
      <c r="AB60" s="67">
        <v>1.26</v>
      </c>
      <c r="AC60" s="67">
        <v>1.26</v>
      </c>
      <c r="AD60" s="68">
        <f t="shared" si="152"/>
        <v>0</v>
      </c>
      <c r="AE60" s="67">
        <v>1.26</v>
      </c>
      <c r="AF60" s="67">
        <v>1.26</v>
      </c>
      <c r="AG60" s="68">
        <f t="shared" si="153"/>
        <v>0</v>
      </c>
      <c r="AH60" s="67">
        <f t="shared" si="154"/>
        <v>1.26</v>
      </c>
      <c r="AI60" s="67">
        <v>1.26</v>
      </c>
      <c r="AJ60" s="68">
        <f t="shared" si="155"/>
        <v>0</v>
      </c>
      <c r="AK60" s="67"/>
      <c r="AL60" s="67"/>
      <c r="AM60" s="67"/>
    </row>
    <row r="61" spans="1:39" ht="14.25" customHeight="1">
      <c r="A61" s="62" t="str">
        <f t="shared" si="0"/>
        <v>C-18 - Budi Laksana</v>
      </c>
      <c r="B61" s="67" t="s">
        <v>365</v>
      </c>
      <c r="C61" s="11" t="s">
        <v>366</v>
      </c>
      <c r="D61" s="67">
        <v>2.14</v>
      </c>
      <c r="E61" s="67">
        <v>2.31</v>
      </c>
      <c r="F61" s="68">
        <f t="shared" si="140"/>
        <v>0.16999999999999993</v>
      </c>
      <c r="G61" s="67">
        <v>2.31</v>
      </c>
      <c r="H61" s="67">
        <v>5.38</v>
      </c>
      <c r="I61" s="68">
        <f t="shared" si="141"/>
        <v>3.07</v>
      </c>
      <c r="J61" s="67">
        <f t="shared" si="142"/>
        <v>5.38</v>
      </c>
      <c r="K61" s="67">
        <v>5.38</v>
      </c>
      <c r="L61" s="68">
        <f t="shared" si="143"/>
        <v>0</v>
      </c>
      <c r="M61" s="67">
        <v>554</v>
      </c>
      <c r="N61" s="67">
        <v>554</v>
      </c>
      <c r="O61" s="68">
        <f t="shared" si="144"/>
        <v>0</v>
      </c>
      <c r="P61" s="67">
        <f t="shared" si="145"/>
        <v>554</v>
      </c>
      <c r="Q61" s="67">
        <v>557.07000000000005</v>
      </c>
      <c r="R61" s="68">
        <f t="shared" si="146"/>
        <v>3.07000000000005</v>
      </c>
      <c r="S61" s="67">
        <f t="shared" si="147"/>
        <v>557.07000000000005</v>
      </c>
      <c r="T61" s="67">
        <v>563.96</v>
      </c>
      <c r="U61" s="68">
        <f t="shared" si="148"/>
        <v>6.8899999999999864</v>
      </c>
      <c r="V61" s="67">
        <v>563.96</v>
      </c>
      <c r="W61" s="67">
        <v>583.80999999999995</v>
      </c>
      <c r="X61" s="68">
        <f t="shared" si="149"/>
        <v>19.849999999999909</v>
      </c>
      <c r="Y61" s="67">
        <f t="shared" si="150"/>
        <v>583.80999999999995</v>
      </c>
      <c r="Z61" s="67">
        <v>614.08000000000004</v>
      </c>
      <c r="AA61" s="68">
        <f t="shared" si="151"/>
        <v>30.270000000000095</v>
      </c>
      <c r="AB61" s="67">
        <v>614.08000000000004</v>
      </c>
      <c r="AC61" s="67">
        <v>643.29</v>
      </c>
      <c r="AD61" s="68">
        <f t="shared" si="152"/>
        <v>29.209999999999923</v>
      </c>
      <c r="AE61" s="67">
        <v>643.29</v>
      </c>
      <c r="AF61" s="67">
        <v>675.43</v>
      </c>
      <c r="AG61" s="68">
        <f t="shared" si="153"/>
        <v>32.139999999999986</v>
      </c>
      <c r="AH61" s="67">
        <f t="shared" si="154"/>
        <v>675.43</v>
      </c>
      <c r="AI61" s="67">
        <v>708.4</v>
      </c>
      <c r="AJ61" s="68">
        <f t="shared" si="155"/>
        <v>32.970000000000027</v>
      </c>
      <c r="AK61" s="67"/>
      <c r="AL61" s="67"/>
      <c r="AM61" s="68">
        <f t="shared" ref="AM61:AM62" si="156">IF(AL61-AK61&lt;0,"-",AL61-AK61)</f>
        <v>0</v>
      </c>
    </row>
    <row r="62" spans="1:39" ht="14.25" customHeight="1">
      <c r="A62" s="62" t="str">
        <f t="shared" si="0"/>
        <v>D-1 - Agung Ihsan Athoilah</v>
      </c>
      <c r="B62" s="67" t="s">
        <v>367</v>
      </c>
      <c r="C62" s="11" t="s">
        <v>304</v>
      </c>
      <c r="D62" s="67">
        <v>1.85</v>
      </c>
      <c r="E62" s="67">
        <v>4.95</v>
      </c>
      <c r="F62" s="68">
        <f t="shared" si="140"/>
        <v>3.1</v>
      </c>
      <c r="G62" s="67">
        <v>4.95</v>
      </c>
      <c r="H62" s="67">
        <v>7.71</v>
      </c>
      <c r="I62" s="68">
        <f t="shared" si="141"/>
        <v>2.76</v>
      </c>
      <c r="J62" s="67">
        <f t="shared" si="142"/>
        <v>7.71</v>
      </c>
      <c r="K62" s="67">
        <v>9.9700000000000006</v>
      </c>
      <c r="L62" s="68">
        <f t="shared" si="143"/>
        <v>2.2600000000000007</v>
      </c>
      <c r="M62" s="67">
        <f t="shared" ref="M62:M67" si="157">K62</f>
        <v>9.9700000000000006</v>
      </c>
      <c r="N62" s="67">
        <v>10.64</v>
      </c>
      <c r="O62" s="68">
        <f t="shared" si="144"/>
        <v>0.66999999999999993</v>
      </c>
      <c r="P62" s="67">
        <f t="shared" si="145"/>
        <v>10.64</v>
      </c>
      <c r="Q62" s="67">
        <v>13.31</v>
      </c>
      <c r="R62" s="68">
        <f t="shared" si="146"/>
        <v>2.67</v>
      </c>
      <c r="S62" s="67">
        <f t="shared" si="147"/>
        <v>13.31</v>
      </c>
      <c r="T62" s="67">
        <v>14.63</v>
      </c>
      <c r="U62" s="68">
        <f t="shared" si="148"/>
        <v>1.3200000000000003</v>
      </c>
      <c r="V62" s="67">
        <v>14.63</v>
      </c>
      <c r="W62" s="67">
        <v>16.11</v>
      </c>
      <c r="X62" s="68">
        <f t="shared" si="149"/>
        <v>1.4799999999999986</v>
      </c>
      <c r="Y62" s="67">
        <f t="shared" si="150"/>
        <v>16.11</v>
      </c>
      <c r="Z62" s="67">
        <v>25.69</v>
      </c>
      <c r="AA62" s="68">
        <f t="shared" si="151"/>
        <v>9.5800000000000018</v>
      </c>
      <c r="AB62" s="67">
        <v>25.69</v>
      </c>
      <c r="AC62" s="67">
        <v>36.06</v>
      </c>
      <c r="AD62" s="68">
        <f t="shared" si="152"/>
        <v>10.370000000000001</v>
      </c>
      <c r="AE62" s="67">
        <v>36.06</v>
      </c>
      <c r="AF62" s="67">
        <v>45.79</v>
      </c>
      <c r="AG62" s="68">
        <f t="shared" si="153"/>
        <v>9.7299999999999969</v>
      </c>
      <c r="AH62" s="67">
        <f t="shared" si="154"/>
        <v>45.79</v>
      </c>
      <c r="AI62" s="67">
        <v>56.52</v>
      </c>
      <c r="AJ62" s="68">
        <f t="shared" si="155"/>
        <v>10.730000000000004</v>
      </c>
      <c r="AK62" s="67"/>
      <c r="AL62" s="67"/>
      <c r="AM62" s="68">
        <f t="shared" si="156"/>
        <v>0</v>
      </c>
    </row>
    <row r="63" spans="1:39" ht="14.25" customHeight="1">
      <c r="A63" s="62" t="str">
        <f t="shared" si="0"/>
        <v>D-2 - Armanda Junaidi</v>
      </c>
      <c r="B63" s="67" t="s">
        <v>368</v>
      </c>
      <c r="C63" s="11" t="s">
        <v>369</v>
      </c>
      <c r="D63" s="67">
        <v>0</v>
      </c>
      <c r="E63" s="67">
        <v>0</v>
      </c>
      <c r="F63" s="68">
        <f t="shared" si="140"/>
        <v>0</v>
      </c>
      <c r="G63" s="67">
        <v>2.02</v>
      </c>
      <c r="H63" s="67">
        <v>2.02</v>
      </c>
      <c r="I63" s="68">
        <f t="shared" si="141"/>
        <v>0</v>
      </c>
      <c r="J63" s="67">
        <f t="shared" si="142"/>
        <v>2.02</v>
      </c>
      <c r="K63" s="67">
        <v>2.02</v>
      </c>
      <c r="L63" s="68">
        <f t="shared" si="143"/>
        <v>0</v>
      </c>
      <c r="M63" s="67">
        <f t="shared" si="157"/>
        <v>2.02</v>
      </c>
      <c r="N63" s="67">
        <v>2.02</v>
      </c>
      <c r="O63" s="68">
        <f t="shared" si="144"/>
        <v>0</v>
      </c>
      <c r="P63" s="67">
        <f t="shared" si="145"/>
        <v>2.02</v>
      </c>
      <c r="Q63" s="67">
        <v>2.02</v>
      </c>
      <c r="R63" s="68">
        <f t="shared" si="146"/>
        <v>0</v>
      </c>
      <c r="S63" s="67">
        <f t="shared" si="147"/>
        <v>2.02</v>
      </c>
      <c r="T63" s="67">
        <v>2.19</v>
      </c>
      <c r="U63" s="68">
        <f>IF(T63-S63&lt;0,"-",T63-S63)</f>
        <v>0.16999999999999993</v>
      </c>
      <c r="V63" s="67">
        <v>2.19</v>
      </c>
      <c r="W63" s="67">
        <v>2.19</v>
      </c>
      <c r="X63" s="68">
        <f t="shared" si="149"/>
        <v>0</v>
      </c>
      <c r="Y63" s="67">
        <f t="shared" si="150"/>
        <v>2.19</v>
      </c>
      <c r="Z63" s="67">
        <v>2.19</v>
      </c>
      <c r="AA63" s="68">
        <f t="shared" si="151"/>
        <v>0</v>
      </c>
      <c r="AB63" s="67">
        <v>2.19</v>
      </c>
      <c r="AC63" s="67">
        <v>2.19</v>
      </c>
      <c r="AD63" s="68">
        <f t="shared" si="152"/>
        <v>0</v>
      </c>
      <c r="AE63" s="67">
        <v>2.19</v>
      </c>
      <c r="AF63" s="67">
        <v>2.19</v>
      </c>
      <c r="AG63" s="68">
        <f t="shared" si="153"/>
        <v>0</v>
      </c>
      <c r="AH63" s="67">
        <f t="shared" si="154"/>
        <v>2.19</v>
      </c>
      <c r="AI63" s="67">
        <v>2.19</v>
      </c>
      <c r="AJ63" s="68">
        <f t="shared" si="155"/>
        <v>0</v>
      </c>
      <c r="AK63" s="67"/>
      <c r="AL63" s="67"/>
      <c r="AM63" s="67"/>
    </row>
    <row r="64" spans="1:39" ht="14.25" customHeight="1">
      <c r="A64" s="62" t="str">
        <f t="shared" si="0"/>
        <v>D-3 - Abdul Malik Ikhsan</v>
      </c>
      <c r="B64" s="67" t="s">
        <v>370</v>
      </c>
      <c r="C64" s="11" t="s">
        <v>371</v>
      </c>
      <c r="D64" s="67">
        <v>3.9</v>
      </c>
      <c r="E64" s="67">
        <v>6.72</v>
      </c>
      <c r="F64" s="68">
        <f t="shared" si="140"/>
        <v>2.82</v>
      </c>
      <c r="G64" s="67">
        <v>6.72</v>
      </c>
      <c r="H64" s="67">
        <v>12.35</v>
      </c>
      <c r="I64" s="68">
        <f t="shared" si="141"/>
        <v>5.63</v>
      </c>
      <c r="J64" s="67">
        <f t="shared" si="142"/>
        <v>12.35</v>
      </c>
      <c r="K64" s="67">
        <v>18.579999999999998</v>
      </c>
      <c r="L64" s="68">
        <f t="shared" si="143"/>
        <v>6.2299999999999986</v>
      </c>
      <c r="M64" s="67">
        <f t="shared" si="157"/>
        <v>18.579999999999998</v>
      </c>
      <c r="N64" s="67">
        <v>22.11</v>
      </c>
      <c r="O64" s="68">
        <f t="shared" si="144"/>
        <v>3.5300000000000011</v>
      </c>
      <c r="P64" s="67">
        <f t="shared" si="145"/>
        <v>22.11</v>
      </c>
      <c r="Q64" s="67">
        <v>25.17</v>
      </c>
      <c r="R64" s="68">
        <f t="shared" si="146"/>
        <v>3.0600000000000023</v>
      </c>
      <c r="S64" s="67">
        <f t="shared" si="147"/>
        <v>25.17</v>
      </c>
      <c r="T64" s="67">
        <v>29.75</v>
      </c>
      <c r="U64" s="68">
        <f t="shared" ref="U64:U66" si="158">IF(T64-S64&lt;0,"-",T64-S64)</f>
        <v>4.5799999999999983</v>
      </c>
      <c r="V64" s="67">
        <v>29.75</v>
      </c>
      <c r="W64" s="67">
        <v>32.46</v>
      </c>
      <c r="X64" s="68">
        <f t="shared" si="149"/>
        <v>2.7100000000000009</v>
      </c>
      <c r="Y64" s="67">
        <f t="shared" si="150"/>
        <v>32.46</v>
      </c>
      <c r="Z64" s="67">
        <v>38.94</v>
      </c>
      <c r="AA64" s="68">
        <f t="shared" si="151"/>
        <v>6.4799999999999969</v>
      </c>
      <c r="AB64" s="67">
        <v>38.94</v>
      </c>
      <c r="AC64" s="67">
        <v>43.7</v>
      </c>
      <c r="AD64" s="68">
        <f t="shared" si="152"/>
        <v>4.7600000000000051</v>
      </c>
      <c r="AE64" s="67">
        <v>43.7</v>
      </c>
      <c r="AF64" s="67">
        <v>47.47</v>
      </c>
      <c r="AG64" s="68">
        <f t="shared" si="153"/>
        <v>3.769999999999996</v>
      </c>
      <c r="AH64" s="67">
        <f t="shared" si="154"/>
        <v>47.47</v>
      </c>
      <c r="AI64" s="67">
        <v>52.48</v>
      </c>
      <c r="AJ64" s="68">
        <f t="shared" si="155"/>
        <v>5.009999999999998</v>
      </c>
      <c r="AK64" s="67"/>
      <c r="AL64" s="67"/>
      <c r="AM64" s="68">
        <f t="shared" ref="AM64:AM66" si="159">IF(AL64-AK64&lt;0,"-",AL64-AK64)</f>
        <v>0</v>
      </c>
    </row>
    <row r="65" spans="1:39" ht="14.25" customHeight="1">
      <c r="A65" s="62" t="str">
        <f t="shared" si="0"/>
        <v>D-4 - Toni</v>
      </c>
      <c r="B65" s="67" t="s">
        <v>372</v>
      </c>
      <c r="C65" s="11" t="s">
        <v>373</v>
      </c>
      <c r="D65" s="67">
        <v>3.91</v>
      </c>
      <c r="E65" s="67">
        <v>11.09</v>
      </c>
      <c r="F65" s="68">
        <f t="shared" si="140"/>
        <v>7.18</v>
      </c>
      <c r="G65" s="67">
        <v>11.09</v>
      </c>
      <c r="H65" s="67">
        <v>22.9</v>
      </c>
      <c r="I65" s="68">
        <f t="shared" si="141"/>
        <v>11.809999999999999</v>
      </c>
      <c r="J65" s="67">
        <f t="shared" si="142"/>
        <v>22.9</v>
      </c>
      <c r="K65" s="67">
        <v>36.31</v>
      </c>
      <c r="L65" s="68">
        <f t="shared" si="143"/>
        <v>13.410000000000004</v>
      </c>
      <c r="M65" s="67">
        <f t="shared" si="157"/>
        <v>36.31</v>
      </c>
      <c r="N65" s="67">
        <v>44.43</v>
      </c>
      <c r="O65" s="68">
        <f t="shared" si="144"/>
        <v>8.1199999999999974</v>
      </c>
      <c r="P65" s="67">
        <f t="shared" si="145"/>
        <v>44.43</v>
      </c>
      <c r="Q65" s="67">
        <v>49.25</v>
      </c>
      <c r="R65" s="68">
        <f t="shared" si="146"/>
        <v>4.82</v>
      </c>
      <c r="S65" s="67">
        <f t="shared" si="147"/>
        <v>49.25</v>
      </c>
      <c r="T65" s="67">
        <v>62.5</v>
      </c>
      <c r="U65" s="68">
        <f t="shared" si="158"/>
        <v>13.25</v>
      </c>
      <c r="V65" s="67">
        <v>62.5</v>
      </c>
      <c r="W65" s="67">
        <v>77.13</v>
      </c>
      <c r="X65" s="68">
        <f t="shared" si="149"/>
        <v>14.629999999999995</v>
      </c>
      <c r="Y65" s="67">
        <f t="shared" si="150"/>
        <v>77.13</v>
      </c>
      <c r="Z65" s="67">
        <v>94.79</v>
      </c>
      <c r="AA65" s="68">
        <f t="shared" si="151"/>
        <v>17.660000000000011</v>
      </c>
      <c r="AB65" s="67">
        <v>94.79</v>
      </c>
      <c r="AC65" s="67">
        <v>105.1</v>
      </c>
      <c r="AD65" s="68">
        <f t="shared" si="152"/>
        <v>10.309999999999988</v>
      </c>
      <c r="AE65" s="67">
        <v>105.1</v>
      </c>
      <c r="AF65" s="67">
        <v>116.91</v>
      </c>
      <c r="AG65" s="68">
        <f t="shared" si="153"/>
        <v>11.810000000000002</v>
      </c>
      <c r="AH65" s="67">
        <f t="shared" si="154"/>
        <v>116.91</v>
      </c>
      <c r="AI65" s="67">
        <v>129.69</v>
      </c>
      <c r="AJ65" s="68">
        <f t="shared" si="155"/>
        <v>12.780000000000001</v>
      </c>
      <c r="AK65" s="67"/>
      <c r="AL65" s="67"/>
      <c r="AM65" s="68">
        <f t="shared" si="159"/>
        <v>0</v>
      </c>
    </row>
    <row r="66" spans="1:39" ht="14.25" customHeight="1">
      <c r="A66" s="62" t="str">
        <f t="shared" si="0"/>
        <v>D-5 - Wilman - Dwi</v>
      </c>
      <c r="B66" s="76" t="s">
        <v>374</v>
      </c>
      <c r="C66" s="77" t="s">
        <v>375</v>
      </c>
      <c r="D66" s="76">
        <v>0.99</v>
      </c>
      <c r="E66" s="76">
        <v>2.61</v>
      </c>
      <c r="F66" s="78">
        <f t="shared" si="140"/>
        <v>1.6199999999999999</v>
      </c>
      <c r="G66" s="76">
        <v>2.61</v>
      </c>
      <c r="H66" s="76">
        <v>5.08</v>
      </c>
      <c r="I66" s="78">
        <f t="shared" si="141"/>
        <v>2.4700000000000002</v>
      </c>
      <c r="J66" s="67">
        <f t="shared" si="142"/>
        <v>5.08</v>
      </c>
      <c r="K66" s="76">
        <v>7.57</v>
      </c>
      <c r="L66" s="78">
        <f t="shared" si="143"/>
        <v>2.4900000000000002</v>
      </c>
      <c r="M66" s="67">
        <f t="shared" si="157"/>
        <v>7.57</v>
      </c>
      <c r="N66" s="76">
        <v>8.81</v>
      </c>
      <c r="O66" s="78">
        <f t="shared" si="144"/>
        <v>1.2400000000000002</v>
      </c>
      <c r="P66" s="67">
        <f t="shared" si="145"/>
        <v>8.81</v>
      </c>
      <c r="Q66" s="76">
        <v>10.35</v>
      </c>
      <c r="R66" s="78">
        <f t="shared" si="146"/>
        <v>1.5399999999999991</v>
      </c>
      <c r="S66" s="67">
        <f t="shared" si="147"/>
        <v>10.35</v>
      </c>
      <c r="T66" s="76">
        <v>12.86</v>
      </c>
      <c r="U66" s="78">
        <f t="shared" si="158"/>
        <v>2.5099999999999998</v>
      </c>
      <c r="V66" s="76">
        <v>12.86</v>
      </c>
      <c r="W66" s="76">
        <v>16.920000000000002</v>
      </c>
      <c r="X66" s="78">
        <f t="shared" si="149"/>
        <v>4.0600000000000023</v>
      </c>
      <c r="Y66" s="67">
        <f t="shared" si="150"/>
        <v>16.920000000000002</v>
      </c>
      <c r="Z66" s="76">
        <v>18.5</v>
      </c>
      <c r="AA66" s="78">
        <f t="shared" si="151"/>
        <v>1.5799999999999983</v>
      </c>
      <c r="AB66" s="76">
        <v>18.5</v>
      </c>
      <c r="AC66" s="76">
        <v>21.14</v>
      </c>
      <c r="AD66" s="78">
        <f t="shared" si="152"/>
        <v>2.6400000000000006</v>
      </c>
      <c r="AE66" s="76">
        <v>21.14</v>
      </c>
      <c r="AF66" s="76">
        <v>26.97</v>
      </c>
      <c r="AG66" s="78">
        <f t="shared" si="153"/>
        <v>5.8299999999999983</v>
      </c>
      <c r="AH66" s="67">
        <f t="shared" si="154"/>
        <v>26.97</v>
      </c>
      <c r="AI66" s="76">
        <v>30.97</v>
      </c>
      <c r="AJ66" s="78">
        <f t="shared" si="155"/>
        <v>4</v>
      </c>
      <c r="AK66" s="76"/>
      <c r="AL66" s="76"/>
      <c r="AM66" s="78">
        <f t="shared" si="159"/>
        <v>0</v>
      </c>
    </row>
    <row r="67" spans="1:39" ht="14.25" customHeight="1">
      <c r="A67" s="62"/>
      <c r="B67" s="79"/>
      <c r="C67" s="11" t="s">
        <v>376</v>
      </c>
      <c r="D67" s="80"/>
      <c r="E67" s="81"/>
      <c r="F67" s="82"/>
      <c r="G67" s="67">
        <v>960.6</v>
      </c>
      <c r="H67" s="83">
        <v>965.18</v>
      </c>
      <c r="I67" s="78">
        <f t="shared" si="141"/>
        <v>4.5799999999999272</v>
      </c>
      <c r="J67" s="67">
        <f t="shared" si="142"/>
        <v>965.18</v>
      </c>
      <c r="K67" s="81">
        <v>981</v>
      </c>
      <c r="L67" s="78">
        <f t="shared" si="143"/>
        <v>15.82000000000005</v>
      </c>
      <c r="M67" s="67">
        <f t="shared" si="157"/>
        <v>981</v>
      </c>
      <c r="N67" s="81">
        <v>999.55</v>
      </c>
      <c r="O67" s="78">
        <f t="shared" si="144"/>
        <v>18.549999999999955</v>
      </c>
      <c r="P67" s="67">
        <f t="shared" si="145"/>
        <v>999.55</v>
      </c>
      <c r="Q67" s="9">
        <v>1016.97</v>
      </c>
      <c r="R67" s="78">
        <f t="shared" si="146"/>
        <v>17.420000000000073</v>
      </c>
      <c r="S67" s="67">
        <f t="shared" si="147"/>
        <v>1016.97</v>
      </c>
      <c r="T67" s="9">
        <v>1036.1099999999999</v>
      </c>
      <c r="U67" s="68">
        <f>IF(T67-S67&lt;0,"-",T67-S67)</f>
        <v>19.139999999999873</v>
      </c>
      <c r="V67" s="9">
        <v>1036.0999999999999</v>
      </c>
      <c r="W67" s="9">
        <v>1055.2</v>
      </c>
      <c r="X67" s="78">
        <f t="shared" si="149"/>
        <v>19.100000000000136</v>
      </c>
      <c r="Y67" s="67">
        <f t="shared" si="150"/>
        <v>1055.2</v>
      </c>
      <c r="Z67" s="81">
        <v>1077.04</v>
      </c>
      <c r="AA67" s="78">
        <f t="shared" si="151"/>
        <v>21.839999999999918</v>
      </c>
      <c r="AB67" s="81">
        <v>1077.04</v>
      </c>
      <c r="AC67" s="81">
        <v>1077.04</v>
      </c>
      <c r="AD67" s="78">
        <f t="shared" si="152"/>
        <v>0</v>
      </c>
      <c r="AE67" s="81"/>
      <c r="AF67" s="81"/>
      <c r="AG67" s="71"/>
      <c r="AH67" s="71"/>
      <c r="AI67" s="81"/>
      <c r="AJ67" s="71"/>
      <c r="AK67" s="81"/>
      <c r="AL67" s="81"/>
      <c r="AM67" s="81"/>
    </row>
    <row r="68" spans="1:39" ht="14.25" customHeight="1">
      <c r="A68" s="62"/>
      <c r="F68" s="84">
        <f>SUM(F6:F67)</f>
        <v>218.53999999999996</v>
      </c>
      <c r="I68" s="84">
        <f>SUM(I6:I67)</f>
        <v>364.88999999999993</v>
      </c>
      <c r="L68" s="84">
        <f>SUM(L6:L67)</f>
        <v>433.2600000000001</v>
      </c>
      <c r="O68" s="84">
        <f>SUM(O6:O67)</f>
        <v>347.32000000000005</v>
      </c>
      <c r="P68" s="67">
        <f t="shared" si="145"/>
        <v>0</v>
      </c>
      <c r="R68" s="84">
        <f>SUM(R6:R67)</f>
        <v>402.79000000000013</v>
      </c>
      <c r="U68" s="84">
        <f>SUM(U6:U67)</f>
        <v>385.76000000000005</v>
      </c>
      <c r="X68" s="84">
        <f>SUM(X6:X67)</f>
        <v>412.94000000000011</v>
      </c>
      <c r="Y68" s="67">
        <f t="shared" si="150"/>
        <v>0</v>
      </c>
      <c r="AA68" s="84">
        <f>SUM(AA6:AA67)</f>
        <v>543.47</v>
      </c>
      <c r="AD68" s="84">
        <f>SUM(AD6:AD67)</f>
        <v>465.27000000000004</v>
      </c>
      <c r="AG68" s="84">
        <f>SUM(AG6:AG67)</f>
        <v>434.44999999999993</v>
      </c>
      <c r="AH68" s="67">
        <f>AF68</f>
        <v>0</v>
      </c>
    </row>
    <row r="69" spans="1:39" ht="14.25" customHeight="1">
      <c r="A69" s="62"/>
      <c r="F69" s="85"/>
    </row>
    <row r="70" spans="1:39" ht="14.25" customHeight="1">
      <c r="A70" s="62"/>
      <c r="F70" s="85"/>
    </row>
    <row r="71" spans="1:39" ht="14.25" customHeight="1">
      <c r="A71" s="62"/>
      <c r="F71" s="85"/>
    </row>
    <row r="72" spans="1:39" ht="14.25" customHeight="1">
      <c r="A72" s="62"/>
      <c r="F72" s="85"/>
    </row>
    <row r="73" spans="1:39" ht="14.25" customHeight="1">
      <c r="A73" s="62"/>
      <c r="F73" s="85"/>
    </row>
    <row r="74" spans="1:39" ht="14.25" customHeight="1">
      <c r="A74" s="62"/>
      <c r="F74" s="85"/>
    </row>
    <row r="75" spans="1:39" ht="14.25" customHeight="1">
      <c r="A75" s="62"/>
      <c r="F75" s="85"/>
    </row>
    <row r="76" spans="1:39" ht="14.25" customHeight="1">
      <c r="A76" s="62"/>
      <c r="F76" s="85"/>
    </row>
    <row r="77" spans="1:39" ht="14.25" customHeight="1">
      <c r="A77" s="62"/>
      <c r="F77" s="85"/>
    </row>
    <row r="78" spans="1:39" ht="14.25" customHeight="1">
      <c r="A78" s="62"/>
      <c r="F78" s="85"/>
    </row>
    <row r="79" spans="1:39" ht="14.25" customHeight="1">
      <c r="A79" s="62"/>
      <c r="F79" s="85"/>
    </row>
    <row r="80" spans="1:39" ht="14.25" customHeight="1">
      <c r="A80" s="62"/>
      <c r="F80" s="85"/>
    </row>
    <row r="81" spans="1:6" ht="14.25" customHeight="1">
      <c r="A81" s="62"/>
      <c r="F81" s="85"/>
    </row>
    <row r="82" spans="1:6" ht="14.25" customHeight="1">
      <c r="A82" s="62"/>
      <c r="F82" s="85"/>
    </row>
    <row r="83" spans="1:6" ht="14.25" customHeight="1">
      <c r="A83" s="62"/>
      <c r="F83" s="85"/>
    </row>
    <row r="84" spans="1:6" ht="14.25" customHeight="1">
      <c r="A84" s="62"/>
      <c r="F84" s="85"/>
    </row>
    <row r="85" spans="1:6" ht="14.25" customHeight="1">
      <c r="A85" s="62"/>
      <c r="F85" s="85"/>
    </row>
    <row r="86" spans="1:6" ht="14.25" customHeight="1">
      <c r="A86" s="62"/>
      <c r="F86" s="85"/>
    </row>
    <row r="87" spans="1:6" ht="14.25" customHeight="1">
      <c r="A87" s="62"/>
      <c r="F87" s="85"/>
    </row>
    <row r="88" spans="1:6" ht="14.25" customHeight="1">
      <c r="A88" s="62"/>
      <c r="F88" s="85"/>
    </row>
    <row r="89" spans="1:6" ht="14.25" customHeight="1">
      <c r="A89" s="62"/>
      <c r="F89" s="85"/>
    </row>
    <row r="90" spans="1:6" ht="14.25" customHeight="1">
      <c r="A90" s="62"/>
      <c r="F90" s="85"/>
    </row>
    <row r="91" spans="1:6" ht="14.25" customHeight="1">
      <c r="A91" s="62"/>
      <c r="F91" s="85"/>
    </row>
    <row r="92" spans="1:6" ht="14.25" customHeight="1">
      <c r="A92" s="62"/>
      <c r="F92" s="85"/>
    </row>
    <row r="93" spans="1:6" ht="14.25" customHeight="1">
      <c r="A93" s="62"/>
      <c r="F93" s="85"/>
    </row>
    <row r="94" spans="1:6" ht="14.25" customHeight="1">
      <c r="A94" s="62"/>
      <c r="F94" s="85"/>
    </row>
    <row r="95" spans="1:6" ht="14.25" customHeight="1">
      <c r="A95" s="62"/>
      <c r="F95" s="85"/>
    </row>
    <row r="96" spans="1:6" ht="14.25" customHeight="1">
      <c r="A96" s="62"/>
      <c r="F96" s="85"/>
    </row>
    <row r="97" spans="1:6" ht="14.25" customHeight="1">
      <c r="A97" s="62"/>
      <c r="F97" s="85"/>
    </row>
    <row r="98" spans="1:6" ht="14.25" customHeight="1">
      <c r="A98" s="62"/>
      <c r="F98" s="85"/>
    </row>
    <row r="99" spans="1:6" ht="14.25" customHeight="1">
      <c r="A99" s="62"/>
      <c r="F99" s="85"/>
    </row>
    <row r="100" spans="1:6" ht="14.25" customHeight="1">
      <c r="A100" s="62"/>
      <c r="F100" s="85"/>
    </row>
    <row r="101" spans="1:6" ht="14.25" customHeight="1">
      <c r="A101" s="62"/>
      <c r="F101" s="85"/>
    </row>
    <row r="102" spans="1:6" ht="14.25" customHeight="1">
      <c r="A102" s="62"/>
      <c r="F102" s="85"/>
    </row>
    <row r="103" spans="1:6" ht="14.25" customHeight="1">
      <c r="A103" s="62"/>
      <c r="F103" s="85"/>
    </row>
    <row r="104" spans="1:6" ht="14.25" customHeight="1">
      <c r="A104" s="62"/>
      <c r="F104" s="85"/>
    </row>
    <row r="105" spans="1:6" ht="14.25" customHeight="1">
      <c r="A105" s="62"/>
      <c r="F105" s="85"/>
    </row>
    <row r="106" spans="1:6" ht="14.25" customHeight="1">
      <c r="A106" s="62"/>
      <c r="F106" s="85"/>
    </row>
    <row r="107" spans="1:6" ht="14.25" customHeight="1">
      <c r="A107" s="62"/>
      <c r="F107" s="85"/>
    </row>
    <row r="108" spans="1:6" ht="14.25" customHeight="1">
      <c r="A108" s="62"/>
      <c r="F108" s="85"/>
    </row>
    <row r="109" spans="1:6" ht="14.25" customHeight="1">
      <c r="A109" s="62"/>
      <c r="F109" s="85"/>
    </row>
    <row r="110" spans="1:6" ht="14.25" customHeight="1">
      <c r="A110" s="62"/>
      <c r="F110" s="85"/>
    </row>
    <row r="111" spans="1:6" ht="14.25" customHeight="1">
      <c r="A111" s="62"/>
      <c r="F111" s="85"/>
    </row>
    <row r="112" spans="1:6" ht="14.25" customHeight="1">
      <c r="A112" s="62"/>
      <c r="F112" s="85"/>
    </row>
    <row r="113" spans="1:6" ht="14.25" customHeight="1">
      <c r="A113" s="62"/>
      <c r="F113" s="85"/>
    </row>
    <row r="114" spans="1:6" ht="14.25" customHeight="1">
      <c r="A114" s="62"/>
      <c r="F114" s="85"/>
    </row>
    <row r="115" spans="1:6" ht="14.25" customHeight="1">
      <c r="A115" s="62"/>
      <c r="F115" s="85"/>
    </row>
    <row r="116" spans="1:6" ht="14.25" customHeight="1">
      <c r="A116" s="62"/>
      <c r="F116" s="85"/>
    </row>
    <row r="117" spans="1:6" ht="14.25" customHeight="1">
      <c r="A117" s="62"/>
      <c r="F117" s="85"/>
    </row>
    <row r="118" spans="1:6" ht="14.25" customHeight="1">
      <c r="A118" s="62"/>
      <c r="F118" s="85"/>
    </row>
    <row r="119" spans="1:6" ht="14.25" customHeight="1">
      <c r="A119" s="62"/>
      <c r="F119" s="85"/>
    </row>
    <row r="120" spans="1:6" ht="14.25" customHeight="1">
      <c r="A120" s="62"/>
      <c r="F120" s="85"/>
    </row>
    <row r="121" spans="1:6" ht="14.25" customHeight="1">
      <c r="A121" s="62"/>
      <c r="F121" s="85"/>
    </row>
    <row r="122" spans="1:6" ht="14.25" customHeight="1">
      <c r="A122" s="62"/>
      <c r="F122" s="85"/>
    </row>
    <row r="123" spans="1:6" ht="14.25" customHeight="1">
      <c r="A123" s="62"/>
      <c r="F123" s="85"/>
    </row>
    <row r="124" spans="1:6" ht="14.25" customHeight="1">
      <c r="A124" s="62"/>
      <c r="F124" s="85"/>
    </row>
    <row r="125" spans="1:6" ht="14.25" customHeight="1">
      <c r="A125" s="62"/>
      <c r="F125" s="85"/>
    </row>
    <row r="126" spans="1:6" ht="14.25" customHeight="1">
      <c r="A126" s="62"/>
      <c r="F126" s="85"/>
    </row>
    <row r="127" spans="1:6" ht="14.25" customHeight="1">
      <c r="A127" s="62"/>
      <c r="F127" s="85"/>
    </row>
    <row r="128" spans="1:6" ht="14.25" customHeight="1">
      <c r="A128" s="62"/>
      <c r="F128" s="85"/>
    </row>
    <row r="129" spans="1:6" ht="14.25" customHeight="1">
      <c r="A129" s="62"/>
      <c r="F129" s="85"/>
    </row>
    <row r="130" spans="1:6" ht="14.25" customHeight="1">
      <c r="A130" s="62"/>
      <c r="F130" s="85"/>
    </row>
    <row r="131" spans="1:6" ht="14.25" customHeight="1">
      <c r="A131" s="62"/>
      <c r="F131" s="85"/>
    </row>
    <row r="132" spans="1:6" ht="14.25" customHeight="1">
      <c r="A132" s="62"/>
      <c r="F132" s="85"/>
    </row>
    <row r="133" spans="1:6" ht="14.25" customHeight="1">
      <c r="A133" s="62"/>
      <c r="F133" s="85"/>
    </row>
    <row r="134" spans="1:6" ht="14.25" customHeight="1">
      <c r="A134" s="62"/>
      <c r="F134" s="85"/>
    </row>
    <row r="135" spans="1:6" ht="14.25" customHeight="1">
      <c r="A135" s="62"/>
      <c r="F135" s="85"/>
    </row>
    <row r="136" spans="1:6" ht="14.25" customHeight="1">
      <c r="A136" s="62"/>
      <c r="F136" s="85"/>
    </row>
    <row r="137" spans="1:6" ht="14.25" customHeight="1">
      <c r="A137" s="62"/>
      <c r="F137" s="85"/>
    </row>
    <row r="138" spans="1:6" ht="14.25" customHeight="1">
      <c r="A138" s="62"/>
      <c r="F138" s="85"/>
    </row>
    <row r="139" spans="1:6" ht="14.25" customHeight="1">
      <c r="A139" s="62"/>
      <c r="F139" s="85"/>
    </row>
    <row r="140" spans="1:6" ht="14.25" customHeight="1">
      <c r="A140" s="62"/>
      <c r="F140" s="85"/>
    </row>
    <row r="141" spans="1:6" ht="14.25" customHeight="1">
      <c r="A141" s="62"/>
      <c r="F141" s="85"/>
    </row>
    <row r="142" spans="1:6" ht="14.25" customHeight="1">
      <c r="A142" s="62"/>
      <c r="F142" s="85"/>
    </row>
    <row r="143" spans="1:6" ht="14.25" customHeight="1">
      <c r="A143" s="62"/>
      <c r="F143" s="85"/>
    </row>
    <row r="144" spans="1:6" ht="14.25" customHeight="1">
      <c r="A144" s="62"/>
      <c r="F144" s="85"/>
    </row>
    <row r="145" spans="1:6" ht="14.25" customHeight="1">
      <c r="A145" s="62"/>
      <c r="F145" s="85"/>
    </row>
    <row r="146" spans="1:6" ht="14.25" customHeight="1">
      <c r="A146" s="62"/>
      <c r="F146" s="85"/>
    </row>
    <row r="147" spans="1:6" ht="14.25" customHeight="1">
      <c r="A147" s="62"/>
      <c r="F147" s="85"/>
    </row>
    <row r="148" spans="1:6" ht="14.25" customHeight="1">
      <c r="A148" s="62"/>
      <c r="F148" s="85"/>
    </row>
    <row r="149" spans="1:6" ht="14.25" customHeight="1">
      <c r="A149" s="62"/>
      <c r="F149" s="85"/>
    </row>
    <row r="150" spans="1:6" ht="14.25" customHeight="1">
      <c r="A150" s="62"/>
      <c r="F150" s="85"/>
    </row>
    <row r="151" spans="1:6" ht="14.25" customHeight="1">
      <c r="A151" s="62"/>
      <c r="F151" s="85"/>
    </row>
    <row r="152" spans="1:6" ht="14.25" customHeight="1">
      <c r="A152" s="62"/>
      <c r="F152" s="85"/>
    </row>
    <row r="153" spans="1:6" ht="14.25" customHeight="1">
      <c r="A153" s="62"/>
      <c r="F153" s="85"/>
    </row>
    <row r="154" spans="1:6" ht="14.25" customHeight="1">
      <c r="A154" s="62"/>
      <c r="F154" s="85"/>
    </row>
    <row r="155" spans="1:6" ht="14.25" customHeight="1">
      <c r="A155" s="62"/>
      <c r="F155" s="85"/>
    </row>
    <row r="156" spans="1:6" ht="14.25" customHeight="1">
      <c r="A156" s="62"/>
      <c r="F156" s="85"/>
    </row>
    <row r="157" spans="1:6" ht="14.25" customHeight="1">
      <c r="A157" s="62"/>
      <c r="F157" s="85"/>
    </row>
    <row r="158" spans="1:6" ht="14.25" customHeight="1">
      <c r="A158" s="62"/>
      <c r="F158" s="85"/>
    </row>
    <row r="159" spans="1:6" ht="14.25" customHeight="1">
      <c r="A159" s="62"/>
      <c r="F159" s="85"/>
    </row>
    <row r="160" spans="1:6" ht="14.25" customHeight="1">
      <c r="A160" s="62"/>
      <c r="F160" s="85"/>
    </row>
    <row r="161" spans="1:6" ht="14.25" customHeight="1">
      <c r="A161" s="62"/>
      <c r="F161" s="85"/>
    </row>
    <row r="162" spans="1:6" ht="14.25" customHeight="1">
      <c r="A162" s="62"/>
      <c r="F162" s="85"/>
    </row>
    <row r="163" spans="1:6" ht="14.25" customHeight="1">
      <c r="A163" s="62"/>
      <c r="F163" s="85"/>
    </row>
    <row r="164" spans="1:6" ht="14.25" customHeight="1">
      <c r="A164" s="62"/>
      <c r="F164" s="85"/>
    </row>
    <row r="165" spans="1:6" ht="14.25" customHeight="1">
      <c r="A165" s="62"/>
      <c r="F165" s="85"/>
    </row>
    <row r="166" spans="1:6" ht="14.25" customHeight="1">
      <c r="A166" s="62"/>
      <c r="F166" s="85"/>
    </row>
    <row r="167" spans="1:6" ht="14.25" customHeight="1">
      <c r="A167" s="62"/>
      <c r="F167" s="85"/>
    </row>
    <row r="168" spans="1:6" ht="14.25" customHeight="1">
      <c r="A168" s="62"/>
      <c r="F168" s="85"/>
    </row>
    <row r="169" spans="1:6" ht="14.25" customHeight="1">
      <c r="A169" s="62"/>
      <c r="F169" s="85"/>
    </row>
    <row r="170" spans="1:6" ht="14.25" customHeight="1">
      <c r="A170" s="62"/>
      <c r="F170" s="85"/>
    </row>
    <row r="171" spans="1:6" ht="14.25" customHeight="1">
      <c r="A171" s="62"/>
      <c r="F171" s="85"/>
    </row>
    <row r="172" spans="1:6" ht="14.25" customHeight="1">
      <c r="A172" s="62"/>
      <c r="F172" s="85"/>
    </row>
    <row r="173" spans="1:6" ht="14.25" customHeight="1">
      <c r="A173" s="62"/>
      <c r="F173" s="85"/>
    </row>
    <row r="174" spans="1:6" ht="14.25" customHeight="1">
      <c r="A174" s="62"/>
      <c r="F174" s="85"/>
    </row>
    <row r="175" spans="1:6" ht="14.25" customHeight="1">
      <c r="A175" s="62"/>
      <c r="F175" s="85"/>
    </row>
    <row r="176" spans="1:6" ht="14.25" customHeight="1">
      <c r="A176" s="62"/>
      <c r="F176" s="85"/>
    </row>
    <row r="177" spans="1:6" ht="14.25" customHeight="1">
      <c r="A177" s="62"/>
      <c r="F177" s="85"/>
    </row>
    <row r="178" spans="1:6" ht="14.25" customHeight="1">
      <c r="A178" s="62"/>
      <c r="F178" s="85"/>
    </row>
    <row r="179" spans="1:6" ht="14.25" customHeight="1">
      <c r="A179" s="62"/>
      <c r="F179" s="85"/>
    </row>
    <row r="180" spans="1:6" ht="14.25" customHeight="1">
      <c r="A180" s="62"/>
      <c r="F180" s="85"/>
    </row>
    <row r="181" spans="1:6" ht="14.25" customHeight="1">
      <c r="A181" s="62"/>
      <c r="F181" s="85"/>
    </row>
    <row r="182" spans="1:6" ht="14.25" customHeight="1">
      <c r="A182" s="62"/>
      <c r="F182" s="85"/>
    </row>
    <row r="183" spans="1:6" ht="14.25" customHeight="1">
      <c r="A183" s="62"/>
      <c r="F183" s="85"/>
    </row>
    <row r="184" spans="1:6" ht="14.25" customHeight="1">
      <c r="A184" s="62"/>
      <c r="F184" s="85"/>
    </row>
    <row r="185" spans="1:6" ht="14.25" customHeight="1">
      <c r="A185" s="62"/>
      <c r="F185" s="85"/>
    </row>
    <row r="186" spans="1:6" ht="14.25" customHeight="1">
      <c r="A186" s="62"/>
      <c r="F186" s="85"/>
    </row>
    <row r="187" spans="1:6" ht="14.25" customHeight="1">
      <c r="A187" s="62"/>
      <c r="F187" s="85"/>
    </row>
    <row r="188" spans="1:6" ht="14.25" customHeight="1">
      <c r="A188" s="62"/>
      <c r="F188" s="85"/>
    </row>
    <row r="189" spans="1:6" ht="14.25" customHeight="1">
      <c r="A189" s="62"/>
      <c r="F189" s="85"/>
    </row>
    <row r="190" spans="1:6" ht="14.25" customHeight="1">
      <c r="A190" s="62"/>
      <c r="F190" s="85"/>
    </row>
    <row r="191" spans="1:6" ht="14.25" customHeight="1">
      <c r="A191" s="62"/>
      <c r="F191" s="85"/>
    </row>
    <row r="192" spans="1:6" ht="14.25" customHeight="1">
      <c r="A192" s="62"/>
      <c r="F192" s="85"/>
    </row>
    <row r="193" spans="1:6" ht="14.25" customHeight="1">
      <c r="A193" s="62"/>
      <c r="F193" s="85"/>
    </row>
    <row r="194" spans="1:6" ht="14.25" customHeight="1">
      <c r="A194" s="62"/>
      <c r="F194" s="85"/>
    </row>
    <row r="195" spans="1:6" ht="14.25" customHeight="1">
      <c r="A195" s="62"/>
      <c r="F195" s="85"/>
    </row>
    <row r="196" spans="1:6" ht="14.25" customHeight="1">
      <c r="A196" s="62"/>
      <c r="F196" s="85"/>
    </row>
    <row r="197" spans="1:6" ht="14.25" customHeight="1">
      <c r="A197" s="62"/>
      <c r="F197" s="85"/>
    </row>
    <row r="198" spans="1:6" ht="14.25" customHeight="1">
      <c r="A198" s="62"/>
      <c r="F198" s="85"/>
    </row>
    <row r="199" spans="1:6" ht="14.25" customHeight="1">
      <c r="A199" s="62"/>
      <c r="F199" s="85"/>
    </row>
    <row r="200" spans="1:6" ht="14.25" customHeight="1">
      <c r="A200" s="62"/>
      <c r="F200" s="85"/>
    </row>
    <row r="201" spans="1:6" ht="14.25" customHeight="1">
      <c r="A201" s="62"/>
      <c r="F201" s="85"/>
    </row>
    <row r="202" spans="1:6" ht="14.25" customHeight="1">
      <c r="A202" s="62"/>
      <c r="F202" s="85"/>
    </row>
    <row r="203" spans="1:6" ht="14.25" customHeight="1">
      <c r="A203" s="62"/>
      <c r="F203" s="85"/>
    </row>
    <row r="204" spans="1:6" ht="14.25" customHeight="1">
      <c r="A204" s="62"/>
      <c r="F204" s="85"/>
    </row>
    <row r="205" spans="1:6" ht="14.25" customHeight="1">
      <c r="A205" s="62"/>
      <c r="F205" s="85"/>
    </row>
    <row r="206" spans="1:6" ht="14.25" customHeight="1">
      <c r="A206" s="62"/>
      <c r="F206" s="85"/>
    </row>
    <row r="207" spans="1:6" ht="14.25" customHeight="1">
      <c r="A207" s="62"/>
      <c r="F207" s="85"/>
    </row>
    <row r="208" spans="1:6" ht="14.25" customHeight="1">
      <c r="A208" s="62"/>
      <c r="F208" s="85"/>
    </row>
    <row r="209" spans="1:6" ht="14.25" customHeight="1">
      <c r="A209" s="62"/>
      <c r="F209" s="85"/>
    </row>
    <row r="210" spans="1:6" ht="14.25" customHeight="1">
      <c r="A210" s="62"/>
      <c r="F210" s="85"/>
    </row>
    <row r="211" spans="1:6" ht="14.25" customHeight="1">
      <c r="A211" s="62"/>
      <c r="F211" s="85"/>
    </row>
    <row r="212" spans="1:6" ht="14.25" customHeight="1">
      <c r="A212" s="62"/>
      <c r="F212" s="85"/>
    </row>
    <row r="213" spans="1:6" ht="14.25" customHeight="1">
      <c r="A213" s="62"/>
      <c r="F213" s="85"/>
    </row>
    <row r="214" spans="1:6" ht="14.25" customHeight="1">
      <c r="A214" s="62"/>
      <c r="F214" s="85"/>
    </row>
    <row r="215" spans="1:6" ht="14.25" customHeight="1">
      <c r="A215" s="62"/>
      <c r="F215" s="85"/>
    </row>
    <row r="216" spans="1:6" ht="14.25" customHeight="1">
      <c r="A216" s="62"/>
      <c r="F216" s="85"/>
    </row>
    <row r="217" spans="1:6" ht="14.25" customHeight="1">
      <c r="A217" s="62"/>
      <c r="F217" s="85"/>
    </row>
    <row r="218" spans="1:6" ht="14.25" customHeight="1">
      <c r="A218" s="62"/>
      <c r="F218" s="85"/>
    </row>
    <row r="219" spans="1:6" ht="14.25" customHeight="1">
      <c r="A219" s="62"/>
      <c r="F219" s="85"/>
    </row>
    <row r="220" spans="1:6" ht="14.25" customHeight="1">
      <c r="A220" s="62"/>
      <c r="F220" s="85"/>
    </row>
    <row r="221" spans="1:6" ht="14.25" customHeight="1">
      <c r="A221" s="62"/>
      <c r="F221" s="85"/>
    </row>
    <row r="222" spans="1:6" ht="14.25" customHeight="1">
      <c r="A222" s="62"/>
      <c r="F222" s="85"/>
    </row>
    <row r="223" spans="1:6" ht="14.25" customHeight="1">
      <c r="A223" s="62"/>
      <c r="F223" s="85"/>
    </row>
    <row r="224" spans="1:6" ht="14.25" customHeight="1">
      <c r="A224" s="62"/>
      <c r="F224" s="85"/>
    </row>
    <row r="225" spans="1:6" ht="14.25" customHeight="1">
      <c r="A225" s="62"/>
      <c r="F225" s="85"/>
    </row>
    <row r="226" spans="1:6" ht="14.25" customHeight="1">
      <c r="A226" s="62"/>
      <c r="F226" s="85"/>
    </row>
    <row r="227" spans="1:6" ht="14.25" customHeight="1">
      <c r="A227" s="62"/>
      <c r="F227" s="85"/>
    </row>
    <row r="228" spans="1:6" ht="14.25" customHeight="1">
      <c r="A228" s="62"/>
      <c r="F228" s="85"/>
    </row>
    <row r="229" spans="1:6" ht="14.25" customHeight="1">
      <c r="A229" s="62"/>
      <c r="F229" s="85"/>
    </row>
    <row r="230" spans="1:6" ht="14.25" customHeight="1">
      <c r="A230" s="62"/>
      <c r="F230" s="85"/>
    </row>
    <row r="231" spans="1:6" ht="14.25" customHeight="1">
      <c r="A231" s="62"/>
      <c r="F231" s="85"/>
    </row>
    <row r="232" spans="1:6" ht="14.25" customHeight="1">
      <c r="A232" s="62"/>
      <c r="F232" s="85"/>
    </row>
    <row r="233" spans="1:6" ht="14.25" customHeight="1">
      <c r="A233" s="62"/>
      <c r="F233" s="85"/>
    </row>
    <row r="234" spans="1:6" ht="14.25" customHeight="1">
      <c r="A234" s="62"/>
      <c r="F234" s="85"/>
    </row>
    <row r="235" spans="1:6" ht="14.25" customHeight="1">
      <c r="A235" s="62"/>
      <c r="F235" s="85"/>
    </row>
    <row r="236" spans="1:6" ht="14.25" customHeight="1">
      <c r="A236" s="62"/>
      <c r="F236" s="85"/>
    </row>
    <row r="237" spans="1:6" ht="14.25" customHeight="1">
      <c r="A237" s="62"/>
      <c r="F237" s="85"/>
    </row>
    <row r="238" spans="1:6" ht="14.25" customHeight="1">
      <c r="A238" s="62"/>
      <c r="F238" s="85"/>
    </row>
    <row r="239" spans="1:6" ht="14.25" customHeight="1">
      <c r="A239" s="62"/>
      <c r="F239" s="85"/>
    </row>
    <row r="240" spans="1:6" ht="14.25" customHeight="1">
      <c r="A240" s="62"/>
      <c r="F240" s="85"/>
    </row>
    <row r="241" spans="1:6" ht="14.25" customHeight="1">
      <c r="A241" s="62"/>
      <c r="F241" s="85"/>
    </row>
    <row r="242" spans="1:6" ht="14.25" customHeight="1">
      <c r="A242" s="62"/>
      <c r="F242" s="85"/>
    </row>
    <row r="243" spans="1:6" ht="14.25" customHeight="1">
      <c r="A243" s="62"/>
      <c r="F243" s="85"/>
    </row>
    <row r="244" spans="1:6" ht="14.25" customHeight="1">
      <c r="A244" s="62"/>
      <c r="F244" s="85"/>
    </row>
    <row r="245" spans="1:6" ht="14.25" customHeight="1">
      <c r="A245" s="62"/>
      <c r="F245" s="85"/>
    </row>
    <row r="246" spans="1:6" ht="14.25" customHeight="1">
      <c r="A246" s="62"/>
      <c r="F246" s="85"/>
    </row>
    <row r="247" spans="1:6" ht="14.25" customHeight="1">
      <c r="A247" s="62"/>
      <c r="F247" s="85"/>
    </row>
    <row r="248" spans="1:6" ht="14.25" customHeight="1">
      <c r="A248" s="62"/>
      <c r="F248" s="85"/>
    </row>
    <row r="249" spans="1:6" ht="14.25" customHeight="1">
      <c r="A249" s="62"/>
      <c r="F249" s="85"/>
    </row>
    <row r="250" spans="1:6" ht="14.25" customHeight="1">
      <c r="A250" s="62"/>
      <c r="F250" s="85"/>
    </row>
    <row r="251" spans="1:6" ht="14.25" customHeight="1">
      <c r="A251" s="62"/>
      <c r="F251" s="85"/>
    </row>
    <row r="252" spans="1:6" ht="14.25" customHeight="1">
      <c r="A252" s="62"/>
      <c r="F252" s="85"/>
    </row>
    <row r="253" spans="1:6" ht="14.25" customHeight="1">
      <c r="A253" s="62"/>
      <c r="F253" s="85"/>
    </row>
    <row r="254" spans="1:6" ht="14.25" customHeight="1">
      <c r="A254" s="62"/>
      <c r="F254" s="85"/>
    </row>
    <row r="255" spans="1:6" ht="14.25" customHeight="1">
      <c r="A255" s="62"/>
      <c r="F255" s="85"/>
    </row>
    <row r="256" spans="1:6" ht="14.25" customHeight="1">
      <c r="A256" s="62"/>
      <c r="F256" s="85"/>
    </row>
    <row r="257" spans="1:6" ht="14.25" customHeight="1">
      <c r="A257" s="62"/>
      <c r="F257" s="85"/>
    </row>
    <row r="258" spans="1:6" ht="14.25" customHeight="1">
      <c r="A258" s="62"/>
      <c r="F258" s="85"/>
    </row>
    <row r="259" spans="1:6" ht="14.25" customHeight="1">
      <c r="A259" s="62"/>
      <c r="F259" s="85"/>
    </row>
    <row r="260" spans="1:6" ht="14.25" customHeight="1">
      <c r="A260" s="62"/>
      <c r="F260" s="85"/>
    </row>
    <row r="261" spans="1:6" ht="14.25" customHeight="1">
      <c r="A261" s="62"/>
      <c r="F261" s="85"/>
    </row>
    <row r="262" spans="1:6" ht="14.25" customHeight="1">
      <c r="A262" s="62"/>
      <c r="F262" s="85"/>
    </row>
    <row r="263" spans="1:6" ht="14.25" customHeight="1">
      <c r="A263" s="62"/>
      <c r="F263" s="85"/>
    </row>
    <row r="264" spans="1:6" ht="14.25" customHeight="1">
      <c r="A264" s="62"/>
      <c r="F264" s="85"/>
    </row>
    <row r="265" spans="1:6" ht="14.25" customHeight="1">
      <c r="A265" s="62"/>
      <c r="F265" s="85"/>
    </row>
    <row r="266" spans="1:6" ht="14.25" customHeight="1">
      <c r="A266" s="62"/>
      <c r="F266" s="85"/>
    </row>
    <row r="267" spans="1:6" ht="14.25" customHeight="1">
      <c r="A267" s="62"/>
      <c r="F267" s="85"/>
    </row>
    <row r="268" spans="1:6" ht="14.25" customHeight="1">
      <c r="A268" s="62"/>
      <c r="F268" s="85"/>
    </row>
    <row r="269" spans="1:6" ht="14.25" customHeight="1">
      <c r="A269" s="62"/>
      <c r="F269" s="85"/>
    </row>
    <row r="270" spans="1:6" ht="14.25" customHeight="1">
      <c r="A270" s="62"/>
      <c r="F270" s="85"/>
    </row>
    <row r="271" spans="1:6" ht="14.25" customHeight="1">
      <c r="A271" s="62"/>
      <c r="F271" s="85"/>
    </row>
    <row r="272" spans="1:6" ht="14.25" customHeight="1">
      <c r="A272" s="62"/>
      <c r="F272" s="85"/>
    </row>
    <row r="273" spans="1:6" ht="14.25" customHeight="1">
      <c r="A273" s="62"/>
      <c r="F273" s="85"/>
    </row>
    <row r="274" spans="1:6" ht="14.25" customHeight="1">
      <c r="A274" s="62"/>
      <c r="F274" s="85"/>
    </row>
    <row r="275" spans="1:6" ht="14.25" customHeight="1">
      <c r="A275" s="62"/>
      <c r="F275" s="85"/>
    </row>
    <row r="276" spans="1:6" ht="14.25" customHeight="1">
      <c r="A276" s="62"/>
      <c r="F276" s="85"/>
    </row>
    <row r="277" spans="1:6" ht="14.25" customHeight="1">
      <c r="A277" s="62"/>
      <c r="F277" s="85"/>
    </row>
    <row r="278" spans="1:6" ht="14.25" customHeight="1">
      <c r="A278" s="62"/>
      <c r="F278" s="85"/>
    </row>
    <row r="279" spans="1:6" ht="14.25" customHeight="1">
      <c r="A279" s="62"/>
      <c r="F279" s="85"/>
    </row>
    <row r="280" spans="1:6" ht="14.25" customHeight="1">
      <c r="A280" s="62"/>
      <c r="F280" s="85"/>
    </row>
    <row r="281" spans="1:6" ht="14.25" customHeight="1">
      <c r="A281" s="62"/>
      <c r="F281" s="85"/>
    </row>
    <row r="282" spans="1:6" ht="14.25" customHeight="1">
      <c r="A282" s="62"/>
      <c r="F282" s="85"/>
    </row>
    <row r="283" spans="1:6" ht="14.25" customHeight="1">
      <c r="A283" s="62"/>
      <c r="F283" s="85"/>
    </row>
    <row r="284" spans="1:6" ht="14.25" customHeight="1">
      <c r="A284" s="62"/>
      <c r="F284" s="85"/>
    </row>
    <row r="285" spans="1:6" ht="14.25" customHeight="1">
      <c r="A285" s="62"/>
      <c r="F285" s="85"/>
    </row>
    <row r="286" spans="1:6" ht="14.25" customHeight="1">
      <c r="A286" s="62"/>
      <c r="F286" s="85"/>
    </row>
    <row r="287" spans="1:6" ht="14.25" customHeight="1">
      <c r="A287" s="62"/>
      <c r="F287" s="85"/>
    </row>
    <row r="288" spans="1:6" ht="14.25" customHeight="1">
      <c r="A288" s="62"/>
      <c r="F288" s="85"/>
    </row>
    <row r="289" spans="1:6" ht="14.25" customHeight="1">
      <c r="A289" s="62"/>
      <c r="F289" s="85"/>
    </row>
    <row r="290" spans="1:6" ht="14.25" customHeight="1">
      <c r="A290" s="62"/>
      <c r="F290" s="85"/>
    </row>
    <row r="291" spans="1:6" ht="14.25" customHeight="1">
      <c r="A291" s="62"/>
      <c r="F291" s="85"/>
    </row>
    <row r="292" spans="1:6" ht="14.25" customHeight="1">
      <c r="A292" s="62"/>
      <c r="F292" s="85"/>
    </row>
    <row r="293" spans="1:6" ht="14.25" customHeight="1">
      <c r="A293" s="62"/>
      <c r="F293" s="85"/>
    </row>
    <row r="294" spans="1:6" ht="14.25" customHeight="1">
      <c r="A294" s="62"/>
      <c r="F294" s="85"/>
    </row>
    <row r="295" spans="1:6" ht="14.25" customHeight="1">
      <c r="A295" s="62"/>
      <c r="F295" s="85"/>
    </row>
    <row r="296" spans="1:6" ht="14.25" customHeight="1">
      <c r="A296" s="62"/>
      <c r="F296" s="85"/>
    </row>
    <row r="297" spans="1:6" ht="14.25" customHeight="1">
      <c r="A297" s="62"/>
      <c r="F297" s="85"/>
    </row>
    <row r="298" spans="1:6" ht="14.25" customHeight="1">
      <c r="A298" s="62"/>
      <c r="F298" s="85"/>
    </row>
    <row r="299" spans="1:6" ht="14.25" customHeight="1">
      <c r="A299" s="62"/>
      <c r="F299" s="85"/>
    </row>
    <row r="300" spans="1:6" ht="14.25" customHeight="1">
      <c r="A300" s="62"/>
      <c r="F300" s="85"/>
    </row>
    <row r="301" spans="1:6" ht="14.25" customHeight="1">
      <c r="A301" s="62"/>
      <c r="F301" s="85"/>
    </row>
    <row r="302" spans="1:6" ht="14.25" customHeight="1">
      <c r="A302" s="62"/>
      <c r="F302" s="85"/>
    </row>
    <row r="303" spans="1:6" ht="14.25" customHeight="1">
      <c r="A303" s="62"/>
      <c r="F303" s="85"/>
    </row>
    <row r="304" spans="1:6" ht="14.25" customHeight="1">
      <c r="A304" s="62"/>
      <c r="F304" s="85"/>
    </row>
    <row r="305" spans="1:6" ht="14.25" customHeight="1">
      <c r="A305" s="62"/>
      <c r="F305" s="85"/>
    </row>
    <row r="306" spans="1:6" ht="14.25" customHeight="1">
      <c r="A306" s="62"/>
      <c r="F306" s="85"/>
    </row>
    <row r="307" spans="1:6" ht="14.25" customHeight="1">
      <c r="A307" s="62"/>
      <c r="F307" s="85"/>
    </row>
    <row r="308" spans="1:6" ht="14.25" customHeight="1">
      <c r="A308" s="62"/>
      <c r="F308" s="85"/>
    </row>
    <row r="309" spans="1:6" ht="14.25" customHeight="1">
      <c r="A309" s="62"/>
      <c r="F309" s="85"/>
    </row>
    <row r="310" spans="1:6" ht="14.25" customHeight="1">
      <c r="A310" s="62"/>
      <c r="F310" s="85"/>
    </row>
    <row r="311" spans="1:6" ht="14.25" customHeight="1">
      <c r="A311" s="62"/>
      <c r="F311" s="85"/>
    </row>
    <row r="312" spans="1:6" ht="14.25" customHeight="1">
      <c r="A312" s="62"/>
      <c r="F312" s="85"/>
    </row>
    <row r="313" spans="1:6" ht="14.25" customHeight="1">
      <c r="A313" s="62"/>
      <c r="F313" s="85"/>
    </row>
    <row r="314" spans="1:6" ht="14.25" customHeight="1">
      <c r="A314" s="62"/>
      <c r="F314" s="85"/>
    </row>
    <row r="315" spans="1:6" ht="14.25" customHeight="1">
      <c r="A315" s="62"/>
      <c r="F315" s="85"/>
    </row>
    <row r="316" spans="1:6" ht="14.25" customHeight="1">
      <c r="A316" s="62"/>
      <c r="F316" s="85"/>
    </row>
    <row r="317" spans="1:6" ht="14.25" customHeight="1">
      <c r="A317" s="62"/>
      <c r="F317" s="85"/>
    </row>
    <row r="318" spans="1:6" ht="14.25" customHeight="1">
      <c r="A318" s="62"/>
      <c r="F318" s="85"/>
    </row>
    <row r="319" spans="1:6" ht="14.25" customHeight="1">
      <c r="A319" s="62"/>
      <c r="F319" s="85"/>
    </row>
    <row r="320" spans="1:6" ht="14.25" customHeight="1">
      <c r="A320" s="62"/>
      <c r="F320" s="85"/>
    </row>
    <row r="321" spans="1:6" ht="14.25" customHeight="1">
      <c r="A321" s="62"/>
      <c r="F321" s="85"/>
    </row>
    <row r="322" spans="1:6" ht="14.25" customHeight="1">
      <c r="A322" s="62"/>
      <c r="F322" s="85"/>
    </row>
    <row r="323" spans="1:6" ht="14.25" customHeight="1">
      <c r="A323" s="62"/>
      <c r="F323" s="85"/>
    </row>
    <row r="324" spans="1:6" ht="14.25" customHeight="1">
      <c r="A324" s="62"/>
      <c r="F324" s="85"/>
    </row>
    <row r="325" spans="1:6" ht="14.25" customHeight="1">
      <c r="A325" s="62"/>
      <c r="F325" s="85"/>
    </row>
    <row r="326" spans="1:6" ht="14.25" customHeight="1">
      <c r="A326" s="62"/>
      <c r="F326" s="85"/>
    </row>
    <row r="327" spans="1:6" ht="14.25" customHeight="1">
      <c r="A327" s="62"/>
      <c r="F327" s="85"/>
    </row>
    <row r="328" spans="1:6" ht="14.25" customHeight="1">
      <c r="A328" s="62"/>
      <c r="F328" s="85"/>
    </row>
    <row r="329" spans="1:6" ht="14.25" customHeight="1">
      <c r="A329" s="62"/>
      <c r="F329" s="85"/>
    </row>
    <row r="330" spans="1:6" ht="14.25" customHeight="1">
      <c r="A330" s="62"/>
      <c r="F330" s="85"/>
    </row>
    <row r="331" spans="1:6" ht="14.25" customHeight="1">
      <c r="A331" s="62"/>
      <c r="F331" s="85"/>
    </row>
    <row r="332" spans="1:6" ht="14.25" customHeight="1">
      <c r="A332" s="62"/>
      <c r="F332" s="85"/>
    </row>
    <row r="333" spans="1:6" ht="14.25" customHeight="1">
      <c r="A333" s="62"/>
      <c r="F333" s="85"/>
    </row>
    <row r="334" spans="1:6" ht="14.25" customHeight="1">
      <c r="A334" s="62"/>
      <c r="F334" s="85"/>
    </row>
    <row r="335" spans="1:6" ht="14.25" customHeight="1">
      <c r="A335" s="62"/>
      <c r="F335" s="85"/>
    </row>
    <row r="336" spans="1:6" ht="14.25" customHeight="1">
      <c r="A336" s="62"/>
      <c r="F336" s="85"/>
    </row>
    <row r="337" spans="1:6" ht="14.25" customHeight="1">
      <c r="A337" s="62"/>
      <c r="F337" s="85"/>
    </row>
    <row r="338" spans="1:6" ht="14.25" customHeight="1">
      <c r="A338" s="62"/>
      <c r="F338" s="85"/>
    </row>
    <row r="339" spans="1:6" ht="14.25" customHeight="1">
      <c r="A339" s="62"/>
      <c r="F339" s="85"/>
    </row>
    <row r="340" spans="1:6" ht="14.25" customHeight="1">
      <c r="A340" s="62"/>
      <c r="F340" s="85"/>
    </row>
    <row r="341" spans="1:6" ht="14.25" customHeight="1">
      <c r="A341" s="62"/>
      <c r="F341" s="85"/>
    </row>
    <row r="342" spans="1:6" ht="14.25" customHeight="1">
      <c r="A342" s="62"/>
      <c r="F342" s="85"/>
    </row>
    <row r="343" spans="1:6" ht="14.25" customHeight="1">
      <c r="A343" s="62"/>
      <c r="F343" s="85"/>
    </row>
    <row r="344" spans="1:6" ht="14.25" customHeight="1">
      <c r="A344" s="62"/>
      <c r="F344" s="85"/>
    </row>
    <row r="345" spans="1:6" ht="14.25" customHeight="1">
      <c r="A345" s="62"/>
      <c r="F345" s="85"/>
    </row>
    <row r="346" spans="1:6" ht="14.25" customHeight="1">
      <c r="A346" s="62"/>
      <c r="F346" s="85"/>
    </row>
    <row r="347" spans="1:6" ht="14.25" customHeight="1">
      <c r="A347" s="62"/>
      <c r="F347" s="85"/>
    </row>
    <row r="348" spans="1:6" ht="14.25" customHeight="1">
      <c r="A348" s="62"/>
      <c r="F348" s="85"/>
    </row>
    <row r="349" spans="1:6" ht="14.25" customHeight="1">
      <c r="A349" s="62"/>
      <c r="F349" s="85"/>
    </row>
    <row r="350" spans="1:6" ht="14.25" customHeight="1">
      <c r="A350" s="62"/>
      <c r="F350" s="85"/>
    </row>
    <row r="351" spans="1:6" ht="14.25" customHeight="1">
      <c r="A351" s="62"/>
      <c r="F351" s="85"/>
    </row>
    <row r="352" spans="1:6" ht="14.25" customHeight="1">
      <c r="A352" s="62"/>
      <c r="F352" s="85"/>
    </row>
    <row r="353" spans="1:6" ht="14.25" customHeight="1">
      <c r="A353" s="62"/>
      <c r="F353" s="85"/>
    </row>
    <row r="354" spans="1:6" ht="14.25" customHeight="1">
      <c r="A354" s="62"/>
      <c r="F354" s="85"/>
    </row>
    <row r="355" spans="1:6" ht="14.25" customHeight="1">
      <c r="A355" s="62"/>
      <c r="F355" s="85"/>
    </row>
    <row r="356" spans="1:6" ht="14.25" customHeight="1">
      <c r="A356" s="62"/>
      <c r="F356" s="85"/>
    </row>
    <row r="357" spans="1:6" ht="14.25" customHeight="1">
      <c r="A357" s="62"/>
      <c r="F357" s="85"/>
    </row>
    <row r="358" spans="1:6" ht="14.25" customHeight="1">
      <c r="A358" s="62"/>
      <c r="F358" s="85"/>
    </row>
    <row r="359" spans="1:6" ht="14.25" customHeight="1">
      <c r="A359" s="62"/>
      <c r="F359" s="85"/>
    </row>
    <row r="360" spans="1:6" ht="14.25" customHeight="1">
      <c r="A360" s="62"/>
      <c r="F360" s="85"/>
    </row>
    <row r="361" spans="1:6" ht="14.25" customHeight="1">
      <c r="A361" s="62"/>
      <c r="F361" s="85"/>
    </row>
    <row r="362" spans="1:6" ht="14.25" customHeight="1">
      <c r="A362" s="62"/>
      <c r="F362" s="85"/>
    </row>
    <row r="363" spans="1:6" ht="14.25" customHeight="1">
      <c r="A363" s="62"/>
      <c r="F363" s="85"/>
    </row>
    <row r="364" spans="1:6" ht="14.25" customHeight="1">
      <c r="A364" s="62"/>
      <c r="F364" s="85"/>
    </row>
    <row r="365" spans="1:6" ht="14.25" customHeight="1">
      <c r="A365" s="62"/>
      <c r="F365" s="85"/>
    </row>
    <row r="366" spans="1:6" ht="14.25" customHeight="1">
      <c r="A366" s="62"/>
      <c r="F366" s="85"/>
    </row>
    <row r="367" spans="1:6" ht="14.25" customHeight="1">
      <c r="A367" s="62"/>
      <c r="F367" s="85"/>
    </row>
    <row r="368" spans="1:6" ht="14.25" customHeight="1">
      <c r="A368" s="62"/>
      <c r="F368" s="85"/>
    </row>
    <row r="369" spans="1:6" ht="14.25" customHeight="1">
      <c r="A369" s="62"/>
      <c r="F369" s="85"/>
    </row>
    <row r="370" spans="1:6" ht="14.25" customHeight="1">
      <c r="A370" s="62"/>
      <c r="F370" s="85"/>
    </row>
    <row r="371" spans="1:6" ht="14.25" customHeight="1">
      <c r="A371" s="62"/>
      <c r="F371" s="85"/>
    </row>
    <row r="372" spans="1:6" ht="14.25" customHeight="1">
      <c r="A372" s="62"/>
      <c r="F372" s="85"/>
    </row>
    <row r="373" spans="1:6" ht="14.25" customHeight="1">
      <c r="A373" s="62"/>
      <c r="F373" s="85"/>
    </row>
    <row r="374" spans="1:6" ht="14.25" customHeight="1">
      <c r="A374" s="62"/>
      <c r="F374" s="85"/>
    </row>
    <row r="375" spans="1:6" ht="14.25" customHeight="1">
      <c r="A375" s="62"/>
      <c r="F375" s="85"/>
    </row>
    <row r="376" spans="1:6" ht="14.25" customHeight="1">
      <c r="A376" s="62"/>
      <c r="F376" s="85"/>
    </row>
    <row r="377" spans="1:6" ht="14.25" customHeight="1">
      <c r="A377" s="62"/>
      <c r="F377" s="85"/>
    </row>
    <row r="378" spans="1:6" ht="14.25" customHeight="1">
      <c r="A378" s="62"/>
      <c r="F378" s="85"/>
    </row>
    <row r="379" spans="1:6" ht="14.25" customHeight="1">
      <c r="A379" s="62"/>
      <c r="F379" s="85"/>
    </row>
    <row r="380" spans="1:6" ht="14.25" customHeight="1">
      <c r="A380" s="62"/>
      <c r="F380" s="85"/>
    </row>
    <row r="381" spans="1:6" ht="14.25" customHeight="1">
      <c r="A381" s="62"/>
      <c r="F381" s="85"/>
    </row>
    <row r="382" spans="1:6" ht="14.25" customHeight="1">
      <c r="A382" s="62"/>
      <c r="F382" s="85"/>
    </row>
    <row r="383" spans="1:6" ht="14.25" customHeight="1">
      <c r="A383" s="62"/>
      <c r="F383" s="85"/>
    </row>
    <row r="384" spans="1:6" ht="14.25" customHeight="1">
      <c r="A384" s="62"/>
      <c r="F384" s="85"/>
    </row>
    <row r="385" spans="1:6" ht="14.25" customHeight="1">
      <c r="A385" s="62"/>
      <c r="F385" s="85"/>
    </row>
    <row r="386" spans="1:6" ht="14.25" customHeight="1">
      <c r="A386" s="62"/>
      <c r="F386" s="85"/>
    </row>
    <row r="387" spans="1:6" ht="14.25" customHeight="1">
      <c r="A387" s="62"/>
      <c r="F387" s="85"/>
    </row>
    <row r="388" spans="1:6" ht="14.25" customHeight="1">
      <c r="A388" s="62"/>
      <c r="F388" s="85"/>
    </row>
    <row r="389" spans="1:6" ht="14.25" customHeight="1">
      <c r="A389" s="62"/>
      <c r="F389" s="85"/>
    </row>
    <row r="390" spans="1:6" ht="14.25" customHeight="1">
      <c r="A390" s="62"/>
      <c r="F390" s="85"/>
    </row>
    <row r="391" spans="1:6" ht="14.25" customHeight="1">
      <c r="A391" s="62"/>
      <c r="F391" s="85"/>
    </row>
    <row r="392" spans="1:6" ht="14.25" customHeight="1">
      <c r="A392" s="62"/>
      <c r="F392" s="85"/>
    </row>
    <row r="393" spans="1:6" ht="14.25" customHeight="1">
      <c r="A393" s="62"/>
      <c r="F393" s="85"/>
    </row>
    <row r="394" spans="1:6" ht="14.25" customHeight="1">
      <c r="A394" s="62"/>
      <c r="F394" s="85"/>
    </row>
    <row r="395" spans="1:6" ht="14.25" customHeight="1">
      <c r="A395" s="62"/>
      <c r="F395" s="85"/>
    </row>
    <row r="396" spans="1:6" ht="14.25" customHeight="1">
      <c r="A396" s="62"/>
      <c r="F396" s="85"/>
    </row>
    <row r="397" spans="1:6" ht="14.25" customHeight="1">
      <c r="A397" s="62"/>
      <c r="F397" s="85"/>
    </row>
    <row r="398" spans="1:6" ht="14.25" customHeight="1">
      <c r="A398" s="62"/>
      <c r="F398" s="85"/>
    </row>
    <row r="399" spans="1:6" ht="14.25" customHeight="1">
      <c r="A399" s="62"/>
      <c r="F399" s="85"/>
    </row>
    <row r="400" spans="1:6" ht="14.25" customHeight="1">
      <c r="A400" s="62"/>
      <c r="F400" s="85"/>
    </row>
    <row r="401" spans="1:6" ht="14.25" customHeight="1">
      <c r="A401" s="62"/>
      <c r="F401" s="85"/>
    </row>
    <row r="402" spans="1:6" ht="14.25" customHeight="1">
      <c r="A402" s="62"/>
      <c r="F402" s="85"/>
    </row>
    <row r="403" spans="1:6" ht="14.25" customHeight="1">
      <c r="A403" s="62"/>
      <c r="F403" s="85"/>
    </row>
    <row r="404" spans="1:6" ht="14.25" customHeight="1">
      <c r="A404" s="62"/>
      <c r="F404" s="85"/>
    </row>
    <row r="405" spans="1:6" ht="14.25" customHeight="1">
      <c r="A405" s="62"/>
      <c r="F405" s="85"/>
    </row>
    <row r="406" spans="1:6" ht="14.25" customHeight="1">
      <c r="A406" s="62"/>
      <c r="F406" s="85"/>
    </row>
    <row r="407" spans="1:6" ht="14.25" customHeight="1">
      <c r="A407" s="62"/>
      <c r="F407" s="85"/>
    </row>
    <row r="408" spans="1:6" ht="14.25" customHeight="1">
      <c r="A408" s="62"/>
      <c r="F408" s="85"/>
    </row>
    <row r="409" spans="1:6" ht="14.25" customHeight="1">
      <c r="A409" s="62"/>
      <c r="F409" s="85"/>
    </row>
    <row r="410" spans="1:6" ht="14.25" customHeight="1">
      <c r="A410" s="62"/>
      <c r="F410" s="85"/>
    </row>
    <row r="411" spans="1:6" ht="14.25" customHeight="1">
      <c r="A411" s="62"/>
      <c r="F411" s="85"/>
    </row>
    <row r="412" spans="1:6" ht="14.25" customHeight="1">
      <c r="A412" s="62"/>
      <c r="F412" s="85"/>
    </row>
    <row r="413" spans="1:6" ht="14.25" customHeight="1">
      <c r="A413" s="62"/>
      <c r="F413" s="85"/>
    </row>
    <row r="414" spans="1:6" ht="14.25" customHeight="1">
      <c r="A414" s="62"/>
      <c r="F414" s="85"/>
    </row>
    <row r="415" spans="1:6" ht="14.25" customHeight="1">
      <c r="A415" s="62"/>
      <c r="F415" s="85"/>
    </row>
    <row r="416" spans="1:6" ht="14.25" customHeight="1">
      <c r="A416" s="62"/>
      <c r="F416" s="85"/>
    </row>
    <row r="417" spans="1:6" ht="14.25" customHeight="1">
      <c r="A417" s="62"/>
      <c r="F417" s="85"/>
    </row>
    <row r="418" spans="1:6" ht="14.25" customHeight="1">
      <c r="A418" s="62"/>
      <c r="F418" s="85"/>
    </row>
    <row r="419" spans="1:6" ht="14.25" customHeight="1">
      <c r="A419" s="62"/>
      <c r="F419" s="85"/>
    </row>
    <row r="420" spans="1:6" ht="14.25" customHeight="1">
      <c r="A420" s="62"/>
      <c r="F420" s="85"/>
    </row>
    <row r="421" spans="1:6" ht="14.25" customHeight="1">
      <c r="A421" s="62"/>
      <c r="F421" s="85"/>
    </row>
    <row r="422" spans="1:6" ht="14.25" customHeight="1">
      <c r="A422" s="62"/>
      <c r="F422" s="85"/>
    </row>
    <row r="423" spans="1:6" ht="14.25" customHeight="1">
      <c r="A423" s="62"/>
      <c r="F423" s="85"/>
    </row>
    <row r="424" spans="1:6" ht="14.25" customHeight="1">
      <c r="A424" s="62"/>
      <c r="F424" s="85"/>
    </row>
    <row r="425" spans="1:6" ht="14.25" customHeight="1">
      <c r="A425" s="62"/>
      <c r="F425" s="85"/>
    </row>
    <row r="426" spans="1:6" ht="14.25" customHeight="1">
      <c r="A426" s="62"/>
      <c r="F426" s="85"/>
    </row>
    <row r="427" spans="1:6" ht="14.25" customHeight="1">
      <c r="A427" s="62"/>
      <c r="F427" s="85"/>
    </row>
    <row r="428" spans="1:6" ht="14.25" customHeight="1">
      <c r="A428" s="62"/>
      <c r="F428" s="85"/>
    </row>
    <row r="429" spans="1:6" ht="14.25" customHeight="1">
      <c r="A429" s="62"/>
      <c r="F429" s="85"/>
    </row>
    <row r="430" spans="1:6" ht="14.25" customHeight="1">
      <c r="A430" s="62"/>
      <c r="F430" s="85"/>
    </row>
    <row r="431" spans="1:6" ht="14.25" customHeight="1">
      <c r="A431" s="62"/>
      <c r="F431" s="85"/>
    </row>
    <row r="432" spans="1:6" ht="14.25" customHeight="1">
      <c r="A432" s="62"/>
      <c r="F432" s="85"/>
    </row>
    <row r="433" spans="1:6" ht="14.25" customHeight="1">
      <c r="A433" s="62"/>
      <c r="F433" s="85"/>
    </row>
    <row r="434" spans="1:6" ht="14.25" customHeight="1">
      <c r="A434" s="62"/>
      <c r="F434" s="85"/>
    </row>
    <row r="435" spans="1:6" ht="14.25" customHeight="1">
      <c r="A435" s="62"/>
      <c r="F435" s="85"/>
    </row>
    <row r="436" spans="1:6" ht="14.25" customHeight="1">
      <c r="A436" s="62"/>
      <c r="F436" s="85"/>
    </row>
    <row r="437" spans="1:6" ht="14.25" customHeight="1">
      <c r="A437" s="62"/>
      <c r="F437" s="85"/>
    </row>
    <row r="438" spans="1:6" ht="14.25" customHeight="1">
      <c r="A438" s="62"/>
      <c r="F438" s="85"/>
    </row>
    <row r="439" spans="1:6" ht="14.25" customHeight="1">
      <c r="A439" s="62"/>
      <c r="F439" s="85"/>
    </row>
    <row r="440" spans="1:6" ht="14.25" customHeight="1">
      <c r="A440" s="62"/>
      <c r="F440" s="85"/>
    </row>
    <row r="441" spans="1:6" ht="14.25" customHeight="1">
      <c r="A441" s="62"/>
      <c r="F441" s="85"/>
    </row>
    <row r="442" spans="1:6" ht="14.25" customHeight="1">
      <c r="A442" s="62"/>
      <c r="F442" s="85"/>
    </row>
    <row r="443" spans="1:6" ht="14.25" customHeight="1">
      <c r="A443" s="62"/>
      <c r="F443" s="85"/>
    </row>
    <row r="444" spans="1:6" ht="14.25" customHeight="1">
      <c r="A444" s="62"/>
      <c r="F444" s="85"/>
    </row>
    <row r="445" spans="1:6" ht="14.25" customHeight="1">
      <c r="A445" s="62"/>
      <c r="F445" s="85"/>
    </row>
    <row r="446" spans="1:6" ht="14.25" customHeight="1">
      <c r="A446" s="62"/>
      <c r="F446" s="85"/>
    </row>
    <row r="447" spans="1:6" ht="14.25" customHeight="1">
      <c r="A447" s="62"/>
      <c r="F447" s="85"/>
    </row>
    <row r="448" spans="1:6" ht="14.25" customHeight="1">
      <c r="A448" s="62"/>
      <c r="F448" s="85"/>
    </row>
    <row r="449" spans="1:6" ht="14.25" customHeight="1">
      <c r="A449" s="62"/>
      <c r="F449" s="85"/>
    </row>
    <row r="450" spans="1:6" ht="14.25" customHeight="1">
      <c r="A450" s="62"/>
      <c r="F450" s="85"/>
    </row>
    <row r="451" spans="1:6" ht="14.25" customHeight="1">
      <c r="A451" s="62"/>
      <c r="F451" s="85"/>
    </row>
    <row r="452" spans="1:6" ht="14.25" customHeight="1">
      <c r="A452" s="62"/>
      <c r="F452" s="85"/>
    </row>
    <row r="453" spans="1:6" ht="14.25" customHeight="1">
      <c r="A453" s="62"/>
      <c r="F453" s="85"/>
    </row>
    <row r="454" spans="1:6" ht="14.25" customHeight="1">
      <c r="A454" s="62"/>
      <c r="F454" s="85"/>
    </row>
    <row r="455" spans="1:6" ht="14.25" customHeight="1">
      <c r="A455" s="62"/>
      <c r="F455" s="85"/>
    </row>
    <row r="456" spans="1:6" ht="14.25" customHeight="1">
      <c r="A456" s="62"/>
      <c r="F456" s="85"/>
    </row>
    <row r="457" spans="1:6" ht="14.25" customHeight="1">
      <c r="A457" s="62"/>
      <c r="F457" s="85"/>
    </row>
    <row r="458" spans="1:6" ht="14.25" customHeight="1">
      <c r="A458" s="62"/>
      <c r="F458" s="85"/>
    </row>
    <row r="459" spans="1:6" ht="14.25" customHeight="1">
      <c r="A459" s="62"/>
      <c r="F459" s="85"/>
    </row>
    <row r="460" spans="1:6" ht="14.25" customHeight="1">
      <c r="A460" s="62"/>
      <c r="F460" s="85"/>
    </row>
    <row r="461" spans="1:6" ht="14.25" customHeight="1">
      <c r="A461" s="62"/>
      <c r="F461" s="85"/>
    </row>
    <row r="462" spans="1:6" ht="14.25" customHeight="1">
      <c r="A462" s="62"/>
      <c r="F462" s="85"/>
    </row>
    <row r="463" spans="1:6" ht="14.25" customHeight="1">
      <c r="A463" s="62"/>
      <c r="F463" s="85"/>
    </row>
    <row r="464" spans="1:6" ht="14.25" customHeight="1">
      <c r="A464" s="62"/>
      <c r="F464" s="85"/>
    </row>
    <row r="465" spans="1:6" ht="14.25" customHeight="1">
      <c r="A465" s="62"/>
      <c r="F465" s="85"/>
    </row>
    <row r="466" spans="1:6" ht="14.25" customHeight="1">
      <c r="A466" s="62"/>
      <c r="F466" s="85"/>
    </row>
    <row r="467" spans="1:6" ht="14.25" customHeight="1">
      <c r="A467" s="62"/>
      <c r="F467" s="85"/>
    </row>
    <row r="468" spans="1:6" ht="14.25" customHeight="1">
      <c r="A468" s="62"/>
      <c r="F468" s="85"/>
    </row>
    <row r="469" spans="1:6" ht="14.25" customHeight="1">
      <c r="A469" s="62"/>
      <c r="F469" s="85"/>
    </row>
    <row r="470" spans="1:6" ht="14.25" customHeight="1">
      <c r="A470" s="62"/>
      <c r="F470" s="85"/>
    </row>
    <row r="471" spans="1:6" ht="14.25" customHeight="1">
      <c r="A471" s="62"/>
      <c r="F471" s="85"/>
    </row>
    <row r="472" spans="1:6" ht="14.25" customHeight="1">
      <c r="A472" s="62"/>
      <c r="F472" s="85"/>
    </row>
    <row r="473" spans="1:6" ht="14.25" customHeight="1">
      <c r="A473" s="62"/>
      <c r="F473" s="85"/>
    </row>
    <row r="474" spans="1:6" ht="14.25" customHeight="1">
      <c r="A474" s="62"/>
      <c r="F474" s="85"/>
    </row>
    <row r="475" spans="1:6" ht="14.25" customHeight="1">
      <c r="A475" s="62"/>
      <c r="F475" s="85"/>
    </row>
    <row r="476" spans="1:6" ht="14.25" customHeight="1">
      <c r="A476" s="62"/>
      <c r="F476" s="85"/>
    </row>
    <row r="477" spans="1:6" ht="14.25" customHeight="1">
      <c r="A477" s="62"/>
      <c r="F477" s="85"/>
    </row>
    <row r="478" spans="1:6" ht="14.25" customHeight="1">
      <c r="A478" s="62"/>
      <c r="F478" s="85"/>
    </row>
    <row r="479" spans="1:6" ht="14.25" customHeight="1">
      <c r="A479" s="62"/>
      <c r="F479" s="85"/>
    </row>
    <row r="480" spans="1:6" ht="14.25" customHeight="1">
      <c r="A480" s="62"/>
      <c r="F480" s="85"/>
    </row>
    <row r="481" spans="1:6" ht="14.25" customHeight="1">
      <c r="A481" s="62"/>
      <c r="F481" s="85"/>
    </row>
    <row r="482" spans="1:6" ht="14.25" customHeight="1">
      <c r="A482" s="62"/>
      <c r="F482" s="85"/>
    </row>
    <row r="483" spans="1:6" ht="14.25" customHeight="1">
      <c r="A483" s="62"/>
      <c r="F483" s="85"/>
    </row>
    <row r="484" spans="1:6" ht="14.25" customHeight="1">
      <c r="A484" s="62"/>
      <c r="F484" s="85"/>
    </row>
    <row r="485" spans="1:6" ht="14.25" customHeight="1">
      <c r="A485" s="62"/>
      <c r="F485" s="85"/>
    </row>
    <row r="486" spans="1:6" ht="14.25" customHeight="1">
      <c r="A486" s="62"/>
      <c r="F486" s="85"/>
    </row>
    <row r="487" spans="1:6" ht="14.25" customHeight="1">
      <c r="A487" s="62"/>
      <c r="F487" s="85"/>
    </row>
    <row r="488" spans="1:6" ht="14.25" customHeight="1">
      <c r="A488" s="62"/>
      <c r="F488" s="85"/>
    </row>
    <row r="489" spans="1:6" ht="14.25" customHeight="1">
      <c r="A489" s="62"/>
      <c r="F489" s="85"/>
    </row>
    <row r="490" spans="1:6" ht="14.25" customHeight="1">
      <c r="A490" s="62"/>
      <c r="F490" s="85"/>
    </row>
    <row r="491" spans="1:6" ht="14.25" customHeight="1">
      <c r="A491" s="62"/>
      <c r="F491" s="85"/>
    </row>
    <row r="492" spans="1:6" ht="14.25" customHeight="1">
      <c r="A492" s="62"/>
      <c r="F492" s="85"/>
    </row>
    <row r="493" spans="1:6" ht="14.25" customHeight="1">
      <c r="A493" s="62"/>
      <c r="F493" s="85"/>
    </row>
    <row r="494" spans="1:6" ht="14.25" customHeight="1">
      <c r="A494" s="62"/>
      <c r="F494" s="85"/>
    </row>
    <row r="495" spans="1:6" ht="14.25" customHeight="1">
      <c r="A495" s="62"/>
      <c r="F495" s="85"/>
    </row>
    <row r="496" spans="1:6" ht="14.25" customHeight="1">
      <c r="A496" s="62"/>
      <c r="F496" s="85"/>
    </row>
    <row r="497" spans="1:6" ht="14.25" customHeight="1">
      <c r="A497" s="62"/>
      <c r="F497" s="85"/>
    </row>
    <row r="498" spans="1:6" ht="14.25" customHeight="1">
      <c r="A498" s="62"/>
      <c r="F498" s="85"/>
    </row>
    <row r="499" spans="1:6" ht="14.25" customHeight="1">
      <c r="A499" s="62"/>
      <c r="F499" s="85"/>
    </row>
    <row r="500" spans="1:6" ht="14.25" customHeight="1">
      <c r="A500" s="62"/>
      <c r="F500" s="85"/>
    </row>
    <row r="501" spans="1:6" ht="14.25" customHeight="1">
      <c r="A501" s="62"/>
      <c r="F501" s="85"/>
    </row>
    <row r="502" spans="1:6" ht="14.25" customHeight="1">
      <c r="A502" s="62"/>
      <c r="F502" s="85"/>
    </row>
    <row r="503" spans="1:6" ht="14.25" customHeight="1">
      <c r="A503" s="62"/>
      <c r="F503" s="85"/>
    </row>
    <row r="504" spans="1:6" ht="14.25" customHeight="1">
      <c r="A504" s="62"/>
      <c r="F504" s="85"/>
    </row>
    <row r="505" spans="1:6" ht="14.25" customHeight="1">
      <c r="A505" s="62"/>
      <c r="F505" s="85"/>
    </row>
    <row r="506" spans="1:6" ht="14.25" customHeight="1">
      <c r="A506" s="62"/>
      <c r="F506" s="85"/>
    </row>
    <row r="507" spans="1:6" ht="14.25" customHeight="1">
      <c r="A507" s="62"/>
      <c r="F507" s="85"/>
    </row>
    <row r="508" spans="1:6" ht="14.25" customHeight="1">
      <c r="A508" s="62"/>
      <c r="F508" s="85"/>
    </row>
    <row r="509" spans="1:6" ht="14.25" customHeight="1">
      <c r="A509" s="62"/>
      <c r="F509" s="85"/>
    </row>
    <row r="510" spans="1:6" ht="14.25" customHeight="1">
      <c r="A510" s="62"/>
      <c r="F510" s="85"/>
    </row>
    <row r="511" spans="1:6" ht="14.25" customHeight="1">
      <c r="A511" s="62"/>
      <c r="F511" s="85"/>
    </row>
    <row r="512" spans="1:6" ht="14.25" customHeight="1">
      <c r="A512" s="62"/>
      <c r="F512" s="85"/>
    </row>
    <row r="513" spans="1:6" ht="14.25" customHeight="1">
      <c r="A513" s="62"/>
      <c r="F513" s="85"/>
    </row>
    <row r="514" spans="1:6" ht="14.25" customHeight="1">
      <c r="A514" s="62"/>
      <c r="F514" s="85"/>
    </row>
    <row r="515" spans="1:6" ht="14.25" customHeight="1">
      <c r="A515" s="62"/>
      <c r="F515" s="85"/>
    </row>
    <row r="516" spans="1:6" ht="14.25" customHeight="1">
      <c r="A516" s="62"/>
      <c r="F516" s="85"/>
    </row>
    <row r="517" spans="1:6" ht="14.25" customHeight="1">
      <c r="A517" s="62"/>
      <c r="F517" s="85"/>
    </row>
    <row r="518" spans="1:6" ht="14.25" customHeight="1">
      <c r="A518" s="62"/>
      <c r="F518" s="85"/>
    </row>
    <row r="519" spans="1:6" ht="14.25" customHeight="1">
      <c r="A519" s="62"/>
      <c r="F519" s="85"/>
    </row>
    <row r="520" spans="1:6" ht="14.25" customHeight="1">
      <c r="A520" s="62"/>
      <c r="F520" s="85"/>
    </row>
    <row r="521" spans="1:6" ht="14.25" customHeight="1">
      <c r="A521" s="62"/>
      <c r="F521" s="85"/>
    </row>
    <row r="522" spans="1:6" ht="14.25" customHeight="1">
      <c r="A522" s="62"/>
      <c r="F522" s="85"/>
    </row>
    <row r="523" spans="1:6" ht="14.25" customHeight="1">
      <c r="A523" s="62"/>
      <c r="F523" s="85"/>
    </row>
    <row r="524" spans="1:6" ht="14.25" customHeight="1">
      <c r="A524" s="62"/>
      <c r="F524" s="85"/>
    </row>
    <row r="525" spans="1:6" ht="14.25" customHeight="1">
      <c r="A525" s="62"/>
      <c r="F525" s="85"/>
    </row>
    <row r="526" spans="1:6" ht="14.25" customHeight="1">
      <c r="A526" s="62"/>
      <c r="F526" s="85"/>
    </row>
    <row r="527" spans="1:6" ht="14.25" customHeight="1">
      <c r="A527" s="62"/>
      <c r="F527" s="85"/>
    </row>
    <row r="528" spans="1:6" ht="14.25" customHeight="1">
      <c r="A528" s="62"/>
      <c r="F528" s="85"/>
    </row>
    <row r="529" spans="1:6" ht="14.25" customHeight="1">
      <c r="A529" s="62"/>
      <c r="F529" s="85"/>
    </row>
    <row r="530" spans="1:6" ht="14.25" customHeight="1">
      <c r="A530" s="62"/>
      <c r="F530" s="85"/>
    </row>
    <row r="531" spans="1:6" ht="14.25" customHeight="1">
      <c r="A531" s="62"/>
      <c r="F531" s="85"/>
    </row>
    <row r="532" spans="1:6" ht="14.25" customHeight="1">
      <c r="A532" s="62"/>
      <c r="F532" s="85"/>
    </row>
    <row r="533" spans="1:6" ht="14.25" customHeight="1">
      <c r="A533" s="62"/>
      <c r="F533" s="85"/>
    </row>
    <row r="534" spans="1:6" ht="14.25" customHeight="1">
      <c r="A534" s="62"/>
      <c r="F534" s="85"/>
    </row>
    <row r="535" spans="1:6" ht="14.25" customHeight="1">
      <c r="A535" s="62"/>
      <c r="F535" s="85"/>
    </row>
    <row r="536" spans="1:6" ht="14.25" customHeight="1">
      <c r="A536" s="62"/>
      <c r="F536" s="85"/>
    </row>
    <row r="537" spans="1:6" ht="14.25" customHeight="1">
      <c r="A537" s="62"/>
      <c r="F537" s="85"/>
    </row>
    <row r="538" spans="1:6" ht="14.25" customHeight="1">
      <c r="A538" s="62"/>
      <c r="F538" s="85"/>
    </row>
    <row r="539" spans="1:6" ht="14.25" customHeight="1">
      <c r="A539" s="62"/>
      <c r="F539" s="85"/>
    </row>
    <row r="540" spans="1:6" ht="14.25" customHeight="1">
      <c r="A540" s="62"/>
      <c r="F540" s="85"/>
    </row>
    <row r="541" spans="1:6" ht="14.25" customHeight="1">
      <c r="A541" s="62"/>
      <c r="F541" s="85"/>
    </row>
    <row r="542" spans="1:6" ht="14.25" customHeight="1">
      <c r="A542" s="62"/>
      <c r="F542" s="85"/>
    </row>
    <row r="543" spans="1:6" ht="14.25" customHeight="1">
      <c r="A543" s="62"/>
      <c r="F543" s="85"/>
    </row>
    <row r="544" spans="1:6" ht="14.25" customHeight="1">
      <c r="A544" s="62"/>
      <c r="F544" s="85"/>
    </row>
    <row r="545" spans="1:6" ht="14.25" customHeight="1">
      <c r="A545" s="62"/>
      <c r="F545" s="85"/>
    </row>
    <row r="546" spans="1:6" ht="14.25" customHeight="1">
      <c r="A546" s="62"/>
      <c r="F546" s="85"/>
    </row>
    <row r="547" spans="1:6" ht="14.25" customHeight="1">
      <c r="A547" s="62"/>
      <c r="F547" s="85"/>
    </row>
    <row r="548" spans="1:6" ht="14.25" customHeight="1">
      <c r="A548" s="62"/>
      <c r="F548" s="85"/>
    </row>
    <row r="549" spans="1:6" ht="14.25" customHeight="1">
      <c r="A549" s="62"/>
      <c r="F549" s="85"/>
    </row>
    <row r="550" spans="1:6" ht="14.25" customHeight="1">
      <c r="A550" s="62"/>
      <c r="F550" s="85"/>
    </row>
    <row r="551" spans="1:6" ht="14.25" customHeight="1">
      <c r="A551" s="62"/>
      <c r="F551" s="85"/>
    </row>
    <row r="552" spans="1:6" ht="14.25" customHeight="1">
      <c r="A552" s="62"/>
      <c r="F552" s="85"/>
    </row>
    <row r="553" spans="1:6" ht="14.25" customHeight="1">
      <c r="A553" s="62"/>
      <c r="F553" s="85"/>
    </row>
    <row r="554" spans="1:6" ht="14.25" customHeight="1">
      <c r="A554" s="62"/>
      <c r="F554" s="85"/>
    </row>
    <row r="555" spans="1:6" ht="14.25" customHeight="1">
      <c r="A555" s="62"/>
      <c r="F555" s="85"/>
    </row>
    <row r="556" spans="1:6" ht="14.25" customHeight="1">
      <c r="A556" s="62"/>
      <c r="F556" s="85"/>
    </row>
    <row r="557" spans="1:6" ht="14.25" customHeight="1">
      <c r="A557" s="62"/>
      <c r="F557" s="85"/>
    </row>
    <row r="558" spans="1:6" ht="14.25" customHeight="1">
      <c r="A558" s="62"/>
      <c r="F558" s="85"/>
    </row>
    <row r="559" spans="1:6" ht="14.25" customHeight="1">
      <c r="A559" s="62"/>
      <c r="F559" s="85"/>
    </row>
    <row r="560" spans="1:6" ht="14.25" customHeight="1">
      <c r="A560" s="62"/>
      <c r="F560" s="85"/>
    </row>
    <row r="561" spans="1:6" ht="14.25" customHeight="1">
      <c r="A561" s="62"/>
      <c r="F561" s="85"/>
    </row>
    <row r="562" spans="1:6" ht="14.25" customHeight="1">
      <c r="A562" s="62"/>
      <c r="F562" s="85"/>
    </row>
    <row r="563" spans="1:6" ht="14.25" customHeight="1">
      <c r="A563" s="62"/>
      <c r="F563" s="85"/>
    </row>
    <row r="564" spans="1:6" ht="14.25" customHeight="1">
      <c r="A564" s="62"/>
      <c r="F564" s="85"/>
    </row>
    <row r="565" spans="1:6" ht="14.25" customHeight="1">
      <c r="A565" s="62"/>
      <c r="F565" s="85"/>
    </row>
    <row r="566" spans="1:6" ht="14.25" customHeight="1">
      <c r="A566" s="62"/>
      <c r="F566" s="85"/>
    </row>
    <row r="567" spans="1:6" ht="14.25" customHeight="1">
      <c r="A567" s="62"/>
      <c r="F567" s="85"/>
    </row>
    <row r="568" spans="1:6" ht="14.25" customHeight="1">
      <c r="A568" s="62"/>
      <c r="F568" s="85"/>
    </row>
    <row r="569" spans="1:6" ht="14.25" customHeight="1">
      <c r="A569" s="62"/>
      <c r="F569" s="85"/>
    </row>
    <row r="570" spans="1:6" ht="14.25" customHeight="1">
      <c r="A570" s="62"/>
      <c r="F570" s="85"/>
    </row>
    <row r="571" spans="1:6" ht="14.25" customHeight="1">
      <c r="A571" s="62"/>
      <c r="F571" s="85"/>
    </row>
    <row r="572" spans="1:6" ht="14.25" customHeight="1">
      <c r="A572" s="62"/>
      <c r="F572" s="85"/>
    </row>
    <row r="573" spans="1:6" ht="14.25" customHeight="1">
      <c r="A573" s="62"/>
      <c r="F573" s="85"/>
    </row>
    <row r="574" spans="1:6" ht="14.25" customHeight="1">
      <c r="A574" s="62"/>
      <c r="F574" s="85"/>
    </row>
    <row r="575" spans="1:6" ht="14.25" customHeight="1">
      <c r="A575" s="62"/>
      <c r="F575" s="85"/>
    </row>
    <row r="576" spans="1:6" ht="14.25" customHeight="1">
      <c r="A576" s="62"/>
      <c r="F576" s="85"/>
    </row>
    <row r="577" spans="1:6" ht="14.25" customHeight="1">
      <c r="A577" s="62"/>
      <c r="F577" s="85"/>
    </row>
    <row r="578" spans="1:6" ht="14.25" customHeight="1">
      <c r="A578" s="62"/>
      <c r="F578" s="85"/>
    </row>
    <row r="579" spans="1:6" ht="14.25" customHeight="1">
      <c r="A579" s="62"/>
      <c r="F579" s="85"/>
    </row>
    <row r="580" spans="1:6" ht="14.25" customHeight="1">
      <c r="A580" s="62"/>
      <c r="F580" s="85"/>
    </row>
    <row r="581" spans="1:6" ht="14.25" customHeight="1">
      <c r="A581" s="62"/>
      <c r="F581" s="85"/>
    </row>
    <row r="582" spans="1:6" ht="14.25" customHeight="1">
      <c r="A582" s="62"/>
      <c r="F582" s="85"/>
    </row>
    <row r="583" spans="1:6" ht="14.25" customHeight="1">
      <c r="A583" s="62"/>
      <c r="F583" s="85"/>
    </row>
    <row r="584" spans="1:6" ht="14.25" customHeight="1">
      <c r="A584" s="62"/>
      <c r="F584" s="85"/>
    </row>
    <row r="585" spans="1:6" ht="14.25" customHeight="1">
      <c r="A585" s="62"/>
      <c r="F585" s="85"/>
    </row>
    <row r="586" spans="1:6" ht="14.25" customHeight="1">
      <c r="A586" s="62"/>
      <c r="F586" s="85"/>
    </row>
    <row r="587" spans="1:6" ht="14.25" customHeight="1">
      <c r="A587" s="62"/>
      <c r="F587" s="85"/>
    </row>
    <row r="588" spans="1:6" ht="14.25" customHeight="1">
      <c r="A588" s="62"/>
      <c r="F588" s="85"/>
    </row>
    <row r="589" spans="1:6" ht="14.25" customHeight="1">
      <c r="A589" s="62"/>
      <c r="F589" s="85"/>
    </row>
    <row r="590" spans="1:6" ht="14.25" customHeight="1">
      <c r="A590" s="62"/>
      <c r="F590" s="85"/>
    </row>
    <row r="591" spans="1:6" ht="14.25" customHeight="1">
      <c r="A591" s="62"/>
      <c r="F591" s="85"/>
    </row>
    <row r="592" spans="1:6" ht="14.25" customHeight="1">
      <c r="A592" s="62"/>
      <c r="F592" s="85"/>
    </row>
    <row r="593" spans="1:6" ht="14.25" customHeight="1">
      <c r="A593" s="62"/>
      <c r="F593" s="85"/>
    </row>
    <row r="594" spans="1:6" ht="14.25" customHeight="1">
      <c r="A594" s="62"/>
      <c r="F594" s="85"/>
    </row>
    <row r="595" spans="1:6" ht="14.25" customHeight="1">
      <c r="A595" s="62"/>
      <c r="F595" s="85"/>
    </row>
    <row r="596" spans="1:6" ht="14.25" customHeight="1">
      <c r="A596" s="62"/>
      <c r="F596" s="85"/>
    </row>
    <row r="597" spans="1:6" ht="14.25" customHeight="1">
      <c r="A597" s="62"/>
      <c r="F597" s="85"/>
    </row>
    <row r="598" spans="1:6" ht="14.25" customHeight="1">
      <c r="A598" s="62"/>
      <c r="F598" s="85"/>
    </row>
    <row r="599" spans="1:6" ht="14.25" customHeight="1">
      <c r="A599" s="62"/>
      <c r="F599" s="85"/>
    </row>
    <row r="600" spans="1:6" ht="14.25" customHeight="1">
      <c r="A600" s="62"/>
      <c r="F600" s="85"/>
    </row>
    <row r="601" spans="1:6" ht="14.25" customHeight="1">
      <c r="A601" s="62"/>
      <c r="F601" s="85"/>
    </row>
    <row r="602" spans="1:6" ht="14.25" customHeight="1">
      <c r="A602" s="62"/>
      <c r="F602" s="85"/>
    </row>
    <row r="603" spans="1:6" ht="14.25" customHeight="1">
      <c r="A603" s="62"/>
      <c r="F603" s="85"/>
    </row>
    <row r="604" spans="1:6" ht="14.25" customHeight="1">
      <c r="A604" s="62"/>
      <c r="F604" s="85"/>
    </row>
    <row r="605" spans="1:6" ht="14.25" customHeight="1">
      <c r="A605" s="62"/>
      <c r="F605" s="85"/>
    </row>
    <row r="606" spans="1:6" ht="14.25" customHeight="1">
      <c r="A606" s="62"/>
      <c r="F606" s="85"/>
    </row>
    <row r="607" spans="1:6" ht="14.25" customHeight="1">
      <c r="A607" s="62"/>
      <c r="F607" s="85"/>
    </row>
    <row r="608" spans="1:6" ht="14.25" customHeight="1">
      <c r="A608" s="62"/>
      <c r="F608" s="85"/>
    </row>
    <row r="609" spans="1:6" ht="14.25" customHeight="1">
      <c r="A609" s="62"/>
      <c r="F609" s="85"/>
    </row>
    <row r="610" spans="1:6" ht="14.25" customHeight="1">
      <c r="A610" s="62"/>
      <c r="F610" s="85"/>
    </row>
    <row r="611" spans="1:6" ht="14.25" customHeight="1">
      <c r="A611" s="62"/>
      <c r="F611" s="85"/>
    </row>
    <row r="612" spans="1:6" ht="14.25" customHeight="1">
      <c r="A612" s="62"/>
      <c r="F612" s="85"/>
    </row>
    <row r="613" spans="1:6" ht="14.25" customHeight="1">
      <c r="A613" s="62"/>
      <c r="F613" s="85"/>
    </row>
    <row r="614" spans="1:6" ht="14.25" customHeight="1">
      <c r="A614" s="62"/>
      <c r="F614" s="85"/>
    </row>
    <row r="615" spans="1:6" ht="14.25" customHeight="1">
      <c r="A615" s="62"/>
      <c r="F615" s="85"/>
    </row>
    <row r="616" spans="1:6" ht="14.25" customHeight="1">
      <c r="A616" s="62"/>
      <c r="F616" s="85"/>
    </row>
    <row r="617" spans="1:6" ht="14.25" customHeight="1">
      <c r="A617" s="62"/>
      <c r="F617" s="85"/>
    </row>
    <row r="618" spans="1:6" ht="14.25" customHeight="1">
      <c r="A618" s="62"/>
      <c r="F618" s="85"/>
    </row>
    <row r="619" spans="1:6" ht="14.25" customHeight="1">
      <c r="A619" s="62"/>
      <c r="F619" s="85"/>
    </row>
    <row r="620" spans="1:6" ht="14.25" customHeight="1">
      <c r="A620" s="62"/>
      <c r="F620" s="85"/>
    </row>
    <row r="621" spans="1:6" ht="14.25" customHeight="1">
      <c r="A621" s="62"/>
      <c r="F621" s="85"/>
    </row>
    <row r="622" spans="1:6" ht="14.25" customHeight="1">
      <c r="A622" s="62"/>
      <c r="F622" s="85"/>
    </row>
    <row r="623" spans="1:6" ht="14.25" customHeight="1">
      <c r="A623" s="62"/>
      <c r="F623" s="85"/>
    </row>
    <row r="624" spans="1:6" ht="14.25" customHeight="1">
      <c r="A624" s="62"/>
      <c r="F624" s="85"/>
    </row>
    <row r="625" spans="1:6" ht="14.25" customHeight="1">
      <c r="A625" s="62"/>
      <c r="F625" s="85"/>
    </row>
    <row r="626" spans="1:6" ht="14.25" customHeight="1">
      <c r="A626" s="62"/>
      <c r="F626" s="85"/>
    </row>
    <row r="627" spans="1:6" ht="14.25" customHeight="1">
      <c r="A627" s="62"/>
      <c r="F627" s="85"/>
    </row>
    <row r="628" spans="1:6" ht="14.25" customHeight="1">
      <c r="A628" s="62"/>
      <c r="F628" s="85"/>
    </row>
    <row r="629" spans="1:6" ht="14.25" customHeight="1">
      <c r="A629" s="62"/>
      <c r="F629" s="85"/>
    </row>
    <row r="630" spans="1:6" ht="14.25" customHeight="1">
      <c r="A630" s="62"/>
      <c r="F630" s="85"/>
    </row>
    <row r="631" spans="1:6" ht="14.25" customHeight="1">
      <c r="A631" s="62"/>
      <c r="F631" s="85"/>
    </row>
    <row r="632" spans="1:6" ht="14.25" customHeight="1">
      <c r="A632" s="62"/>
      <c r="F632" s="85"/>
    </row>
    <row r="633" spans="1:6" ht="14.25" customHeight="1">
      <c r="A633" s="62"/>
      <c r="F633" s="85"/>
    </row>
    <row r="634" spans="1:6" ht="14.25" customHeight="1">
      <c r="A634" s="62"/>
      <c r="F634" s="85"/>
    </row>
    <row r="635" spans="1:6" ht="14.25" customHeight="1">
      <c r="A635" s="62"/>
      <c r="F635" s="85"/>
    </row>
    <row r="636" spans="1:6" ht="14.25" customHeight="1">
      <c r="A636" s="62"/>
      <c r="F636" s="85"/>
    </row>
    <row r="637" spans="1:6" ht="14.25" customHeight="1">
      <c r="A637" s="62"/>
      <c r="F637" s="85"/>
    </row>
    <row r="638" spans="1:6" ht="14.25" customHeight="1">
      <c r="A638" s="62"/>
      <c r="F638" s="85"/>
    </row>
    <row r="639" spans="1:6" ht="14.25" customHeight="1">
      <c r="A639" s="62"/>
      <c r="F639" s="85"/>
    </row>
    <row r="640" spans="1:6" ht="14.25" customHeight="1">
      <c r="A640" s="62"/>
      <c r="F640" s="85"/>
    </row>
    <row r="641" spans="1:6" ht="14.25" customHeight="1">
      <c r="A641" s="62"/>
      <c r="F641" s="85"/>
    </row>
    <row r="642" spans="1:6" ht="14.25" customHeight="1">
      <c r="A642" s="62"/>
      <c r="F642" s="85"/>
    </row>
    <row r="643" spans="1:6" ht="14.25" customHeight="1">
      <c r="A643" s="62"/>
      <c r="F643" s="85"/>
    </row>
    <row r="644" spans="1:6" ht="14.25" customHeight="1">
      <c r="A644" s="62"/>
      <c r="F644" s="85"/>
    </row>
    <row r="645" spans="1:6" ht="14.25" customHeight="1">
      <c r="A645" s="62"/>
      <c r="F645" s="85"/>
    </row>
    <row r="646" spans="1:6" ht="14.25" customHeight="1">
      <c r="A646" s="62"/>
      <c r="F646" s="85"/>
    </row>
    <row r="647" spans="1:6" ht="14.25" customHeight="1">
      <c r="A647" s="62"/>
      <c r="F647" s="85"/>
    </row>
    <row r="648" spans="1:6" ht="14.25" customHeight="1">
      <c r="A648" s="62"/>
      <c r="F648" s="85"/>
    </row>
    <row r="649" spans="1:6" ht="14.25" customHeight="1">
      <c r="A649" s="62"/>
      <c r="F649" s="85"/>
    </row>
    <row r="650" spans="1:6" ht="14.25" customHeight="1">
      <c r="A650" s="62"/>
      <c r="F650" s="85"/>
    </row>
    <row r="651" spans="1:6" ht="14.25" customHeight="1">
      <c r="A651" s="62"/>
      <c r="F651" s="85"/>
    </row>
    <row r="652" spans="1:6" ht="14.25" customHeight="1">
      <c r="A652" s="62"/>
      <c r="F652" s="85"/>
    </row>
    <row r="653" spans="1:6" ht="14.25" customHeight="1">
      <c r="A653" s="62"/>
      <c r="F653" s="85"/>
    </row>
    <row r="654" spans="1:6" ht="14.25" customHeight="1">
      <c r="A654" s="62"/>
      <c r="F654" s="85"/>
    </row>
    <row r="655" spans="1:6" ht="14.25" customHeight="1">
      <c r="A655" s="62"/>
      <c r="F655" s="85"/>
    </row>
    <row r="656" spans="1:6" ht="14.25" customHeight="1">
      <c r="A656" s="62"/>
      <c r="F656" s="85"/>
    </row>
    <row r="657" spans="1:6" ht="14.25" customHeight="1">
      <c r="A657" s="62"/>
      <c r="F657" s="85"/>
    </row>
    <row r="658" spans="1:6" ht="14.25" customHeight="1">
      <c r="A658" s="62"/>
      <c r="F658" s="85"/>
    </row>
    <row r="659" spans="1:6" ht="14.25" customHeight="1">
      <c r="A659" s="62"/>
      <c r="F659" s="85"/>
    </row>
    <row r="660" spans="1:6" ht="14.25" customHeight="1">
      <c r="A660" s="62"/>
      <c r="F660" s="85"/>
    </row>
    <row r="661" spans="1:6" ht="14.25" customHeight="1">
      <c r="A661" s="62"/>
      <c r="F661" s="85"/>
    </row>
    <row r="662" spans="1:6" ht="14.25" customHeight="1">
      <c r="A662" s="62"/>
      <c r="F662" s="85"/>
    </row>
    <row r="663" spans="1:6" ht="14.25" customHeight="1">
      <c r="A663" s="62"/>
      <c r="F663" s="85"/>
    </row>
    <row r="664" spans="1:6" ht="14.25" customHeight="1">
      <c r="A664" s="62"/>
      <c r="F664" s="85"/>
    </row>
    <row r="665" spans="1:6" ht="14.25" customHeight="1">
      <c r="A665" s="62"/>
      <c r="F665" s="85"/>
    </row>
    <row r="666" spans="1:6" ht="14.25" customHeight="1">
      <c r="A666" s="62"/>
      <c r="F666" s="85"/>
    </row>
    <row r="667" spans="1:6" ht="14.25" customHeight="1">
      <c r="A667" s="62"/>
      <c r="F667" s="85"/>
    </row>
    <row r="668" spans="1:6" ht="14.25" customHeight="1">
      <c r="A668" s="62"/>
      <c r="F668" s="85"/>
    </row>
    <row r="669" spans="1:6" ht="14.25" customHeight="1">
      <c r="A669" s="62"/>
      <c r="F669" s="85"/>
    </row>
    <row r="670" spans="1:6" ht="14.25" customHeight="1">
      <c r="A670" s="62"/>
      <c r="F670" s="85"/>
    </row>
    <row r="671" spans="1:6" ht="14.25" customHeight="1">
      <c r="A671" s="62"/>
      <c r="F671" s="85"/>
    </row>
    <row r="672" spans="1:6" ht="14.25" customHeight="1">
      <c r="A672" s="62"/>
      <c r="F672" s="85"/>
    </row>
    <row r="673" spans="1:6" ht="14.25" customHeight="1">
      <c r="A673" s="62"/>
      <c r="F673" s="85"/>
    </row>
    <row r="674" spans="1:6" ht="14.25" customHeight="1">
      <c r="A674" s="62"/>
      <c r="F674" s="85"/>
    </row>
    <row r="675" spans="1:6" ht="14.25" customHeight="1">
      <c r="A675" s="62"/>
      <c r="F675" s="85"/>
    </row>
    <row r="676" spans="1:6" ht="14.25" customHeight="1">
      <c r="A676" s="62"/>
      <c r="F676" s="85"/>
    </row>
    <row r="677" spans="1:6" ht="14.25" customHeight="1">
      <c r="A677" s="62"/>
      <c r="F677" s="85"/>
    </row>
    <row r="678" spans="1:6" ht="14.25" customHeight="1">
      <c r="A678" s="62"/>
      <c r="F678" s="85"/>
    </row>
    <row r="679" spans="1:6" ht="14.25" customHeight="1">
      <c r="A679" s="62"/>
      <c r="F679" s="85"/>
    </row>
    <row r="680" spans="1:6" ht="14.25" customHeight="1">
      <c r="A680" s="62"/>
      <c r="F680" s="85"/>
    </row>
    <row r="681" spans="1:6" ht="14.25" customHeight="1">
      <c r="A681" s="62"/>
      <c r="F681" s="85"/>
    </row>
    <row r="682" spans="1:6" ht="14.25" customHeight="1">
      <c r="A682" s="62"/>
      <c r="F682" s="85"/>
    </row>
    <row r="683" spans="1:6" ht="14.25" customHeight="1">
      <c r="A683" s="62"/>
      <c r="F683" s="85"/>
    </row>
    <row r="684" spans="1:6" ht="14.25" customHeight="1">
      <c r="A684" s="62"/>
      <c r="F684" s="85"/>
    </row>
    <row r="685" spans="1:6" ht="14.25" customHeight="1">
      <c r="A685" s="62"/>
      <c r="F685" s="85"/>
    </row>
    <row r="686" spans="1:6" ht="14.25" customHeight="1">
      <c r="A686" s="62"/>
      <c r="F686" s="85"/>
    </row>
    <row r="687" spans="1:6" ht="14.25" customHeight="1">
      <c r="A687" s="62"/>
      <c r="F687" s="85"/>
    </row>
    <row r="688" spans="1:6" ht="14.25" customHeight="1">
      <c r="A688" s="62"/>
      <c r="F688" s="85"/>
    </row>
    <row r="689" spans="1:6" ht="14.25" customHeight="1">
      <c r="A689" s="62"/>
      <c r="F689" s="85"/>
    </row>
    <row r="690" spans="1:6" ht="14.25" customHeight="1">
      <c r="A690" s="62"/>
      <c r="F690" s="85"/>
    </row>
    <row r="691" spans="1:6" ht="14.25" customHeight="1">
      <c r="A691" s="62"/>
      <c r="F691" s="85"/>
    </row>
    <row r="692" spans="1:6" ht="14.25" customHeight="1">
      <c r="A692" s="62"/>
      <c r="F692" s="85"/>
    </row>
    <row r="693" spans="1:6" ht="14.25" customHeight="1">
      <c r="A693" s="62"/>
      <c r="F693" s="85"/>
    </row>
    <row r="694" spans="1:6" ht="14.25" customHeight="1">
      <c r="A694" s="62"/>
      <c r="F694" s="85"/>
    </row>
    <row r="695" spans="1:6" ht="14.25" customHeight="1">
      <c r="A695" s="62"/>
      <c r="F695" s="85"/>
    </row>
    <row r="696" spans="1:6" ht="14.25" customHeight="1">
      <c r="A696" s="62"/>
      <c r="F696" s="85"/>
    </row>
    <row r="697" spans="1:6" ht="14.25" customHeight="1">
      <c r="A697" s="62"/>
      <c r="F697" s="85"/>
    </row>
    <row r="698" spans="1:6" ht="14.25" customHeight="1">
      <c r="A698" s="62"/>
      <c r="F698" s="85"/>
    </row>
    <row r="699" spans="1:6" ht="14.25" customHeight="1">
      <c r="A699" s="62"/>
      <c r="F699" s="85"/>
    </row>
    <row r="700" spans="1:6" ht="14.25" customHeight="1">
      <c r="A700" s="62"/>
      <c r="F700" s="85"/>
    </row>
    <row r="701" spans="1:6" ht="14.25" customHeight="1">
      <c r="A701" s="62"/>
      <c r="F701" s="85"/>
    </row>
    <row r="702" spans="1:6" ht="14.25" customHeight="1">
      <c r="A702" s="62"/>
      <c r="F702" s="85"/>
    </row>
    <row r="703" spans="1:6" ht="14.25" customHeight="1">
      <c r="A703" s="62"/>
      <c r="F703" s="85"/>
    </row>
    <row r="704" spans="1:6" ht="14.25" customHeight="1">
      <c r="A704" s="62"/>
      <c r="F704" s="85"/>
    </row>
    <row r="705" spans="1:6" ht="14.25" customHeight="1">
      <c r="A705" s="62"/>
      <c r="F705" s="85"/>
    </row>
    <row r="706" spans="1:6" ht="14.25" customHeight="1">
      <c r="A706" s="62"/>
      <c r="F706" s="85"/>
    </row>
    <row r="707" spans="1:6" ht="14.25" customHeight="1">
      <c r="A707" s="62"/>
      <c r="F707" s="85"/>
    </row>
    <row r="708" spans="1:6" ht="14.25" customHeight="1">
      <c r="A708" s="62"/>
      <c r="F708" s="85"/>
    </row>
    <row r="709" spans="1:6" ht="14.25" customHeight="1">
      <c r="A709" s="62"/>
      <c r="F709" s="85"/>
    </row>
    <row r="710" spans="1:6" ht="14.25" customHeight="1">
      <c r="A710" s="62"/>
      <c r="F710" s="85"/>
    </row>
    <row r="711" spans="1:6" ht="14.25" customHeight="1">
      <c r="A711" s="62"/>
      <c r="F711" s="85"/>
    </row>
    <row r="712" spans="1:6" ht="14.25" customHeight="1">
      <c r="A712" s="62"/>
      <c r="F712" s="85"/>
    </row>
    <row r="713" spans="1:6" ht="14.25" customHeight="1">
      <c r="A713" s="62"/>
      <c r="F713" s="85"/>
    </row>
    <row r="714" spans="1:6" ht="14.25" customHeight="1">
      <c r="A714" s="62"/>
      <c r="F714" s="85"/>
    </row>
    <row r="715" spans="1:6" ht="14.25" customHeight="1">
      <c r="A715" s="62"/>
      <c r="F715" s="85"/>
    </row>
    <row r="716" spans="1:6" ht="14.25" customHeight="1">
      <c r="A716" s="62"/>
      <c r="F716" s="85"/>
    </row>
    <row r="717" spans="1:6" ht="14.25" customHeight="1">
      <c r="A717" s="62"/>
      <c r="F717" s="85"/>
    </row>
    <row r="718" spans="1:6" ht="14.25" customHeight="1">
      <c r="A718" s="62"/>
      <c r="F718" s="85"/>
    </row>
    <row r="719" spans="1:6" ht="14.25" customHeight="1">
      <c r="A719" s="62"/>
      <c r="F719" s="85"/>
    </row>
    <row r="720" spans="1:6" ht="14.25" customHeight="1">
      <c r="A720" s="62"/>
      <c r="F720" s="85"/>
    </row>
    <row r="721" spans="1:6" ht="14.25" customHeight="1">
      <c r="A721" s="62"/>
      <c r="F721" s="85"/>
    </row>
    <row r="722" spans="1:6" ht="14.25" customHeight="1">
      <c r="A722" s="62"/>
      <c r="F722" s="85"/>
    </row>
    <row r="723" spans="1:6" ht="14.25" customHeight="1">
      <c r="A723" s="62"/>
      <c r="F723" s="85"/>
    </row>
    <row r="724" spans="1:6" ht="14.25" customHeight="1">
      <c r="A724" s="62"/>
      <c r="F724" s="85"/>
    </row>
    <row r="725" spans="1:6" ht="14.25" customHeight="1">
      <c r="A725" s="62"/>
      <c r="F725" s="85"/>
    </row>
    <row r="726" spans="1:6" ht="14.25" customHeight="1">
      <c r="A726" s="62"/>
      <c r="F726" s="85"/>
    </row>
    <row r="727" spans="1:6" ht="14.25" customHeight="1">
      <c r="A727" s="62"/>
      <c r="F727" s="85"/>
    </row>
    <row r="728" spans="1:6" ht="14.25" customHeight="1">
      <c r="A728" s="62"/>
      <c r="F728" s="85"/>
    </row>
    <row r="729" spans="1:6" ht="14.25" customHeight="1">
      <c r="A729" s="62"/>
      <c r="F729" s="85"/>
    </row>
    <row r="730" spans="1:6" ht="14.25" customHeight="1">
      <c r="A730" s="62"/>
      <c r="F730" s="85"/>
    </row>
    <row r="731" spans="1:6" ht="14.25" customHeight="1">
      <c r="A731" s="62"/>
      <c r="F731" s="85"/>
    </row>
    <row r="732" spans="1:6" ht="14.25" customHeight="1">
      <c r="A732" s="62"/>
      <c r="F732" s="85"/>
    </row>
    <row r="733" spans="1:6" ht="14.25" customHeight="1">
      <c r="A733" s="62"/>
      <c r="F733" s="85"/>
    </row>
    <row r="734" spans="1:6" ht="14.25" customHeight="1">
      <c r="A734" s="62"/>
      <c r="F734" s="85"/>
    </row>
    <row r="735" spans="1:6" ht="14.25" customHeight="1">
      <c r="A735" s="62"/>
      <c r="F735" s="85"/>
    </row>
    <row r="736" spans="1:6" ht="14.25" customHeight="1">
      <c r="A736" s="62"/>
      <c r="F736" s="85"/>
    </row>
    <row r="737" spans="1:6" ht="14.25" customHeight="1">
      <c r="A737" s="62"/>
      <c r="F737" s="85"/>
    </row>
    <row r="738" spans="1:6" ht="14.25" customHeight="1">
      <c r="A738" s="62"/>
      <c r="F738" s="85"/>
    </row>
    <row r="739" spans="1:6" ht="14.25" customHeight="1">
      <c r="A739" s="62"/>
      <c r="F739" s="85"/>
    </row>
    <row r="740" spans="1:6" ht="14.25" customHeight="1">
      <c r="A740" s="62"/>
      <c r="F740" s="85"/>
    </row>
    <row r="741" spans="1:6" ht="14.25" customHeight="1">
      <c r="A741" s="62"/>
      <c r="F741" s="85"/>
    </row>
    <row r="742" spans="1:6" ht="14.25" customHeight="1">
      <c r="A742" s="62"/>
      <c r="F742" s="85"/>
    </row>
    <row r="743" spans="1:6" ht="14.25" customHeight="1">
      <c r="A743" s="62"/>
      <c r="F743" s="85"/>
    </row>
    <row r="744" spans="1:6" ht="14.25" customHeight="1">
      <c r="A744" s="62"/>
      <c r="F744" s="85"/>
    </row>
    <row r="745" spans="1:6" ht="14.25" customHeight="1">
      <c r="A745" s="62"/>
      <c r="F745" s="85"/>
    </row>
    <row r="746" spans="1:6" ht="14.25" customHeight="1">
      <c r="A746" s="62"/>
      <c r="F746" s="85"/>
    </row>
    <row r="747" spans="1:6" ht="14.25" customHeight="1">
      <c r="A747" s="62"/>
      <c r="F747" s="85"/>
    </row>
    <row r="748" spans="1:6" ht="14.25" customHeight="1">
      <c r="A748" s="62"/>
      <c r="F748" s="85"/>
    </row>
    <row r="749" spans="1:6" ht="14.25" customHeight="1">
      <c r="A749" s="62"/>
      <c r="F749" s="85"/>
    </row>
    <row r="750" spans="1:6" ht="14.25" customHeight="1">
      <c r="A750" s="62"/>
      <c r="F750" s="85"/>
    </row>
    <row r="751" spans="1:6" ht="14.25" customHeight="1">
      <c r="A751" s="62"/>
      <c r="F751" s="85"/>
    </row>
    <row r="752" spans="1:6" ht="14.25" customHeight="1">
      <c r="A752" s="62"/>
      <c r="F752" s="85"/>
    </row>
    <row r="753" spans="1:6" ht="14.25" customHeight="1">
      <c r="A753" s="62"/>
      <c r="F753" s="85"/>
    </row>
    <row r="754" spans="1:6" ht="14.25" customHeight="1">
      <c r="A754" s="62"/>
      <c r="F754" s="85"/>
    </row>
    <row r="755" spans="1:6" ht="14.25" customHeight="1">
      <c r="A755" s="62"/>
      <c r="F755" s="85"/>
    </row>
    <row r="756" spans="1:6" ht="14.25" customHeight="1">
      <c r="A756" s="62"/>
      <c r="F756" s="85"/>
    </row>
    <row r="757" spans="1:6" ht="14.25" customHeight="1">
      <c r="A757" s="62"/>
      <c r="F757" s="85"/>
    </row>
    <row r="758" spans="1:6" ht="14.25" customHeight="1">
      <c r="A758" s="62"/>
      <c r="F758" s="85"/>
    </row>
    <row r="759" spans="1:6" ht="14.25" customHeight="1">
      <c r="A759" s="62"/>
      <c r="F759" s="85"/>
    </row>
    <row r="760" spans="1:6" ht="14.25" customHeight="1">
      <c r="A760" s="62"/>
      <c r="F760" s="85"/>
    </row>
    <row r="761" spans="1:6" ht="14.25" customHeight="1">
      <c r="A761" s="62"/>
      <c r="F761" s="85"/>
    </row>
    <row r="762" spans="1:6" ht="14.25" customHeight="1">
      <c r="A762" s="62"/>
      <c r="F762" s="85"/>
    </row>
    <row r="763" spans="1:6" ht="14.25" customHeight="1">
      <c r="A763" s="62"/>
      <c r="F763" s="85"/>
    </row>
    <row r="764" spans="1:6" ht="14.25" customHeight="1">
      <c r="A764" s="62"/>
      <c r="F764" s="85"/>
    </row>
    <row r="765" spans="1:6" ht="14.25" customHeight="1">
      <c r="A765" s="62"/>
      <c r="F765" s="85"/>
    </row>
    <row r="766" spans="1:6" ht="14.25" customHeight="1">
      <c r="A766" s="62"/>
      <c r="F766" s="85"/>
    </row>
    <row r="767" spans="1:6" ht="14.25" customHeight="1">
      <c r="A767" s="62"/>
      <c r="F767" s="85"/>
    </row>
    <row r="768" spans="1:6" ht="14.25" customHeight="1">
      <c r="A768" s="62"/>
      <c r="F768" s="85"/>
    </row>
    <row r="769" spans="1:6" ht="14.25" customHeight="1">
      <c r="A769" s="62"/>
      <c r="F769" s="85"/>
    </row>
    <row r="770" spans="1:6" ht="14.25" customHeight="1">
      <c r="A770" s="62"/>
      <c r="F770" s="85"/>
    </row>
    <row r="771" spans="1:6" ht="14.25" customHeight="1">
      <c r="A771" s="62"/>
      <c r="F771" s="85"/>
    </row>
    <row r="772" spans="1:6" ht="14.25" customHeight="1">
      <c r="A772" s="62"/>
      <c r="F772" s="85"/>
    </row>
    <row r="773" spans="1:6" ht="14.25" customHeight="1">
      <c r="A773" s="62"/>
      <c r="F773" s="85"/>
    </row>
    <row r="774" spans="1:6" ht="14.25" customHeight="1">
      <c r="A774" s="62"/>
      <c r="F774" s="85"/>
    </row>
    <row r="775" spans="1:6" ht="14.25" customHeight="1">
      <c r="A775" s="62"/>
      <c r="F775" s="85"/>
    </row>
    <row r="776" spans="1:6" ht="14.25" customHeight="1">
      <c r="A776" s="62"/>
      <c r="F776" s="85"/>
    </row>
    <row r="777" spans="1:6" ht="14.25" customHeight="1">
      <c r="A777" s="62"/>
      <c r="F777" s="85"/>
    </row>
    <row r="778" spans="1:6" ht="14.25" customHeight="1">
      <c r="A778" s="62"/>
      <c r="F778" s="85"/>
    </row>
    <row r="779" spans="1:6" ht="14.25" customHeight="1">
      <c r="A779" s="62"/>
      <c r="F779" s="85"/>
    </row>
    <row r="780" spans="1:6" ht="14.25" customHeight="1">
      <c r="A780" s="62"/>
      <c r="F780" s="85"/>
    </row>
    <row r="781" spans="1:6" ht="14.25" customHeight="1">
      <c r="A781" s="62"/>
      <c r="F781" s="85"/>
    </row>
    <row r="782" spans="1:6" ht="14.25" customHeight="1">
      <c r="A782" s="62"/>
      <c r="F782" s="85"/>
    </row>
    <row r="783" spans="1:6" ht="14.25" customHeight="1">
      <c r="A783" s="62"/>
      <c r="F783" s="85"/>
    </row>
    <row r="784" spans="1:6" ht="14.25" customHeight="1">
      <c r="A784" s="62"/>
      <c r="F784" s="85"/>
    </row>
    <row r="785" spans="1:6" ht="14.25" customHeight="1">
      <c r="A785" s="62"/>
      <c r="F785" s="85"/>
    </row>
    <row r="786" spans="1:6" ht="14.25" customHeight="1">
      <c r="A786" s="62"/>
      <c r="F786" s="85"/>
    </row>
    <row r="787" spans="1:6" ht="14.25" customHeight="1">
      <c r="A787" s="62"/>
      <c r="F787" s="85"/>
    </row>
    <row r="788" spans="1:6" ht="14.25" customHeight="1">
      <c r="A788" s="62"/>
      <c r="F788" s="85"/>
    </row>
    <row r="789" spans="1:6" ht="14.25" customHeight="1">
      <c r="A789" s="62"/>
      <c r="F789" s="85"/>
    </row>
    <row r="790" spans="1:6" ht="14.25" customHeight="1">
      <c r="A790" s="62"/>
      <c r="F790" s="85"/>
    </row>
    <row r="791" spans="1:6" ht="14.25" customHeight="1">
      <c r="A791" s="62"/>
      <c r="F791" s="85"/>
    </row>
    <row r="792" spans="1:6" ht="14.25" customHeight="1">
      <c r="A792" s="62"/>
      <c r="F792" s="85"/>
    </row>
    <row r="793" spans="1:6" ht="14.25" customHeight="1">
      <c r="A793" s="62"/>
      <c r="F793" s="85"/>
    </row>
    <row r="794" spans="1:6" ht="14.25" customHeight="1">
      <c r="A794" s="62"/>
      <c r="F794" s="85"/>
    </row>
    <row r="795" spans="1:6" ht="14.25" customHeight="1">
      <c r="A795" s="62"/>
      <c r="F795" s="85"/>
    </row>
    <row r="796" spans="1:6" ht="14.25" customHeight="1">
      <c r="A796" s="62"/>
      <c r="F796" s="85"/>
    </row>
    <row r="797" spans="1:6" ht="14.25" customHeight="1">
      <c r="A797" s="62"/>
      <c r="F797" s="85"/>
    </row>
    <row r="798" spans="1:6" ht="14.25" customHeight="1">
      <c r="A798" s="62"/>
      <c r="F798" s="85"/>
    </row>
    <row r="799" spans="1:6" ht="14.25" customHeight="1">
      <c r="A799" s="62"/>
      <c r="F799" s="85"/>
    </row>
    <row r="800" spans="1:6" ht="14.25" customHeight="1">
      <c r="A800" s="62"/>
      <c r="F800" s="85"/>
    </row>
    <row r="801" spans="1:6" ht="14.25" customHeight="1">
      <c r="A801" s="62"/>
      <c r="F801" s="85"/>
    </row>
    <row r="802" spans="1:6" ht="14.25" customHeight="1">
      <c r="A802" s="62"/>
      <c r="F802" s="85"/>
    </row>
    <row r="803" spans="1:6" ht="14.25" customHeight="1">
      <c r="A803" s="62"/>
      <c r="F803" s="85"/>
    </row>
    <row r="804" spans="1:6" ht="14.25" customHeight="1">
      <c r="A804" s="62"/>
      <c r="F804" s="85"/>
    </row>
    <row r="805" spans="1:6" ht="14.25" customHeight="1">
      <c r="A805" s="62"/>
      <c r="F805" s="85"/>
    </row>
    <row r="806" spans="1:6" ht="14.25" customHeight="1">
      <c r="A806" s="62"/>
      <c r="F806" s="85"/>
    </row>
    <row r="807" spans="1:6" ht="14.25" customHeight="1">
      <c r="A807" s="62"/>
      <c r="F807" s="85"/>
    </row>
    <row r="808" spans="1:6" ht="14.25" customHeight="1">
      <c r="A808" s="62"/>
      <c r="F808" s="85"/>
    </row>
    <row r="809" spans="1:6" ht="14.25" customHeight="1">
      <c r="A809" s="62"/>
      <c r="F809" s="85"/>
    </row>
    <row r="810" spans="1:6" ht="14.25" customHeight="1">
      <c r="A810" s="62"/>
      <c r="F810" s="85"/>
    </row>
    <row r="811" spans="1:6" ht="14.25" customHeight="1">
      <c r="A811" s="62"/>
      <c r="F811" s="85"/>
    </row>
    <row r="812" spans="1:6" ht="14.25" customHeight="1">
      <c r="A812" s="62"/>
      <c r="F812" s="85"/>
    </row>
    <row r="813" spans="1:6" ht="14.25" customHeight="1">
      <c r="A813" s="62"/>
      <c r="F813" s="85"/>
    </row>
    <row r="814" spans="1:6" ht="14.25" customHeight="1">
      <c r="A814" s="62"/>
      <c r="F814" s="85"/>
    </row>
    <row r="815" spans="1:6" ht="14.25" customHeight="1">
      <c r="A815" s="62"/>
      <c r="F815" s="85"/>
    </row>
    <row r="816" spans="1:6" ht="14.25" customHeight="1">
      <c r="A816" s="62"/>
      <c r="F816" s="85"/>
    </row>
    <row r="817" spans="1:6" ht="14.25" customHeight="1">
      <c r="A817" s="62"/>
      <c r="F817" s="85"/>
    </row>
    <row r="818" spans="1:6" ht="14.25" customHeight="1">
      <c r="A818" s="62"/>
      <c r="F818" s="85"/>
    </row>
    <row r="819" spans="1:6" ht="14.25" customHeight="1">
      <c r="A819" s="62"/>
      <c r="F819" s="85"/>
    </row>
    <row r="820" spans="1:6" ht="14.25" customHeight="1">
      <c r="A820" s="62"/>
      <c r="F820" s="85"/>
    </row>
    <row r="821" spans="1:6" ht="14.25" customHeight="1">
      <c r="A821" s="62"/>
      <c r="F821" s="85"/>
    </row>
    <row r="822" spans="1:6" ht="14.25" customHeight="1">
      <c r="A822" s="62"/>
      <c r="F822" s="85"/>
    </row>
    <row r="823" spans="1:6" ht="14.25" customHeight="1">
      <c r="A823" s="62"/>
      <c r="F823" s="85"/>
    </row>
    <row r="824" spans="1:6" ht="14.25" customHeight="1">
      <c r="A824" s="62"/>
      <c r="F824" s="85"/>
    </row>
    <row r="825" spans="1:6" ht="14.25" customHeight="1">
      <c r="A825" s="62"/>
      <c r="F825" s="85"/>
    </row>
    <row r="826" spans="1:6" ht="14.25" customHeight="1">
      <c r="A826" s="62"/>
      <c r="F826" s="85"/>
    </row>
    <row r="827" spans="1:6" ht="14.25" customHeight="1">
      <c r="A827" s="62"/>
      <c r="F827" s="85"/>
    </row>
    <row r="828" spans="1:6" ht="14.25" customHeight="1">
      <c r="A828" s="62"/>
      <c r="F828" s="85"/>
    </row>
    <row r="829" spans="1:6" ht="14.25" customHeight="1">
      <c r="A829" s="62"/>
      <c r="F829" s="85"/>
    </row>
    <row r="830" spans="1:6" ht="14.25" customHeight="1">
      <c r="A830" s="62"/>
      <c r="F830" s="85"/>
    </row>
    <row r="831" spans="1:6" ht="14.25" customHeight="1">
      <c r="A831" s="62"/>
      <c r="F831" s="85"/>
    </row>
    <row r="832" spans="1:6" ht="14.25" customHeight="1">
      <c r="A832" s="62"/>
      <c r="F832" s="85"/>
    </row>
    <row r="833" spans="1:6" ht="14.25" customHeight="1">
      <c r="A833" s="62"/>
      <c r="F833" s="85"/>
    </row>
    <row r="834" spans="1:6" ht="14.25" customHeight="1">
      <c r="A834" s="62"/>
      <c r="F834" s="85"/>
    </row>
    <row r="835" spans="1:6" ht="14.25" customHeight="1">
      <c r="A835" s="62"/>
      <c r="F835" s="85"/>
    </row>
    <row r="836" spans="1:6" ht="14.25" customHeight="1">
      <c r="A836" s="62"/>
      <c r="F836" s="85"/>
    </row>
    <row r="837" spans="1:6" ht="14.25" customHeight="1">
      <c r="A837" s="62"/>
      <c r="F837" s="85"/>
    </row>
    <row r="838" spans="1:6" ht="14.25" customHeight="1">
      <c r="A838" s="62"/>
      <c r="F838" s="85"/>
    </row>
    <row r="839" spans="1:6" ht="14.25" customHeight="1">
      <c r="A839" s="62"/>
      <c r="F839" s="85"/>
    </row>
    <row r="840" spans="1:6" ht="14.25" customHeight="1">
      <c r="A840" s="62"/>
      <c r="F840" s="85"/>
    </row>
    <row r="841" spans="1:6" ht="14.25" customHeight="1">
      <c r="A841" s="62"/>
      <c r="F841" s="85"/>
    </row>
    <row r="842" spans="1:6" ht="14.25" customHeight="1">
      <c r="A842" s="62"/>
      <c r="F842" s="85"/>
    </row>
    <row r="843" spans="1:6" ht="14.25" customHeight="1">
      <c r="A843" s="62"/>
      <c r="F843" s="85"/>
    </row>
    <row r="844" spans="1:6" ht="14.25" customHeight="1">
      <c r="A844" s="62"/>
      <c r="F844" s="85"/>
    </row>
    <row r="845" spans="1:6" ht="14.25" customHeight="1">
      <c r="A845" s="62"/>
      <c r="F845" s="85"/>
    </row>
    <row r="846" spans="1:6" ht="14.25" customHeight="1">
      <c r="A846" s="62"/>
      <c r="F846" s="85"/>
    </row>
    <row r="847" spans="1:6" ht="14.25" customHeight="1">
      <c r="A847" s="62"/>
      <c r="F847" s="85"/>
    </row>
    <row r="848" spans="1:6" ht="14.25" customHeight="1">
      <c r="A848" s="62"/>
      <c r="F848" s="85"/>
    </row>
    <row r="849" spans="1:6" ht="14.25" customHeight="1">
      <c r="A849" s="62"/>
      <c r="F849" s="85"/>
    </row>
    <row r="850" spans="1:6" ht="14.25" customHeight="1">
      <c r="A850" s="62"/>
      <c r="F850" s="85"/>
    </row>
    <row r="851" spans="1:6" ht="14.25" customHeight="1">
      <c r="A851" s="62"/>
      <c r="F851" s="85"/>
    </row>
    <row r="852" spans="1:6" ht="14.25" customHeight="1">
      <c r="A852" s="62"/>
      <c r="F852" s="85"/>
    </row>
    <row r="853" spans="1:6" ht="14.25" customHeight="1">
      <c r="A853" s="62"/>
      <c r="F853" s="85"/>
    </row>
    <row r="854" spans="1:6" ht="14.25" customHeight="1">
      <c r="A854" s="62"/>
      <c r="F854" s="85"/>
    </row>
    <row r="855" spans="1:6" ht="14.25" customHeight="1">
      <c r="A855" s="62"/>
      <c r="F855" s="85"/>
    </row>
    <row r="856" spans="1:6" ht="14.25" customHeight="1">
      <c r="A856" s="62"/>
      <c r="F856" s="85"/>
    </row>
    <row r="857" spans="1:6" ht="14.25" customHeight="1">
      <c r="A857" s="62"/>
      <c r="F857" s="85"/>
    </row>
    <row r="858" spans="1:6" ht="14.25" customHeight="1">
      <c r="A858" s="62"/>
      <c r="F858" s="85"/>
    </row>
    <row r="859" spans="1:6" ht="14.25" customHeight="1">
      <c r="A859" s="62"/>
      <c r="F859" s="85"/>
    </row>
    <row r="860" spans="1:6" ht="14.25" customHeight="1">
      <c r="A860" s="62"/>
      <c r="F860" s="85"/>
    </row>
    <row r="861" spans="1:6" ht="14.25" customHeight="1">
      <c r="A861" s="62"/>
      <c r="F861" s="85"/>
    </row>
    <row r="862" spans="1:6" ht="14.25" customHeight="1">
      <c r="A862" s="62"/>
      <c r="F862" s="85"/>
    </row>
    <row r="863" spans="1:6" ht="14.25" customHeight="1">
      <c r="A863" s="62"/>
      <c r="F863" s="85"/>
    </row>
    <row r="864" spans="1:6" ht="14.25" customHeight="1">
      <c r="A864" s="62"/>
      <c r="F864" s="85"/>
    </row>
    <row r="865" spans="1:6" ht="14.25" customHeight="1">
      <c r="A865" s="62"/>
      <c r="F865" s="85"/>
    </row>
    <row r="866" spans="1:6" ht="14.25" customHeight="1">
      <c r="A866" s="62"/>
      <c r="F866" s="85"/>
    </row>
    <row r="867" spans="1:6" ht="14.25" customHeight="1">
      <c r="A867" s="62"/>
      <c r="F867" s="85"/>
    </row>
    <row r="868" spans="1:6" ht="14.25" customHeight="1">
      <c r="A868" s="62"/>
      <c r="F868" s="85"/>
    </row>
    <row r="869" spans="1:6" ht="14.25" customHeight="1">
      <c r="A869" s="62"/>
      <c r="F869" s="85"/>
    </row>
    <row r="870" spans="1:6" ht="14.25" customHeight="1">
      <c r="A870" s="62"/>
      <c r="F870" s="85"/>
    </row>
    <row r="871" spans="1:6" ht="14.25" customHeight="1">
      <c r="A871" s="62"/>
      <c r="F871" s="85"/>
    </row>
    <row r="872" spans="1:6" ht="14.25" customHeight="1">
      <c r="A872" s="62"/>
      <c r="F872" s="85"/>
    </row>
    <row r="873" spans="1:6" ht="14.25" customHeight="1">
      <c r="A873" s="62"/>
      <c r="F873" s="85"/>
    </row>
    <row r="874" spans="1:6" ht="14.25" customHeight="1">
      <c r="A874" s="62"/>
      <c r="F874" s="85"/>
    </row>
    <row r="875" spans="1:6" ht="14.25" customHeight="1">
      <c r="A875" s="62"/>
      <c r="F875" s="85"/>
    </row>
    <row r="876" spans="1:6" ht="14.25" customHeight="1">
      <c r="A876" s="62"/>
      <c r="F876" s="85"/>
    </row>
    <row r="877" spans="1:6" ht="14.25" customHeight="1">
      <c r="A877" s="62"/>
      <c r="F877" s="85"/>
    </row>
    <row r="878" spans="1:6" ht="14.25" customHeight="1">
      <c r="A878" s="62"/>
      <c r="F878" s="85"/>
    </row>
    <row r="879" spans="1:6" ht="14.25" customHeight="1">
      <c r="A879" s="62"/>
      <c r="F879" s="85"/>
    </row>
    <row r="880" spans="1:6" ht="14.25" customHeight="1">
      <c r="A880" s="62"/>
      <c r="F880" s="85"/>
    </row>
    <row r="881" spans="1:6" ht="14.25" customHeight="1">
      <c r="A881" s="62"/>
      <c r="F881" s="85"/>
    </row>
    <row r="882" spans="1:6" ht="14.25" customHeight="1">
      <c r="A882" s="62"/>
      <c r="F882" s="85"/>
    </row>
    <row r="883" spans="1:6" ht="14.25" customHeight="1">
      <c r="A883" s="62"/>
      <c r="F883" s="85"/>
    </row>
    <row r="884" spans="1:6" ht="14.25" customHeight="1">
      <c r="A884" s="62"/>
      <c r="F884" s="85"/>
    </row>
    <row r="885" spans="1:6" ht="14.25" customHeight="1">
      <c r="A885" s="62"/>
      <c r="F885" s="85"/>
    </row>
    <row r="886" spans="1:6" ht="14.25" customHeight="1">
      <c r="A886" s="62"/>
      <c r="F886" s="85"/>
    </row>
    <row r="887" spans="1:6" ht="14.25" customHeight="1">
      <c r="A887" s="62"/>
      <c r="F887" s="85"/>
    </row>
    <row r="888" spans="1:6" ht="14.25" customHeight="1">
      <c r="A888" s="62"/>
      <c r="F888" s="85"/>
    </row>
    <row r="889" spans="1:6" ht="14.25" customHeight="1">
      <c r="A889" s="62"/>
      <c r="F889" s="85"/>
    </row>
    <row r="890" spans="1:6" ht="14.25" customHeight="1">
      <c r="A890" s="62"/>
      <c r="F890" s="85"/>
    </row>
    <row r="891" spans="1:6" ht="14.25" customHeight="1">
      <c r="A891" s="62"/>
      <c r="F891" s="85"/>
    </row>
    <row r="892" spans="1:6" ht="14.25" customHeight="1">
      <c r="A892" s="62"/>
      <c r="F892" s="85"/>
    </row>
    <row r="893" spans="1:6" ht="14.25" customHeight="1">
      <c r="A893" s="62"/>
      <c r="F893" s="85"/>
    </row>
    <row r="894" spans="1:6" ht="14.25" customHeight="1">
      <c r="A894" s="62"/>
      <c r="F894" s="85"/>
    </row>
    <row r="895" spans="1:6" ht="14.25" customHeight="1">
      <c r="A895" s="62"/>
      <c r="F895" s="85"/>
    </row>
    <row r="896" spans="1:6" ht="14.25" customHeight="1">
      <c r="A896" s="62"/>
      <c r="F896" s="85"/>
    </row>
    <row r="897" spans="1:6" ht="14.25" customHeight="1">
      <c r="A897" s="62"/>
      <c r="F897" s="85"/>
    </row>
    <row r="898" spans="1:6" ht="14.25" customHeight="1">
      <c r="A898" s="62"/>
      <c r="F898" s="85"/>
    </row>
    <row r="899" spans="1:6" ht="14.25" customHeight="1">
      <c r="A899" s="62"/>
      <c r="F899" s="85"/>
    </row>
    <row r="900" spans="1:6" ht="14.25" customHeight="1">
      <c r="A900" s="62"/>
      <c r="F900" s="85"/>
    </row>
    <row r="901" spans="1:6" ht="14.25" customHeight="1">
      <c r="A901" s="62"/>
      <c r="F901" s="85"/>
    </row>
    <row r="902" spans="1:6" ht="14.25" customHeight="1">
      <c r="A902" s="62"/>
      <c r="F902" s="85"/>
    </row>
    <row r="903" spans="1:6" ht="14.25" customHeight="1">
      <c r="A903" s="62"/>
      <c r="F903" s="85"/>
    </row>
    <row r="904" spans="1:6" ht="14.25" customHeight="1">
      <c r="A904" s="62"/>
      <c r="F904" s="85"/>
    </row>
    <row r="905" spans="1:6" ht="14.25" customHeight="1">
      <c r="A905" s="62"/>
      <c r="F905" s="85"/>
    </row>
    <row r="906" spans="1:6" ht="14.25" customHeight="1">
      <c r="A906" s="62"/>
      <c r="F906" s="85"/>
    </row>
    <row r="907" spans="1:6" ht="14.25" customHeight="1">
      <c r="A907" s="62"/>
      <c r="F907" s="85"/>
    </row>
    <row r="908" spans="1:6" ht="14.25" customHeight="1">
      <c r="A908" s="62"/>
      <c r="F908" s="85"/>
    </row>
    <row r="909" spans="1:6" ht="14.25" customHeight="1">
      <c r="A909" s="62"/>
      <c r="F909" s="85"/>
    </row>
    <row r="910" spans="1:6" ht="14.25" customHeight="1">
      <c r="A910" s="62"/>
      <c r="F910" s="85"/>
    </row>
    <row r="911" spans="1:6" ht="14.25" customHeight="1">
      <c r="A911" s="62"/>
      <c r="F911" s="85"/>
    </row>
    <row r="912" spans="1:6" ht="14.25" customHeight="1">
      <c r="A912" s="62"/>
      <c r="F912" s="85"/>
    </row>
    <row r="913" spans="1:6" ht="14.25" customHeight="1">
      <c r="A913" s="62"/>
      <c r="F913" s="85"/>
    </row>
    <row r="914" spans="1:6" ht="14.25" customHeight="1">
      <c r="A914" s="62"/>
      <c r="F914" s="85"/>
    </row>
    <row r="915" spans="1:6" ht="14.25" customHeight="1">
      <c r="A915" s="62"/>
      <c r="F915" s="85"/>
    </row>
    <row r="916" spans="1:6" ht="14.25" customHeight="1">
      <c r="A916" s="62"/>
      <c r="F916" s="85"/>
    </row>
    <row r="917" spans="1:6" ht="14.25" customHeight="1">
      <c r="A917" s="62"/>
      <c r="F917" s="85"/>
    </row>
    <row r="918" spans="1:6" ht="14.25" customHeight="1">
      <c r="A918" s="62"/>
      <c r="F918" s="85"/>
    </row>
    <row r="919" spans="1:6" ht="14.25" customHeight="1">
      <c r="A919" s="62"/>
      <c r="F919" s="85"/>
    </row>
    <row r="920" spans="1:6" ht="14.25" customHeight="1">
      <c r="A920" s="62"/>
      <c r="F920" s="85"/>
    </row>
    <row r="921" spans="1:6" ht="14.25" customHeight="1">
      <c r="A921" s="62"/>
      <c r="F921" s="85"/>
    </row>
    <row r="922" spans="1:6" ht="14.25" customHeight="1">
      <c r="A922" s="62"/>
      <c r="F922" s="85"/>
    </row>
    <row r="923" spans="1:6" ht="14.25" customHeight="1">
      <c r="A923" s="62"/>
      <c r="F923" s="85"/>
    </row>
    <row r="924" spans="1:6" ht="14.25" customHeight="1">
      <c r="A924" s="62"/>
      <c r="F924" s="85"/>
    </row>
    <row r="925" spans="1:6" ht="14.25" customHeight="1">
      <c r="A925" s="62"/>
      <c r="F925" s="85"/>
    </row>
    <row r="926" spans="1:6" ht="14.25" customHeight="1">
      <c r="A926" s="62"/>
      <c r="F926" s="85"/>
    </row>
    <row r="927" spans="1:6" ht="14.25" customHeight="1">
      <c r="A927" s="62"/>
      <c r="F927" s="85"/>
    </row>
    <row r="928" spans="1:6" ht="14.25" customHeight="1">
      <c r="A928" s="62"/>
      <c r="F928" s="85"/>
    </row>
    <row r="929" spans="1:6" ht="14.25" customHeight="1">
      <c r="A929" s="62"/>
      <c r="F929" s="85"/>
    </row>
    <row r="930" spans="1:6" ht="14.25" customHeight="1">
      <c r="A930" s="62"/>
      <c r="F930" s="85"/>
    </row>
    <row r="931" spans="1:6" ht="14.25" customHeight="1">
      <c r="A931" s="62"/>
      <c r="F931" s="85"/>
    </row>
    <row r="932" spans="1:6" ht="14.25" customHeight="1">
      <c r="A932" s="62"/>
      <c r="F932" s="85"/>
    </row>
    <row r="933" spans="1:6" ht="14.25" customHeight="1">
      <c r="A933" s="62"/>
      <c r="F933" s="85"/>
    </row>
    <row r="934" spans="1:6" ht="14.25" customHeight="1">
      <c r="A934" s="62"/>
      <c r="F934" s="85"/>
    </row>
    <row r="935" spans="1:6" ht="14.25" customHeight="1">
      <c r="A935" s="62"/>
      <c r="F935" s="85"/>
    </row>
    <row r="936" spans="1:6" ht="14.25" customHeight="1">
      <c r="A936" s="62"/>
      <c r="F936" s="85"/>
    </row>
    <row r="937" spans="1:6" ht="14.25" customHeight="1">
      <c r="A937" s="62"/>
      <c r="F937" s="85"/>
    </row>
    <row r="938" spans="1:6" ht="14.25" customHeight="1">
      <c r="A938" s="62"/>
      <c r="F938" s="85"/>
    </row>
    <row r="939" spans="1:6" ht="14.25" customHeight="1">
      <c r="A939" s="62"/>
      <c r="F939" s="85"/>
    </row>
    <row r="940" spans="1:6" ht="14.25" customHeight="1">
      <c r="A940" s="62"/>
      <c r="F940" s="85"/>
    </row>
    <row r="941" spans="1:6" ht="14.25" customHeight="1">
      <c r="A941" s="62"/>
      <c r="F941" s="85"/>
    </row>
    <row r="942" spans="1:6" ht="14.25" customHeight="1">
      <c r="A942" s="62"/>
      <c r="F942" s="85"/>
    </row>
    <row r="943" spans="1:6" ht="14.25" customHeight="1">
      <c r="A943" s="62"/>
      <c r="F943" s="85"/>
    </row>
    <row r="944" spans="1:6" ht="14.25" customHeight="1">
      <c r="A944" s="62"/>
      <c r="F944" s="85"/>
    </row>
    <row r="945" spans="1:6" ht="14.25" customHeight="1">
      <c r="A945" s="62"/>
      <c r="F945" s="85"/>
    </row>
    <row r="946" spans="1:6" ht="14.25" customHeight="1">
      <c r="A946" s="62"/>
      <c r="F946" s="85"/>
    </row>
    <row r="947" spans="1:6" ht="14.25" customHeight="1">
      <c r="A947" s="62"/>
      <c r="F947" s="85"/>
    </row>
    <row r="948" spans="1:6" ht="14.25" customHeight="1">
      <c r="A948" s="62"/>
      <c r="F948" s="85"/>
    </row>
    <row r="949" spans="1:6" ht="14.25" customHeight="1">
      <c r="A949" s="62"/>
      <c r="F949" s="85"/>
    </row>
    <row r="950" spans="1:6" ht="14.25" customHeight="1">
      <c r="A950" s="62"/>
      <c r="F950" s="85"/>
    </row>
    <row r="951" spans="1:6" ht="14.25" customHeight="1">
      <c r="A951" s="62"/>
      <c r="F951" s="85"/>
    </row>
    <row r="952" spans="1:6" ht="14.25" customHeight="1">
      <c r="A952" s="62"/>
      <c r="F952" s="85"/>
    </row>
    <row r="953" spans="1:6" ht="14.25" customHeight="1">
      <c r="A953" s="62"/>
      <c r="F953" s="85"/>
    </row>
    <row r="954" spans="1:6" ht="14.25" customHeight="1">
      <c r="A954" s="62"/>
      <c r="F954" s="85"/>
    </row>
    <row r="955" spans="1:6" ht="14.25" customHeight="1">
      <c r="A955" s="62"/>
      <c r="F955" s="85"/>
    </row>
    <row r="956" spans="1:6" ht="14.25" customHeight="1">
      <c r="A956" s="62"/>
      <c r="F956" s="85"/>
    </row>
    <row r="957" spans="1:6" ht="14.25" customHeight="1">
      <c r="A957" s="62"/>
      <c r="F957" s="85"/>
    </row>
    <row r="958" spans="1:6" ht="14.25" customHeight="1">
      <c r="A958" s="62"/>
      <c r="F958" s="85"/>
    </row>
    <row r="959" spans="1:6" ht="14.25" customHeight="1">
      <c r="A959" s="62"/>
      <c r="F959" s="85"/>
    </row>
    <row r="960" spans="1:6" ht="14.25" customHeight="1">
      <c r="A960" s="62"/>
      <c r="F960" s="85"/>
    </row>
    <row r="961" spans="1:6" ht="14.25" customHeight="1">
      <c r="A961" s="62"/>
      <c r="F961" s="85"/>
    </row>
    <row r="962" spans="1:6" ht="14.25" customHeight="1">
      <c r="A962" s="62"/>
      <c r="F962" s="85"/>
    </row>
    <row r="963" spans="1:6" ht="14.25" customHeight="1">
      <c r="A963" s="62"/>
      <c r="F963" s="85"/>
    </row>
    <row r="964" spans="1:6" ht="14.25" customHeight="1">
      <c r="A964" s="62"/>
      <c r="F964" s="85"/>
    </row>
    <row r="965" spans="1:6" ht="14.25" customHeight="1">
      <c r="A965" s="62"/>
      <c r="F965" s="85"/>
    </row>
    <row r="966" spans="1:6" ht="14.25" customHeight="1">
      <c r="A966" s="62"/>
      <c r="F966" s="85"/>
    </row>
    <row r="967" spans="1:6" ht="14.25" customHeight="1">
      <c r="A967" s="62"/>
      <c r="F967" s="85"/>
    </row>
    <row r="968" spans="1:6" ht="14.25" customHeight="1">
      <c r="A968" s="62"/>
      <c r="F968" s="85"/>
    </row>
    <row r="969" spans="1:6" ht="14.25" customHeight="1">
      <c r="A969" s="62"/>
      <c r="F969" s="85"/>
    </row>
    <row r="970" spans="1:6" ht="14.25" customHeight="1">
      <c r="A970" s="62"/>
      <c r="F970" s="85"/>
    </row>
    <row r="971" spans="1:6" ht="14.25" customHeight="1">
      <c r="A971" s="62"/>
      <c r="F971" s="85"/>
    </row>
    <row r="972" spans="1:6" ht="14.25" customHeight="1">
      <c r="A972" s="62"/>
      <c r="F972" s="85"/>
    </row>
    <row r="973" spans="1:6" ht="14.25" customHeight="1">
      <c r="A973" s="62"/>
      <c r="F973" s="85"/>
    </row>
    <row r="974" spans="1:6" ht="14.25" customHeight="1">
      <c r="A974" s="62"/>
      <c r="F974" s="85"/>
    </row>
    <row r="975" spans="1:6" ht="14.25" customHeight="1">
      <c r="A975" s="62"/>
      <c r="F975" s="85"/>
    </row>
    <row r="976" spans="1:6" ht="14.25" customHeight="1">
      <c r="A976" s="62"/>
      <c r="F976" s="85"/>
    </row>
    <row r="977" spans="1:6" ht="14.25" customHeight="1">
      <c r="A977" s="62"/>
      <c r="F977" s="85"/>
    </row>
    <row r="978" spans="1:6" ht="14.25" customHeight="1">
      <c r="A978" s="62"/>
      <c r="F978" s="85"/>
    </row>
    <row r="979" spans="1:6" ht="14.25" customHeight="1">
      <c r="A979" s="62"/>
      <c r="F979" s="85"/>
    </row>
    <row r="980" spans="1:6" ht="14.25" customHeight="1">
      <c r="A980" s="62"/>
      <c r="F980" s="85"/>
    </row>
    <row r="981" spans="1:6" ht="14.25" customHeight="1">
      <c r="A981" s="62"/>
      <c r="F981" s="85"/>
    </row>
    <row r="982" spans="1:6" ht="14.25" customHeight="1">
      <c r="A982" s="62"/>
      <c r="F982" s="85"/>
    </row>
    <row r="983" spans="1:6" ht="14.25" customHeight="1">
      <c r="A983" s="62"/>
      <c r="F983" s="85"/>
    </row>
    <row r="984" spans="1:6" ht="14.25" customHeight="1">
      <c r="A984" s="62"/>
      <c r="F984" s="85"/>
    </row>
    <row r="985" spans="1:6" ht="14.25" customHeight="1">
      <c r="A985" s="62"/>
      <c r="F985" s="85"/>
    </row>
    <row r="986" spans="1:6" ht="14.25" customHeight="1">
      <c r="A986" s="62"/>
      <c r="F986" s="85"/>
    </row>
    <row r="987" spans="1:6" ht="14.25" customHeight="1">
      <c r="A987" s="62"/>
      <c r="F987" s="85"/>
    </row>
    <row r="988" spans="1:6" ht="14.25" customHeight="1">
      <c r="A988" s="62"/>
      <c r="F988" s="85"/>
    </row>
    <row r="989" spans="1:6" ht="14.25" customHeight="1">
      <c r="A989" s="62"/>
      <c r="F989" s="85"/>
    </row>
    <row r="990" spans="1:6" ht="14.25" customHeight="1">
      <c r="A990" s="62"/>
      <c r="F990" s="85"/>
    </row>
    <row r="991" spans="1:6" ht="14.25" customHeight="1">
      <c r="A991" s="62"/>
      <c r="F991" s="85"/>
    </row>
    <row r="992" spans="1:6" ht="14.25" customHeight="1">
      <c r="A992" s="62"/>
      <c r="F992" s="85"/>
    </row>
    <row r="993" spans="1:6" ht="14.25" customHeight="1">
      <c r="A993" s="62"/>
      <c r="F993" s="85"/>
    </row>
    <row r="994" spans="1:6" ht="14.25" customHeight="1">
      <c r="A994" s="62"/>
      <c r="F994" s="85"/>
    </row>
    <row r="995" spans="1:6" ht="14.25" customHeight="1">
      <c r="A995" s="62"/>
      <c r="F995" s="85"/>
    </row>
    <row r="996" spans="1:6" ht="14.25" customHeight="1">
      <c r="A996" s="62"/>
      <c r="F996" s="85"/>
    </row>
    <row r="997" spans="1:6" ht="14.25" customHeight="1">
      <c r="A997" s="62"/>
      <c r="F997" s="85"/>
    </row>
    <row r="998" spans="1:6" ht="14.25" customHeight="1">
      <c r="A998" s="62"/>
      <c r="F998" s="85"/>
    </row>
    <row r="999" spans="1:6" ht="14.25" customHeight="1">
      <c r="A999" s="62"/>
      <c r="F999" s="85"/>
    </row>
    <row r="1000" spans="1:6" ht="14.25" customHeight="1">
      <c r="A1000" s="62"/>
      <c r="F1000" s="85"/>
    </row>
  </sheetData>
  <mergeCells count="15">
    <mergeCell ref="AE2:AG2"/>
    <mergeCell ref="AH2:AJ2"/>
    <mergeCell ref="AK2:AM2"/>
    <mergeCell ref="B1:AM1"/>
    <mergeCell ref="B2:B5"/>
    <mergeCell ref="C2:C5"/>
    <mergeCell ref="D2:F2"/>
    <mergeCell ref="G2:I2"/>
    <mergeCell ref="J2:L2"/>
    <mergeCell ref="M2:O2"/>
    <mergeCell ref="P2:R2"/>
    <mergeCell ref="S2:U2"/>
    <mergeCell ref="V2:X2"/>
    <mergeCell ref="Y2:AA2"/>
    <mergeCell ref="AB2:AD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1"/>
  <sheetViews>
    <sheetView showGridLines="0" workbookViewId="0"/>
  </sheetViews>
  <sheetFormatPr defaultColWidth="14.453125" defaultRowHeight="15" customHeight="1"/>
  <cols>
    <col min="1" max="1" width="9.453125" customWidth="1"/>
    <col min="2" max="2" width="0.453125" customWidth="1"/>
    <col min="3" max="3" width="28.08984375" customWidth="1"/>
    <col min="4" max="4" width="27.26953125" customWidth="1"/>
    <col min="5" max="5" width="2.54296875" customWidth="1"/>
    <col min="6" max="6" width="18.54296875" customWidth="1"/>
    <col min="7" max="7" width="0.453125" customWidth="1"/>
    <col min="8" max="8" width="8.7265625" customWidth="1"/>
    <col min="9" max="9" width="12.08984375" customWidth="1"/>
    <col min="10" max="12" width="8.7265625" customWidth="1"/>
    <col min="13" max="13" width="8.7265625" hidden="1" customWidth="1"/>
    <col min="14" max="26" width="8.7265625" customWidth="1"/>
  </cols>
  <sheetData>
    <row r="1" spans="2:13" ht="14.25" customHeight="1"/>
    <row r="2" spans="2:13" ht="14.25" customHeight="1"/>
    <row r="3" spans="2:13" ht="1.5" customHeight="1">
      <c r="B3" s="86"/>
      <c r="C3" s="87"/>
      <c r="D3" s="87"/>
      <c r="E3" s="87"/>
      <c r="F3" s="87"/>
      <c r="G3" s="88"/>
    </row>
    <row r="4" spans="2:13" ht="28.5" customHeight="1">
      <c r="B4" s="89"/>
      <c r="C4" s="169" t="s">
        <v>377</v>
      </c>
      <c r="D4" s="170"/>
      <c r="E4" s="170"/>
      <c r="F4" s="171"/>
      <c r="G4" s="90"/>
      <c r="K4" s="7" t="str">
        <f>"Assalamualaikum wr.wb Pa "&amp;D8&amp;",
Ijin menyampaikan tagihan Air Periode 16 Desember - 15 Januari 2025 dan IPL "&amp;D9&amp;" 2025 sebesar "&amp;F26&amp;".
Pembayaran dapat dilakukan melalui Transfer ke:
LinkAja di Nomor ( 081321454503 an Windi Hardiansyah ) 
Bank BSI 7211535967 an Windi Hardiansyah.
Bank Mandiri 1310000710907 an Windi Hardiansyah 
atau bisa langsung Cash ke Rumah bpk Windi(C14) atau bpk "&amp;"Imam(C3).
Agar operasional pengelolaan air komplek berjalan lancar dimohon untuk melakukan pembayaran sebelum tanggal 5 disetiap bulannya.
Bagi yang sudah transfer harap menginformasikan ke nmr WA bpk Windi di 081321454503.
Terimakasih atas perhatianny"&amp;"a
insya allah menjadi amal kebaikan bagi ibu bapak semuanya"</f>
        <v>Assalamualaikum wr.wb Pa Wilman - Dwi,
Ijin menyampaikan tagihan Air Periode 16 Desember - 15 Januari 2025 dan IPL FEBRUARI 2025 sebesar 161000.
Pembayaran dapat dilakukan melalui Transfer ke:
LinkAja di Nomor ( 081321454503 an Windi Hardiansyah ) 
Bank BSI 7211535967 an Windi Hardiansyah.
Bank Mandiri 1310000710907 an Windi Hardiansyah 
atau bisa langsung Cash ke Rumah bpk Windi(C14) atau bpk Imam(C3).
Agar operasional pengelolaan air komplek berjalan lancar dimohon untuk melakukan pembayaran sebelum tanggal 5 disetiap bulannya.
Bagi yang sudah transfer harap menginformasikan ke nmr WA bpk Windi di 081321454503.
Terimakasih atas perhatiannya
insya allah menjadi amal kebaikan bagi ibu bapak semuanya</v>
      </c>
    </row>
    <row r="5" spans="2:13" ht="28.5" customHeight="1">
      <c r="B5" s="89"/>
      <c r="C5" s="172" t="s">
        <v>378</v>
      </c>
      <c r="D5" s="173"/>
      <c r="E5" s="173"/>
      <c r="F5" s="174"/>
      <c r="G5" s="90"/>
    </row>
    <row r="6" spans="2:13" ht="4.5" customHeight="1">
      <c r="B6" s="89"/>
      <c r="C6" s="175"/>
      <c r="D6" s="176"/>
      <c r="E6" s="176"/>
      <c r="F6" s="177"/>
      <c r="G6" s="90"/>
    </row>
    <row r="7" spans="2:13" ht="15.75" customHeight="1">
      <c r="B7" s="89"/>
      <c r="C7" s="91" t="s">
        <v>379</v>
      </c>
      <c r="D7" s="92" t="s">
        <v>380</v>
      </c>
      <c r="E7" s="93"/>
      <c r="F7" s="94"/>
      <c r="G7" s="90"/>
    </row>
    <row r="8" spans="2:13" ht="15.75" customHeight="1">
      <c r="B8" s="89"/>
      <c r="C8" s="95" t="s">
        <v>381</v>
      </c>
      <c r="D8" s="96" t="str">
        <f>VLOOKUP(D7,'Form Air'!$A$6:$C$66,3,FALSE)</f>
        <v>Wilman - Dwi</v>
      </c>
      <c r="E8" s="96"/>
      <c r="F8" s="97"/>
      <c r="G8" s="90"/>
    </row>
    <row r="9" spans="2:13" ht="14.25" customHeight="1">
      <c r="B9" s="89"/>
      <c r="C9" s="98" t="s">
        <v>382</v>
      </c>
      <c r="D9" s="99" t="s">
        <v>383</v>
      </c>
      <c r="E9" s="100"/>
      <c r="F9" s="101">
        <v>2025</v>
      </c>
      <c r="G9" s="90"/>
    </row>
    <row r="10" spans="2:13" ht="4.5" customHeight="1">
      <c r="B10" s="89"/>
      <c r="C10" s="102"/>
      <c r="D10" s="103"/>
      <c r="E10" s="103"/>
      <c r="F10" s="104"/>
      <c r="G10" s="90"/>
    </row>
    <row r="11" spans="2:13" ht="14.25" customHeight="1">
      <c r="B11" s="89"/>
      <c r="C11" s="105" t="s">
        <v>384</v>
      </c>
      <c r="D11" s="106"/>
      <c r="E11" s="106" t="s">
        <v>385</v>
      </c>
      <c r="F11" s="107">
        <f>VLOOKUP(D7,'Form Air'!$A$6:$ZM$66,HLOOKUP('Form Tagihan'!D9&amp;RIGHT(F9,2)&amp;"MULAI",'Form Air'!$D$3:$ZM$4,2,FALSE),FALSE)</f>
        <v>21.14</v>
      </c>
      <c r="G11" s="90"/>
      <c r="M11" s="7" t="s">
        <v>386</v>
      </c>
    </row>
    <row r="12" spans="2:13" ht="14.25" customHeight="1">
      <c r="B12" s="89"/>
      <c r="C12" s="105" t="s">
        <v>387</v>
      </c>
      <c r="D12" s="106"/>
      <c r="E12" s="106" t="s">
        <v>385</v>
      </c>
      <c r="F12" s="107">
        <f>VLOOKUP(D7,'Form Air'!$A$6:$ZM$66,HLOOKUP('Form Tagihan'!D9&amp;RIGHT(F9,2)&amp;"AKHIR",'Form Air'!$D$3:$ZL$4,2,FALSE),FALSE)</f>
        <v>26.97</v>
      </c>
      <c r="G12" s="90"/>
      <c r="M12" s="7" t="s">
        <v>383</v>
      </c>
    </row>
    <row r="13" spans="2:13" ht="14.25" customHeight="1">
      <c r="B13" s="89"/>
      <c r="C13" s="108" t="s">
        <v>388</v>
      </c>
      <c r="D13" s="96"/>
      <c r="E13" s="96" t="s">
        <v>385</v>
      </c>
      <c r="F13" s="97">
        <f>F12-F11</f>
        <v>5.8299999999999983</v>
      </c>
      <c r="G13" s="90"/>
      <c r="M13" s="7" t="s">
        <v>389</v>
      </c>
    </row>
    <row r="14" spans="2:13" ht="14.25" customHeight="1">
      <c r="B14" s="89"/>
      <c r="C14" s="105" t="s">
        <v>390</v>
      </c>
      <c r="D14" s="106"/>
      <c r="E14" s="106" t="s">
        <v>385</v>
      </c>
      <c r="F14" s="109">
        <v>15000</v>
      </c>
      <c r="G14" s="90"/>
      <c r="M14" s="7" t="s">
        <v>391</v>
      </c>
    </row>
    <row r="15" spans="2:13" ht="14.25" customHeight="1">
      <c r="B15" s="89"/>
      <c r="C15" s="105" t="s">
        <v>392</v>
      </c>
      <c r="D15" s="110">
        <v>3500</v>
      </c>
      <c r="E15" s="106" t="s">
        <v>385</v>
      </c>
      <c r="F15" s="109">
        <f>D15*F13</f>
        <v>20404.999999999993</v>
      </c>
      <c r="G15" s="90"/>
      <c r="M15" s="7" t="s">
        <v>393</v>
      </c>
    </row>
    <row r="16" spans="2:13" ht="14.25" customHeight="1">
      <c r="B16" s="89"/>
      <c r="C16" s="105" t="s">
        <v>394</v>
      </c>
      <c r="D16" s="106"/>
      <c r="E16" s="106"/>
      <c r="F16" s="109">
        <v>25000</v>
      </c>
      <c r="G16" s="90"/>
      <c r="M16" s="7" t="s">
        <v>395</v>
      </c>
    </row>
    <row r="17" spans="2:13" ht="14.25" customHeight="1">
      <c r="B17" s="89"/>
      <c r="C17" s="111" t="s">
        <v>396</v>
      </c>
      <c r="D17" s="103"/>
      <c r="E17" s="103" t="s">
        <v>385</v>
      </c>
      <c r="F17" s="112">
        <f>ROUND(F14+F15+F16,0)</f>
        <v>60405</v>
      </c>
      <c r="G17" s="90"/>
      <c r="M17" s="7" t="s">
        <v>397</v>
      </c>
    </row>
    <row r="18" spans="2:13" ht="14.25" customHeight="1">
      <c r="B18" s="89"/>
      <c r="C18" s="105" t="str">
        <f>"IPL BULAN "&amp;D9&amp;" "&amp;F9</f>
        <v>IPL BULAN FEBRUARI 2025</v>
      </c>
      <c r="D18" s="106"/>
      <c r="E18" s="106" t="s">
        <v>385</v>
      </c>
      <c r="F18" s="109">
        <v>100000</v>
      </c>
      <c r="G18" s="90"/>
      <c r="M18" s="7" t="s">
        <v>398</v>
      </c>
    </row>
    <row r="19" spans="2:13" ht="14.25" customHeight="1">
      <c r="B19" s="89"/>
      <c r="C19" s="105"/>
      <c r="D19" s="106"/>
      <c r="E19" s="106"/>
      <c r="F19" s="107"/>
      <c r="G19" s="90"/>
      <c r="M19" s="7" t="s">
        <v>399</v>
      </c>
    </row>
    <row r="20" spans="2:13" ht="14.25" customHeight="1">
      <c r="B20" s="89"/>
      <c r="C20" s="111" t="s">
        <v>400</v>
      </c>
      <c r="D20" s="103"/>
      <c r="E20" s="103" t="s">
        <v>385</v>
      </c>
      <c r="F20" s="112">
        <f>F18</f>
        <v>100000</v>
      </c>
      <c r="G20" s="90"/>
      <c r="M20" s="7" t="s">
        <v>401</v>
      </c>
    </row>
    <row r="21" spans="2:13" ht="14.25" customHeight="1">
      <c r="B21" s="89"/>
      <c r="C21" s="105"/>
      <c r="D21" s="106"/>
      <c r="E21" s="106"/>
      <c r="F21" s="107"/>
      <c r="G21" s="90"/>
      <c r="M21" s="7" t="s">
        <v>402</v>
      </c>
    </row>
    <row r="22" spans="2:13" ht="14.25" customHeight="1">
      <c r="B22" s="89"/>
      <c r="C22" s="105" t="s">
        <v>403</v>
      </c>
      <c r="D22" s="106"/>
      <c r="E22" s="106" t="s">
        <v>385</v>
      </c>
      <c r="F22" s="109">
        <v>0</v>
      </c>
      <c r="G22" s="90"/>
      <c r="M22" s="7" t="s">
        <v>404</v>
      </c>
    </row>
    <row r="23" spans="2:13" ht="14.25" customHeight="1">
      <c r="B23" s="89"/>
      <c r="C23" s="105" t="s">
        <v>405</v>
      </c>
      <c r="D23" s="106"/>
      <c r="E23" s="106" t="s">
        <v>385</v>
      </c>
      <c r="F23" s="109">
        <v>0</v>
      </c>
      <c r="G23" s="90"/>
    </row>
    <row r="24" spans="2:13" ht="14.25" customHeight="1">
      <c r="B24" s="89"/>
      <c r="C24" s="105"/>
      <c r="D24" s="106"/>
      <c r="E24" s="106"/>
      <c r="F24" s="109"/>
      <c r="G24" s="90"/>
    </row>
    <row r="25" spans="2:13" ht="14.25" customHeight="1">
      <c r="B25" s="89"/>
      <c r="C25" s="113" t="str">
        <f>"TOTAL TAGIHAN BULAN "&amp;D9&amp;" "&amp;F9</f>
        <v>TOTAL TAGIHAN BULAN FEBRUARI 2025</v>
      </c>
      <c r="D25" s="114"/>
      <c r="E25" s="114" t="s">
        <v>385</v>
      </c>
      <c r="F25" s="115">
        <f>F17+F20+F22-F23</f>
        <v>160405</v>
      </c>
      <c r="G25" s="90"/>
      <c r="I25" s="116">
        <f>ROUND(F25,-3)</f>
        <v>160000</v>
      </c>
    </row>
    <row r="26" spans="2:13" ht="14.25" customHeight="1">
      <c r="B26" s="89"/>
      <c r="C26" s="117" t="s">
        <v>406</v>
      </c>
      <c r="D26" s="118"/>
      <c r="E26" s="118" t="s">
        <v>385</v>
      </c>
      <c r="F26" s="119">
        <f>IF(I25&lt;F25,I25+1000,I25)</f>
        <v>161000</v>
      </c>
      <c r="G26" s="90"/>
    </row>
    <row r="27" spans="2:13" ht="3" customHeight="1">
      <c r="B27" s="89"/>
      <c r="C27" s="120"/>
      <c r="D27" s="121"/>
      <c r="E27" s="121"/>
      <c r="F27" s="122"/>
      <c r="G27" s="90"/>
    </row>
    <row r="28" spans="2:13" ht="3.75" customHeight="1">
      <c r="B28" s="120"/>
      <c r="C28" s="121"/>
      <c r="D28" s="121"/>
      <c r="E28" s="121"/>
      <c r="F28" s="121"/>
      <c r="G28" s="122"/>
    </row>
    <row r="29" spans="2:13" ht="14.25" customHeight="1"/>
    <row r="30" spans="2:13" ht="14.25" customHeight="1"/>
    <row r="31" spans="2:13" ht="14.25" customHeight="1"/>
    <row r="32" spans="2: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3">
    <mergeCell ref="C4:F4"/>
    <mergeCell ref="C5:F5"/>
    <mergeCell ref="C6:F6"/>
  </mergeCells>
  <dataValidations count="2">
    <dataValidation type="date" allowBlank="1" showErrorMessage="1" sqref="E8:F8" xr:uid="{00000000-0002-0000-0300-000000000000}">
      <formula1>45413</formula1>
      <formula2>45627</formula2>
    </dataValidation>
    <dataValidation type="list" allowBlank="1" showErrorMessage="1" sqref="D9" xr:uid="{00000000-0002-0000-0300-000002000000}">
      <formula1>$M$11:$M$22</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300-000001000000}">
          <x14:formula1>
            <xm:f>'Form Air'!$A$6:$A$66</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1000"/>
  <sheetViews>
    <sheetView tabSelected="1" workbookViewId="0">
      <pane xSplit="4" ySplit="5" topLeftCell="AV6" activePane="bottomRight" state="frozen"/>
      <selection pane="topRight" activeCell="E1" sqref="E1"/>
      <selection pane="bottomLeft" activeCell="A6" sqref="A6"/>
      <selection pane="bottomRight" activeCell="BC16" sqref="BC16"/>
    </sheetView>
  </sheetViews>
  <sheetFormatPr defaultColWidth="14.453125" defaultRowHeight="15" customHeight="1"/>
  <cols>
    <col min="1" max="1" width="5.453125" customWidth="1"/>
    <col min="2" max="2" width="6.08984375" customWidth="1"/>
    <col min="3" max="3" width="18.453125" customWidth="1"/>
    <col min="4" max="4" width="14" customWidth="1"/>
    <col min="5" max="5" width="10.26953125" customWidth="1"/>
    <col min="6" max="6" width="10.7265625" customWidth="1"/>
    <col min="7" max="7" width="10.453125" customWidth="1"/>
    <col min="8" max="8" width="13.54296875" customWidth="1"/>
    <col min="9" max="19" width="10.7265625" customWidth="1"/>
    <col min="20" max="20" width="14.36328125" customWidth="1"/>
    <col min="21" max="21" width="10.7265625" customWidth="1"/>
    <col min="22" max="22" width="15.26953125" customWidth="1"/>
    <col min="23" max="24" width="10.7265625" customWidth="1"/>
    <col min="25" max="25" width="17.6328125" customWidth="1"/>
    <col min="26" max="26" width="10.7265625" customWidth="1"/>
    <col min="27" max="27" width="16" customWidth="1"/>
    <col min="28" max="28" width="14.36328125" customWidth="1"/>
    <col min="29" max="29" width="10.7265625" customWidth="1"/>
    <col min="30" max="30" width="15.7265625" customWidth="1"/>
    <col min="31" max="31" width="10.7265625" customWidth="1"/>
    <col min="32" max="32" width="16" customWidth="1"/>
    <col min="33" max="33" width="14.26953125" customWidth="1"/>
    <col min="34" max="34" width="10.7265625" customWidth="1"/>
    <col min="35" max="35" width="19.1796875" customWidth="1"/>
    <col min="36" max="36" width="10.7265625" customWidth="1"/>
    <col min="37" max="37" width="14.81640625" customWidth="1"/>
    <col min="38" max="38" width="13.54296875" customWidth="1"/>
    <col min="39" max="39" width="10.7265625" customWidth="1"/>
    <col min="40" max="40" width="16.6328125" customWidth="1"/>
    <col min="41" max="41" width="10.7265625" customWidth="1"/>
    <col min="42" max="42" width="16" customWidth="1"/>
    <col min="43" max="43" width="15" customWidth="1"/>
    <col min="44" max="44" width="10.7265625" customWidth="1"/>
    <col min="45" max="45" width="18.81640625" customWidth="1"/>
    <col min="46" max="46" width="10.7265625" customWidth="1"/>
    <col min="47" max="47" width="14.90625" customWidth="1"/>
    <col min="48" max="48" width="13.90625" customWidth="1"/>
    <col min="49" max="49" width="10.7265625" customWidth="1"/>
    <col min="50" max="50" width="18.26953125" customWidth="1"/>
    <col min="51" max="51" width="10.7265625" customWidth="1"/>
    <col min="52" max="52" width="16.36328125" customWidth="1"/>
    <col min="53" max="53" width="15.54296875" customWidth="1"/>
    <col min="54" max="55" width="10.7265625" customWidth="1"/>
  </cols>
  <sheetData>
    <row r="1" spans="1:55" ht="19.5" customHeight="1">
      <c r="A1" s="123" t="s">
        <v>407</v>
      </c>
      <c r="B1" s="63" t="s">
        <v>212</v>
      </c>
      <c r="C1" s="124"/>
      <c r="D1" s="124"/>
      <c r="E1" s="124"/>
      <c r="F1" s="124"/>
      <c r="G1" s="124"/>
      <c r="H1" s="125"/>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row>
    <row r="2" spans="1:55" ht="14.25" customHeight="1">
      <c r="A2" s="62"/>
      <c r="B2" s="166" t="s">
        <v>213</v>
      </c>
      <c r="C2" s="166" t="s">
        <v>214</v>
      </c>
      <c r="D2" s="178" t="s">
        <v>408</v>
      </c>
      <c r="E2" s="164" t="s">
        <v>393</v>
      </c>
      <c r="F2" s="159"/>
      <c r="G2" s="159"/>
      <c r="H2" s="159"/>
      <c r="I2" s="160"/>
      <c r="J2" s="164" t="s">
        <v>395</v>
      </c>
      <c r="K2" s="159"/>
      <c r="L2" s="159"/>
      <c r="M2" s="159"/>
      <c r="N2" s="160"/>
      <c r="O2" s="164" t="s">
        <v>397</v>
      </c>
      <c r="P2" s="159"/>
      <c r="Q2" s="159"/>
      <c r="R2" s="159"/>
      <c r="S2" s="160"/>
      <c r="T2" s="164" t="s">
        <v>398</v>
      </c>
      <c r="U2" s="159"/>
      <c r="V2" s="159"/>
      <c r="W2" s="159"/>
      <c r="X2" s="160"/>
      <c r="Y2" s="164" t="s">
        <v>399</v>
      </c>
      <c r="Z2" s="159"/>
      <c r="AA2" s="159"/>
      <c r="AB2" s="159"/>
      <c r="AC2" s="160"/>
      <c r="AD2" s="164" t="s">
        <v>401</v>
      </c>
      <c r="AE2" s="159"/>
      <c r="AF2" s="159"/>
      <c r="AG2" s="159"/>
      <c r="AH2" s="160"/>
      <c r="AI2" s="164" t="s">
        <v>402</v>
      </c>
      <c r="AJ2" s="159"/>
      <c r="AK2" s="159"/>
      <c r="AL2" s="159"/>
      <c r="AM2" s="160"/>
      <c r="AN2" s="164" t="s">
        <v>404</v>
      </c>
      <c r="AO2" s="159"/>
      <c r="AP2" s="159"/>
      <c r="AQ2" s="159"/>
      <c r="AR2" s="160"/>
      <c r="AS2" s="164" t="s">
        <v>409</v>
      </c>
      <c r="AT2" s="159"/>
      <c r="AU2" s="159"/>
      <c r="AV2" s="159"/>
      <c r="AW2" s="160"/>
      <c r="AX2" s="164" t="s">
        <v>410</v>
      </c>
      <c r="AY2" s="159"/>
      <c r="AZ2" s="159"/>
      <c r="BA2" s="159"/>
      <c r="BB2" s="160"/>
      <c r="BC2" s="127"/>
    </row>
    <row r="3" spans="1:55" ht="14.25" customHeight="1">
      <c r="A3" s="62"/>
      <c r="B3" s="167"/>
      <c r="C3" s="167"/>
      <c r="D3" s="167"/>
      <c r="E3" s="64" t="s">
        <v>229</v>
      </c>
      <c r="F3" s="128"/>
      <c r="G3" s="128" t="s">
        <v>411</v>
      </c>
      <c r="H3" s="64" t="str">
        <f>E2&amp;H5</f>
        <v>MEIIPL</v>
      </c>
      <c r="I3" s="178" t="s">
        <v>412</v>
      </c>
      <c r="J3" s="64" t="str">
        <f>J2&amp;"PAKAI"</f>
        <v>JUNIPAKAI</v>
      </c>
      <c r="K3" s="128"/>
      <c r="L3" s="128" t="str">
        <f>J2&amp;"AIR"</f>
        <v>JUNIAIR</v>
      </c>
      <c r="M3" s="64" t="str">
        <f>J2&amp;M5</f>
        <v>JUNIIPL</v>
      </c>
      <c r="N3" s="178" t="s">
        <v>412</v>
      </c>
      <c r="O3" s="64" t="str">
        <f>O2&amp;"PAKAI"</f>
        <v>JULIPAKAI</v>
      </c>
      <c r="P3" s="128"/>
      <c r="Q3" s="128" t="str">
        <f>O2&amp;"AIR"</f>
        <v>JULIAIR</v>
      </c>
      <c r="R3" s="64" t="str">
        <f>O2&amp;R5</f>
        <v>JULIIPL</v>
      </c>
      <c r="S3" s="178" t="s">
        <v>412</v>
      </c>
      <c r="T3" s="64" t="str">
        <f>T2&amp;"PAKAI"</f>
        <v>AGUSTUSPAKAI</v>
      </c>
      <c r="U3" s="128"/>
      <c r="V3" s="128" t="str">
        <f>T2&amp;"AIR"</f>
        <v>AGUSTUSAIR</v>
      </c>
      <c r="W3" s="64" t="str">
        <f>T2&amp;W5</f>
        <v>AGUSTUSIPL</v>
      </c>
      <c r="X3" s="178" t="s">
        <v>412</v>
      </c>
      <c r="Y3" s="64" t="str">
        <f>Y2&amp;"PAKAI"</f>
        <v>SEPTEMBERPAKAI</v>
      </c>
      <c r="Z3" s="128"/>
      <c r="AA3" s="128" t="str">
        <f>Y2&amp;"AIR"</f>
        <v>SEPTEMBERAIR</v>
      </c>
      <c r="AB3" s="64" t="str">
        <f>Y2&amp;AB5</f>
        <v>SEPTEMBERIPL</v>
      </c>
      <c r="AC3" s="178" t="s">
        <v>412</v>
      </c>
      <c r="AD3" s="64" t="str">
        <f>AD2&amp;"PAKAI"</f>
        <v>OKTOBERPAKAI</v>
      </c>
      <c r="AE3" s="128"/>
      <c r="AF3" s="128" t="str">
        <f>AD2&amp;"AIR"</f>
        <v>OKTOBERAIR</v>
      </c>
      <c r="AG3" s="64" t="str">
        <f>AD2&amp;AG5</f>
        <v>OKTOBERIPL</v>
      </c>
      <c r="AH3" s="178" t="s">
        <v>412</v>
      </c>
      <c r="AI3" s="64" t="str">
        <f>AI2&amp;"PAKAI"</f>
        <v>NOVEMBERPAKAI</v>
      </c>
      <c r="AJ3" s="128"/>
      <c r="AK3" s="128" t="str">
        <f>AI2&amp;"AIR"</f>
        <v>NOVEMBERAIR</v>
      </c>
      <c r="AL3" s="64" t="str">
        <f>AI2&amp;AL5</f>
        <v>NOVEMBERIPL</v>
      </c>
      <c r="AM3" s="178" t="s">
        <v>412</v>
      </c>
      <c r="AN3" s="64" t="str">
        <f>AN2&amp;"PAKAI"</f>
        <v>DESEMBERPAKAI</v>
      </c>
      <c r="AO3" s="128"/>
      <c r="AP3" s="128" t="str">
        <f>AN2&amp;"AIR"</f>
        <v>DESEMBERAIR</v>
      </c>
      <c r="AQ3" s="64" t="str">
        <f>AN2&amp;AQ5</f>
        <v>DESEMBERIPL</v>
      </c>
      <c r="AR3" s="178" t="s">
        <v>412</v>
      </c>
      <c r="AS3" s="64" t="str">
        <f>AS2&amp;"PAKAI"</f>
        <v>JANUARI25PAKAI</v>
      </c>
      <c r="AT3" s="128"/>
      <c r="AU3" s="128" t="str">
        <f>AS2&amp;"AIR"</f>
        <v>JANUARI25AIR</v>
      </c>
      <c r="AV3" s="64" t="str">
        <f>AS2&amp;AV5</f>
        <v>JANUARI25IPL</v>
      </c>
      <c r="AW3" s="178" t="s">
        <v>412</v>
      </c>
      <c r="AX3" s="64" t="str">
        <f>AX2&amp;"PAKAI"</f>
        <v>FEBRUARI25PAKAI</v>
      </c>
      <c r="AY3" s="128"/>
      <c r="AZ3" s="128" t="str">
        <f>AX2&amp;"AIR"</f>
        <v>FEBRUARI25AIR</v>
      </c>
      <c r="BA3" s="64" t="str">
        <f>AX2&amp;BA5</f>
        <v>FEBRUARI25IPL</v>
      </c>
      <c r="BB3" s="178" t="s">
        <v>412</v>
      </c>
      <c r="BC3" s="129"/>
    </row>
    <row r="4" spans="1:55" ht="14.25" customHeight="1">
      <c r="A4" s="62"/>
      <c r="B4" s="167"/>
      <c r="C4" s="167"/>
      <c r="D4" s="167"/>
      <c r="E4" s="64">
        <v>5</v>
      </c>
      <c r="F4" s="64">
        <v>6</v>
      </c>
      <c r="G4" s="64">
        <f t="shared" ref="G4:H4" si="0">F4+1</f>
        <v>7</v>
      </c>
      <c r="H4" s="64">
        <f t="shared" si="0"/>
        <v>8</v>
      </c>
      <c r="I4" s="167"/>
      <c r="J4" s="64">
        <v>10</v>
      </c>
      <c r="K4" s="64">
        <f t="shared" ref="K4:M4" si="1">J4+1</f>
        <v>11</v>
      </c>
      <c r="L4" s="64">
        <f t="shared" si="1"/>
        <v>12</v>
      </c>
      <c r="M4" s="64">
        <f t="shared" si="1"/>
        <v>13</v>
      </c>
      <c r="N4" s="167"/>
      <c r="O4" s="64">
        <v>15</v>
      </c>
      <c r="P4" s="64">
        <f t="shared" ref="P4:R4" si="2">O4+1</f>
        <v>16</v>
      </c>
      <c r="Q4" s="64">
        <f t="shared" si="2"/>
        <v>17</v>
      </c>
      <c r="R4" s="64">
        <f t="shared" si="2"/>
        <v>18</v>
      </c>
      <c r="S4" s="167"/>
      <c r="T4" s="64">
        <v>20</v>
      </c>
      <c r="U4" s="64">
        <f t="shared" ref="U4:W4" si="3">T4+1</f>
        <v>21</v>
      </c>
      <c r="V4" s="64">
        <f t="shared" si="3"/>
        <v>22</v>
      </c>
      <c r="W4" s="64">
        <f t="shared" si="3"/>
        <v>23</v>
      </c>
      <c r="X4" s="167"/>
      <c r="Y4" s="64">
        <v>25</v>
      </c>
      <c r="Z4" s="64">
        <f t="shared" ref="Z4:AB4" si="4">Y4+1</f>
        <v>26</v>
      </c>
      <c r="AA4" s="64">
        <f t="shared" si="4"/>
        <v>27</v>
      </c>
      <c r="AB4" s="64">
        <f t="shared" si="4"/>
        <v>28</v>
      </c>
      <c r="AC4" s="167"/>
      <c r="AD4" s="64">
        <v>30</v>
      </c>
      <c r="AE4" s="64">
        <f t="shared" ref="AE4:AG4" si="5">AD4+1</f>
        <v>31</v>
      </c>
      <c r="AF4" s="64">
        <f t="shared" si="5"/>
        <v>32</v>
      </c>
      <c r="AG4" s="64">
        <f t="shared" si="5"/>
        <v>33</v>
      </c>
      <c r="AH4" s="167"/>
      <c r="AI4" s="64">
        <v>35</v>
      </c>
      <c r="AJ4" s="64">
        <f t="shared" ref="AJ4:AL4" si="6">AI4+1</f>
        <v>36</v>
      </c>
      <c r="AK4" s="64">
        <f t="shared" si="6"/>
        <v>37</v>
      </c>
      <c r="AL4" s="64">
        <f t="shared" si="6"/>
        <v>38</v>
      </c>
      <c r="AM4" s="167"/>
      <c r="AN4" s="64">
        <v>40</v>
      </c>
      <c r="AO4" s="64">
        <f t="shared" ref="AO4:AQ4" si="7">AN4+1</f>
        <v>41</v>
      </c>
      <c r="AP4" s="64">
        <f t="shared" si="7"/>
        <v>42</v>
      </c>
      <c r="AQ4" s="64">
        <f t="shared" si="7"/>
        <v>43</v>
      </c>
      <c r="AR4" s="167"/>
      <c r="AS4" s="64">
        <v>45</v>
      </c>
      <c r="AT4" s="64">
        <f t="shared" ref="AT4:AV4" si="8">AS4+1</f>
        <v>46</v>
      </c>
      <c r="AU4" s="64">
        <f t="shared" si="8"/>
        <v>47</v>
      </c>
      <c r="AV4" s="64">
        <f t="shared" si="8"/>
        <v>48</v>
      </c>
      <c r="AW4" s="167"/>
      <c r="AX4" s="64">
        <v>50</v>
      </c>
      <c r="AY4" s="64">
        <f t="shared" ref="AY4:BA4" si="9">AX4+1</f>
        <v>51</v>
      </c>
      <c r="AZ4" s="64">
        <f t="shared" si="9"/>
        <v>52</v>
      </c>
      <c r="BA4" s="64">
        <f t="shared" si="9"/>
        <v>53</v>
      </c>
      <c r="BB4" s="167"/>
      <c r="BC4" s="129"/>
    </row>
    <row r="5" spans="1:55" ht="14.25" customHeight="1">
      <c r="A5" s="62"/>
      <c r="B5" s="168"/>
      <c r="C5" s="168"/>
      <c r="D5" s="168"/>
      <c r="E5" s="65" t="s">
        <v>259</v>
      </c>
      <c r="F5" s="128" t="s">
        <v>413</v>
      </c>
      <c r="G5" s="128" t="s">
        <v>414</v>
      </c>
      <c r="H5" s="64" t="s">
        <v>415</v>
      </c>
      <c r="I5" s="168"/>
      <c r="J5" s="65" t="s">
        <v>259</v>
      </c>
      <c r="K5" s="128" t="s">
        <v>413</v>
      </c>
      <c r="L5" s="128" t="s">
        <v>414</v>
      </c>
      <c r="M5" s="64" t="s">
        <v>415</v>
      </c>
      <c r="N5" s="168"/>
      <c r="O5" s="65" t="s">
        <v>259</v>
      </c>
      <c r="P5" s="128" t="s">
        <v>413</v>
      </c>
      <c r="Q5" s="128" t="s">
        <v>414</v>
      </c>
      <c r="R5" s="64" t="s">
        <v>415</v>
      </c>
      <c r="S5" s="168"/>
      <c r="T5" s="65" t="s">
        <v>259</v>
      </c>
      <c r="U5" s="128" t="s">
        <v>413</v>
      </c>
      <c r="V5" s="128" t="s">
        <v>414</v>
      </c>
      <c r="W5" s="64" t="s">
        <v>415</v>
      </c>
      <c r="X5" s="168"/>
      <c r="Y5" s="65" t="s">
        <v>259</v>
      </c>
      <c r="Z5" s="128" t="s">
        <v>413</v>
      </c>
      <c r="AA5" s="128" t="s">
        <v>414</v>
      </c>
      <c r="AB5" s="64" t="s">
        <v>415</v>
      </c>
      <c r="AC5" s="168"/>
      <c r="AD5" s="65" t="s">
        <v>259</v>
      </c>
      <c r="AE5" s="128" t="s">
        <v>413</v>
      </c>
      <c r="AF5" s="128" t="s">
        <v>414</v>
      </c>
      <c r="AG5" s="64" t="s">
        <v>415</v>
      </c>
      <c r="AH5" s="168"/>
      <c r="AI5" s="65" t="s">
        <v>259</v>
      </c>
      <c r="AJ5" s="128" t="s">
        <v>413</v>
      </c>
      <c r="AK5" s="128" t="s">
        <v>414</v>
      </c>
      <c r="AL5" s="64" t="s">
        <v>415</v>
      </c>
      <c r="AM5" s="168"/>
      <c r="AN5" s="65" t="s">
        <v>259</v>
      </c>
      <c r="AO5" s="128" t="s">
        <v>413</v>
      </c>
      <c r="AP5" s="128" t="s">
        <v>414</v>
      </c>
      <c r="AQ5" s="64" t="s">
        <v>415</v>
      </c>
      <c r="AR5" s="168"/>
      <c r="AS5" s="65" t="s">
        <v>259</v>
      </c>
      <c r="AT5" s="128" t="s">
        <v>413</v>
      </c>
      <c r="AU5" s="128" t="s">
        <v>414</v>
      </c>
      <c r="AV5" s="64" t="s">
        <v>415</v>
      </c>
      <c r="AW5" s="168"/>
      <c r="AX5" s="65" t="s">
        <v>259</v>
      </c>
      <c r="AY5" s="128" t="s">
        <v>413</v>
      </c>
      <c r="AZ5" s="128" t="s">
        <v>414</v>
      </c>
      <c r="BA5" s="64" t="s">
        <v>415</v>
      </c>
      <c r="BB5" s="168"/>
      <c r="BC5" s="129"/>
    </row>
    <row r="6" spans="1:55" ht="14.25" customHeight="1">
      <c r="A6" s="62" t="str">
        <f t="shared" ref="A6:A66" si="10">B6&amp;" - "&amp;C6</f>
        <v>A1 - Fajar</v>
      </c>
      <c r="B6" s="66" t="s">
        <v>260</v>
      </c>
      <c r="C6" s="11" t="s">
        <v>261</v>
      </c>
      <c r="D6" s="130">
        <f>360000-100000-G6-L6-Q6-V6-AF6-AK6-AU6</f>
        <v>155000</v>
      </c>
      <c r="E6" s="68">
        <f>'Form Air'!F6</f>
        <v>7.3599999999999994</v>
      </c>
      <c r="F6" s="131">
        <f t="shared" ref="F6:F10" si="11">ROUNDUP(E6*2500+15000,-3)</f>
        <v>34000</v>
      </c>
      <c r="G6" s="131">
        <v>15000</v>
      </c>
      <c r="H6" s="131">
        <v>100000</v>
      </c>
      <c r="I6" s="131" t="s">
        <v>416</v>
      </c>
      <c r="J6" s="68">
        <f>'Form Air'!I6</f>
        <v>12.09</v>
      </c>
      <c r="K6" s="131">
        <f t="shared" ref="K6:K10" si="12">ROUNDUP(J6*5000+15000,-3)</f>
        <v>76000</v>
      </c>
      <c r="L6" s="131">
        <v>15000</v>
      </c>
      <c r="M6" s="131">
        <v>100000</v>
      </c>
      <c r="N6" s="132" t="s">
        <v>416</v>
      </c>
      <c r="O6" s="68">
        <f>'Form Air'!L6</f>
        <v>13.009999999999998</v>
      </c>
      <c r="P6" s="131">
        <f t="shared" ref="P6:P10" si="13">ROUNDUP(O6*5000+15000,-3)</f>
        <v>81000</v>
      </c>
      <c r="Q6" s="131">
        <v>15000</v>
      </c>
      <c r="R6" s="131">
        <v>100000</v>
      </c>
      <c r="S6" s="132" t="s">
        <v>416</v>
      </c>
      <c r="T6" s="68">
        <f>'Form Air'!O6</f>
        <v>11.25</v>
      </c>
      <c r="U6" s="131">
        <f t="shared" ref="U6:U23" si="14">IF(T6&gt;0,ROUNDUP(T6*5000+15000,-3),0)</f>
        <v>72000</v>
      </c>
      <c r="V6" s="131">
        <v>15000</v>
      </c>
      <c r="W6" s="131">
        <v>100000</v>
      </c>
      <c r="X6" s="132" t="s">
        <v>416</v>
      </c>
      <c r="Y6" s="68">
        <f>'Form Air'!R6</f>
        <v>10.260000000000005</v>
      </c>
      <c r="Z6" s="131">
        <f t="shared" ref="Z6:Z23" si="15">IF(Y6&gt;0,ROUNDUP(Y6*5000+15000,-3),0)</f>
        <v>67000</v>
      </c>
      <c r="AA6" s="131"/>
      <c r="AB6" s="131">
        <v>100000</v>
      </c>
      <c r="AC6" s="132" t="s">
        <v>416</v>
      </c>
      <c r="AD6" s="68">
        <f>'Form Air'!U6</f>
        <v>8.519999999999996</v>
      </c>
      <c r="AE6" s="131">
        <f t="shared" ref="AE6:AE20" si="16">IF(AD6&gt;0,ROUNDUP(AD6*5000+15000,-3),0)</f>
        <v>58000</v>
      </c>
      <c r="AF6" s="131">
        <v>15000</v>
      </c>
      <c r="AG6" s="131">
        <v>100000</v>
      </c>
      <c r="AH6" s="132" t="s">
        <v>416</v>
      </c>
      <c r="AI6" s="68">
        <f>'Form Air'!X6</f>
        <v>7.7600000000000051</v>
      </c>
      <c r="AJ6" s="131">
        <f t="shared" ref="AJ6:AJ17" si="17">IF(AI6&gt;0,ROUNDUP(AI6*5000+15000,-3),0)</f>
        <v>54000</v>
      </c>
      <c r="AK6" s="131">
        <v>15000</v>
      </c>
      <c r="AL6" s="131">
        <v>100000</v>
      </c>
      <c r="AM6" s="132" t="s">
        <v>416</v>
      </c>
      <c r="AN6" s="68">
        <f>'Form Air'!AA6</f>
        <v>5.2099999999999937</v>
      </c>
      <c r="AO6" s="131">
        <f t="shared" ref="AO6:AO17" si="18">IF(AN6&gt;0,ROUNDUP(AN6*5000+15000,-3),0)</f>
        <v>42000</v>
      </c>
      <c r="AP6" s="131"/>
      <c r="AQ6" s="131">
        <v>100000</v>
      </c>
      <c r="AR6" s="132" t="s">
        <v>416</v>
      </c>
      <c r="AS6" s="68">
        <f>'Form Air'!AD6</f>
        <v>4.1500000000000057</v>
      </c>
      <c r="AT6" s="131">
        <f t="shared" ref="AT6:AT17" si="19">IF(AS6&gt;0,ROUNDUP(AS6*5000+15000,-3),0)</f>
        <v>36000</v>
      </c>
      <c r="AU6" s="131">
        <v>15000</v>
      </c>
      <c r="AV6" s="131">
        <v>100000</v>
      </c>
      <c r="AW6" s="132" t="s">
        <v>416</v>
      </c>
      <c r="AX6" s="68">
        <f>'Form Air'!AG6</f>
        <v>0</v>
      </c>
      <c r="AY6" s="131">
        <f t="shared" ref="AY6:AY10" si="20">IF(AX6&gt;0,ROUNDUP(AX6*3500+15000,-3),0)</f>
        <v>0</v>
      </c>
      <c r="AZ6" s="131">
        <v>0</v>
      </c>
      <c r="BA6" s="131">
        <v>0</v>
      </c>
      <c r="BB6" s="133"/>
      <c r="BC6" s="132"/>
    </row>
    <row r="7" spans="1:55" ht="14.25" customHeight="1">
      <c r="A7" s="62" t="str">
        <f t="shared" si="10"/>
        <v>A2 - Rudi Rustandi</v>
      </c>
      <c r="B7" s="66" t="s">
        <v>262</v>
      </c>
      <c r="C7" s="11" t="s">
        <v>263</v>
      </c>
      <c r="D7" s="130">
        <f>360000-100000-G7-L7-Q7-V7-AA7-AF7-AK7-AP7-AU7-AZ7</f>
        <v>110000</v>
      </c>
      <c r="E7" s="68">
        <f>'Form Air'!F7</f>
        <v>1.44</v>
      </c>
      <c r="F7" s="131">
        <f t="shared" si="11"/>
        <v>19000</v>
      </c>
      <c r="G7" s="131">
        <v>15000</v>
      </c>
      <c r="H7" s="131">
        <v>100000</v>
      </c>
      <c r="I7" s="131" t="s">
        <v>416</v>
      </c>
      <c r="J7" s="68">
        <f>'Form Air'!I7</f>
        <v>1.8499999999999996</v>
      </c>
      <c r="K7" s="131">
        <f t="shared" si="12"/>
        <v>25000</v>
      </c>
      <c r="L7" s="131">
        <v>15000</v>
      </c>
      <c r="M7" s="131">
        <v>100000</v>
      </c>
      <c r="N7" s="132" t="s">
        <v>416</v>
      </c>
      <c r="O7" s="68">
        <f>'Form Air'!L7</f>
        <v>1.8200000000000003</v>
      </c>
      <c r="P7" s="131">
        <f t="shared" si="13"/>
        <v>25000</v>
      </c>
      <c r="Q7" s="131">
        <v>15000</v>
      </c>
      <c r="R7" s="131">
        <v>100000</v>
      </c>
      <c r="S7" s="132" t="s">
        <v>416</v>
      </c>
      <c r="T7" s="68">
        <f>'Form Air'!O7</f>
        <v>2.6400000000000006</v>
      </c>
      <c r="U7" s="131">
        <f t="shared" si="14"/>
        <v>29000</v>
      </c>
      <c r="V7" s="131">
        <v>15000</v>
      </c>
      <c r="W7" s="131">
        <v>100000</v>
      </c>
      <c r="X7" s="132" t="s">
        <v>416</v>
      </c>
      <c r="Y7" s="68">
        <v>1.49</v>
      </c>
      <c r="Z7" s="131">
        <f t="shared" si="15"/>
        <v>23000</v>
      </c>
      <c r="AA7" s="131">
        <v>15000</v>
      </c>
      <c r="AB7" s="131">
        <v>100000</v>
      </c>
      <c r="AC7" s="132" t="s">
        <v>416</v>
      </c>
      <c r="AD7" s="68">
        <f>'Form Air'!U7</f>
        <v>1.7199999999999989</v>
      </c>
      <c r="AE7" s="131">
        <f t="shared" si="16"/>
        <v>24000</v>
      </c>
      <c r="AF7" s="131">
        <v>15000</v>
      </c>
      <c r="AG7" s="131">
        <v>100000</v>
      </c>
      <c r="AH7" s="132" t="s">
        <v>416</v>
      </c>
      <c r="AI7" s="68">
        <f>'Form Air'!X7</f>
        <v>1.7000000000000011</v>
      </c>
      <c r="AJ7" s="131">
        <f t="shared" si="17"/>
        <v>24000</v>
      </c>
      <c r="AK7" s="131">
        <v>15000</v>
      </c>
      <c r="AL7" s="131">
        <v>100000</v>
      </c>
      <c r="AM7" s="132" t="s">
        <v>416</v>
      </c>
      <c r="AN7" s="68">
        <f>'Form Air'!AA7</f>
        <v>3.4800000000000004</v>
      </c>
      <c r="AO7" s="131">
        <f t="shared" si="18"/>
        <v>33000</v>
      </c>
      <c r="AP7" s="131">
        <v>15000</v>
      </c>
      <c r="AQ7" s="131">
        <v>100000</v>
      </c>
      <c r="AR7" s="132" t="s">
        <v>416</v>
      </c>
      <c r="AS7" s="68">
        <f>'Form Air'!AD7</f>
        <v>2.0500000000000007</v>
      </c>
      <c r="AT7" s="131">
        <f t="shared" si="19"/>
        <v>26000</v>
      </c>
      <c r="AU7" s="131">
        <v>15000</v>
      </c>
      <c r="AV7" s="131">
        <v>100000</v>
      </c>
      <c r="AW7" s="132" t="s">
        <v>416</v>
      </c>
      <c r="AX7" s="68">
        <f>'Form Air'!AG7</f>
        <v>1.6899999999999977</v>
      </c>
      <c r="AY7" s="131">
        <f t="shared" si="20"/>
        <v>21000</v>
      </c>
      <c r="AZ7" s="131">
        <v>15000</v>
      </c>
      <c r="BA7" s="131">
        <v>100000</v>
      </c>
      <c r="BB7" s="132" t="s">
        <v>416</v>
      </c>
      <c r="BC7" s="132"/>
    </row>
    <row r="8" spans="1:55" ht="14.25" customHeight="1">
      <c r="A8" s="62" t="str">
        <f t="shared" si="10"/>
        <v>A3 - Aditya Mahendra</v>
      </c>
      <c r="B8" s="66" t="s">
        <v>264</v>
      </c>
      <c r="C8" s="11" t="s">
        <v>265</v>
      </c>
      <c r="D8" s="130"/>
      <c r="E8" s="68">
        <f>'Form Air'!F8</f>
        <v>2.15</v>
      </c>
      <c r="F8" s="131">
        <f t="shared" si="11"/>
        <v>21000</v>
      </c>
      <c r="G8" s="131"/>
      <c r="H8" s="131">
        <v>100000</v>
      </c>
      <c r="I8" s="131" t="s">
        <v>416</v>
      </c>
      <c r="J8" s="68">
        <f>'Form Air'!I8</f>
        <v>0.26000000000000023</v>
      </c>
      <c r="K8" s="131">
        <f t="shared" si="12"/>
        <v>17000</v>
      </c>
      <c r="L8" s="131"/>
      <c r="M8" s="131">
        <v>100000</v>
      </c>
      <c r="N8" s="132" t="s">
        <v>416</v>
      </c>
      <c r="O8" s="68">
        <f>'Form Air'!L8</f>
        <v>0.12000000000000011</v>
      </c>
      <c r="P8" s="131">
        <f t="shared" si="13"/>
        <v>16000</v>
      </c>
      <c r="Q8" s="131"/>
      <c r="R8" s="131">
        <v>100000</v>
      </c>
      <c r="S8" s="132" t="s">
        <v>416</v>
      </c>
      <c r="T8" s="68">
        <f>'Form Air'!O8</f>
        <v>0</v>
      </c>
      <c r="U8" s="131">
        <f t="shared" si="14"/>
        <v>0</v>
      </c>
      <c r="V8" s="131"/>
      <c r="W8" s="131">
        <v>100000</v>
      </c>
      <c r="X8" s="132" t="s">
        <v>416</v>
      </c>
      <c r="Y8" s="68">
        <f>'Form Air'!R8</f>
        <v>0.29000000000000004</v>
      </c>
      <c r="Z8" s="131">
        <f t="shared" si="15"/>
        <v>17000</v>
      </c>
      <c r="AA8" s="131"/>
      <c r="AB8" s="131">
        <v>100000</v>
      </c>
      <c r="AC8" s="132" t="s">
        <v>416</v>
      </c>
      <c r="AD8" s="68">
        <f>'Form Air'!U8</f>
        <v>4.9999999999999822E-2</v>
      </c>
      <c r="AE8" s="131">
        <f t="shared" si="16"/>
        <v>16000</v>
      </c>
      <c r="AF8" s="131"/>
      <c r="AG8" s="131">
        <v>100000</v>
      </c>
      <c r="AH8" s="132" t="s">
        <v>416</v>
      </c>
      <c r="AI8" s="68">
        <f>'Form Air'!X8</f>
        <v>1.4299999999999997</v>
      </c>
      <c r="AJ8" s="131">
        <f t="shared" si="17"/>
        <v>23000</v>
      </c>
      <c r="AK8" s="131"/>
      <c r="AL8" s="131">
        <v>100000</v>
      </c>
      <c r="AM8" s="132" t="s">
        <v>416</v>
      </c>
      <c r="AN8" s="68">
        <f>'Form Air'!AA8</f>
        <v>3.29</v>
      </c>
      <c r="AO8" s="131">
        <f t="shared" si="18"/>
        <v>32000</v>
      </c>
      <c r="AP8" s="131"/>
      <c r="AQ8" s="131">
        <v>100000</v>
      </c>
      <c r="AR8" s="132" t="s">
        <v>416</v>
      </c>
      <c r="AS8" s="68">
        <f>'Form Air'!AD8</f>
        <v>1.54</v>
      </c>
      <c r="AT8" s="131">
        <f t="shared" si="19"/>
        <v>23000</v>
      </c>
      <c r="AU8" s="131"/>
      <c r="AV8" s="131">
        <v>100000</v>
      </c>
      <c r="AW8" s="132" t="s">
        <v>416</v>
      </c>
      <c r="AX8" s="68">
        <f>'Form Air'!AG8</f>
        <v>2.34</v>
      </c>
      <c r="AY8" s="131">
        <f t="shared" si="20"/>
        <v>24000</v>
      </c>
      <c r="AZ8" s="131"/>
      <c r="BA8" s="131">
        <v>100000</v>
      </c>
      <c r="BB8" s="132" t="s">
        <v>416</v>
      </c>
      <c r="BC8" s="132"/>
    </row>
    <row r="9" spans="1:55" ht="14.25" customHeight="1">
      <c r="A9" s="62" t="str">
        <f t="shared" si="10"/>
        <v>A4 - Indra</v>
      </c>
      <c r="B9" s="66" t="s">
        <v>266</v>
      </c>
      <c r="C9" s="11" t="s">
        <v>267</v>
      </c>
      <c r="D9" s="134">
        <f>360000-G9-L9-Q9-V9-AA9-AF9-AK9-AP9-AU9-AZ9</f>
        <v>110000</v>
      </c>
      <c r="E9" s="68">
        <f>'Form Air'!F9</f>
        <v>6.01</v>
      </c>
      <c r="F9" s="131">
        <f t="shared" si="11"/>
        <v>31000</v>
      </c>
      <c r="G9" s="131">
        <v>25000</v>
      </c>
      <c r="H9" s="131">
        <v>100000</v>
      </c>
      <c r="I9" s="131" t="s">
        <v>416</v>
      </c>
      <c r="J9" s="68">
        <f>'Form Air'!I9</f>
        <v>7.8599999999999994</v>
      </c>
      <c r="K9" s="131">
        <f t="shared" si="12"/>
        <v>55000</v>
      </c>
      <c r="L9" s="131">
        <v>25000</v>
      </c>
      <c r="M9" s="131">
        <v>100000</v>
      </c>
      <c r="N9" s="132" t="s">
        <v>416</v>
      </c>
      <c r="O9" s="68">
        <f>'Form Air'!L9</f>
        <v>2.6600000000000019</v>
      </c>
      <c r="P9" s="131">
        <f t="shared" si="13"/>
        <v>29000</v>
      </c>
      <c r="Q9" s="131">
        <v>25000</v>
      </c>
      <c r="R9" s="131">
        <v>100000</v>
      </c>
      <c r="S9" s="132" t="s">
        <v>416</v>
      </c>
      <c r="T9" s="68">
        <f>'Form Air'!O9</f>
        <v>4.9499999999999993</v>
      </c>
      <c r="U9" s="131">
        <f t="shared" si="14"/>
        <v>40000</v>
      </c>
      <c r="V9" s="131">
        <v>25000</v>
      </c>
      <c r="W9" s="131">
        <v>100000</v>
      </c>
      <c r="X9" s="132" t="s">
        <v>416</v>
      </c>
      <c r="Y9" s="68">
        <v>4.29</v>
      </c>
      <c r="Z9" s="131">
        <f t="shared" si="15"/>
        <v>37000</v>
      </c>
      <c r="AA9" s="131">
        <v>25000</v>
      </c>
      <c r="AB9" s="131">
        <v>100000</v>
      </c>
      <c r="AC9" s="132" t="s">
        <v>416</v>
      </c>
      <c r="AD9" s="68">
        <f>'Form Air'!U9</f>
        <v>2.0800000000000018</v>
      </c>
      <c r="AE9" s="131">
        <f t="shared" si="16"/>
        <v>26000</v>
      </c>
      <c r="AF9" s="131">
        <v>25000</v>
      </c>
      <c r="AG9" s="131">
        <v>100000</v>
      </c>
      <c r="AH9" s="132" t="s">
        <v>416</v>
      </c>
      <c r="AI9" s="68">
        <f>'Form Air'!X9</f>
        <v>9.1499999999999986</v>
      </c>
      <c r="AJ9" s="131">
        <f t="shared" si="17"/>
        <v>61000</v>
      </c>
      <c r="AK9" s="131">
        <v>25000</v>
      </c>
      <c r="AL9" s="131">
        <v>100000</v>
      </c>
      <c r="AM9" s="132" t="s">
        <v>416</v>
      </c>
      <c r="AN9" s="68">
        <f>'Form Air'!AA9</f>
        <v>14.82</v>
      </c>
      <c r="AO9" s="131">
        <f t="shared" si="18"/>
        <v>90000</v>
      </c>
      <c r="AP9" s="131">
        <v>25000</v>
      </c>
      <c r="AQ9" s="131">
        <v>100000</v>
      </c>
      <c r="AR9" s="132" t="s">
        <v>416</v>
      </c>
      <c r="AS9" s="68">
        <f>'Form Air'!AD9</f>
        <v>12.590000000000003</v>
      </c>
      <c r="AT9" s="131">
        <f t="shared" si="19"/>
        <v>78000</v>
      </c>
      <c r="AU9" s="131">
        <v>25000</v>
      </c>
      <c r="AV9" s="131">
        <v>100000</v>
      </c>
      <c r="AW9" s="132" t="s">
        <v>416</v>
      </c>
      <c r="AX9" s="68">
        <f>'Form Air'!AG9</f>
        <v>11.829999999999998</v>
      </c>
      <c r="AY9" s="131">
        <f t="shared" si="20"/>
        <v>57000</v>
      </c>
      <c r="AZ9" s="131">
        <v>25000</v>
      </c>
      <c r="BA9" s="131">
        <v>100000</v>
      </c>
      <c r="BB9" s="132" t="s">
        <v>416</v>
      </c>
      <c r="BC9" s="132"/>
    </row>
    <row r="10" spans="1:55" ht="14.25" customHeight="1">
      <c r="A10" s="62" t="str">
        <f t="shared" si="10"/>
        <v>A5 - Malinda</v>
      </c>
      <c r="B10" s="66" t="s">
        <v>268</v>
      </c>
      <c r="C10" s="11" t="s">
        <v>269</v>
      </c>
      <c r="D10" s="130"/>
      <c r="E10" s="68">
        <f>'Form Air'!F10</f>
        <v>2.71</v>
      </c>
      <c r="F10" s="131">
        <f t="shared" si="11"/>
        <v>22000</v>
      </c>
      <c r="G10" s="131"/>
      <c r="H10" s="131">
        <v>100000</v>
      </c>
      <c r="I10" s="131" t="s">
        <v>416</v>
      </c>
      <c r="J10" s="68">
        <f>'Form Air'!I10</f>
        <v>2.09</v>
      </c>
      <c r="K10" s="131">
        <f t="shared" si="12"/>
        <v>26000</v>
      </c>
      <c r="L10" s="131"/>
      <c r="M10" s="131">
        <v>100000</v>
      </c>
      <c r="N10" s="132" t="s">
        <v>416</v>
      </c>
      <c r="O10" s="68">
        <f>'Form Air'!L10</f>
        <v>8.0800000000000018</v>
      </c>
      <c r="P10" s="131">
        <f t="shared" si="13"/>
        <v>56000</v>
      </c>
      <c r="Q10" s="131"/>
      <c r="R10" s="131">
        <v>100000</v>
      </c>
      <c r="S10" s="132" t="s">
        <v>416</v>
      </c>
      <c r="T10" s="68">
        <f>'Form Air'!O10</f>
        <v>4.3699999999999992</v>
      </c>
      <c r="U10" s="131">
        <f t="shared" si="14"/>
        <v>37000</v>
      </c>
      <c r="V10" s="131"/>
      <c r="W10" s="131">
        <v>100000</v>
      </c>
      <c r="X10" s="132" t="s">
        <v>416</v>
      </c>
      <c r="Y10" s="68">
        <f>'Form Air'!R10</f>
        <v>9.39</v>
      </c>
      <c r="Z10" s="131">
        <f t="shared" si="15"/>
        <v>62000</v>
      </c>
      <c r="AA10" s="131"/>
      <c r="AB10" s="131">
        <v>100000</v>
      </c>
      <c r="AC10" s="132" t="s">
        <v>416</v>
      </c>
      <c r="AD10" s="68">
        <f>'Form Air'!U10</f>
        <v>11.55</v>
      </c>
      <c r="AE10" s="131">
        <f t="shared" si="16"/>
        <v>73000</v>
      </c>
      <c r="AF10" s="131"/>
      <c r="AG10" s="131">
        <v>100000</v>
      </c>
      <c r="AH10" s="132" t="s">
        <v>416</v>
      </c>
      <c r="AI10" s="68">
        <f>'Form Air'!X10</f>
        <v>9.7899999999999991</v>
      </c>
      <c r="AJ10" s="131">
        <f t="shared" si="17"/>
        <v>64000</v>
      </c>
      <c r="AK10" s="131"/>
      <c r="AL10" s="131">
        <v>100000</v>
      </c>
      <c r="AM10" s="132" t="s">
        <v>416</v>
      </c>
      <c r="AN10" s="68">
        <f>'Form Air'!AA10</f>
        <v>15.619999999999997</v>
      </c>
      <c r="AO10" s="131">
        <f t="shared" si="18"/>
        <v>94000</v>
      </c>
      <c r="AP10" s="131"/>
      <c r="AQ10" s="131">
        <v>100000</v>
      </c>
      <c r="AR10" s="132" t="s">
        <v>416</v>
      </c>
      <c r="AS10" s="68">
        <f>'Form Air'!AD10</f>
        <v>13.159999999999997</v>
      </c>
      <c r="AT10" s="131">
        <f t="shared" si="19"/>
        <v>81000</v>
      </c>
      <c r="AU10" s="131"/>
      <c r="AV10" s="131">
        <v>100000</v>
      </c>
      <c r="AW10" s="132" t="s">
        <v>416</v>
      </c>
      <c r="AX10" s="68">
        <f>'Form Air'!AG10</f>
        <v>8.7400000000000091</v>
      </c>
      <c r="AY10" s="131">
        <f t="shared" si="20"/>
        <v>46000</v>
      </c>
      <c r="AZ10" s="131"/>
      <c r="BA10" s="131">
        <v>100000</v>
      </c>
      <c r="BB10" s="132" t="s">
        <v>416</v>
      </c>
      <c r="BC10" s="132"/>
    </row>
    <row r="11" spans="1:55" ht="14.25" customHeight="1">
      <c r="A11" s="62" t="str">
        <f t="shared" si="10"/>
        <v>A6 - Feggy</v>
      </c>
      <c r="B11" s="66" t="s">
        <v>270</v>
      </c>
      <c r="C11" s="11" t="s">
        <v>271</v>
      </c>
      <c r="D11" s="67"/>
      <c r="E11" s="135"/>
      <c r="F11" s="131">
        <f t="shared" ref="F11:F15" si="21">E11*2500</f>
        <v>0</v>
      </c>
      <c r="G11" s="131"/>
      <c r="H11" s="131">
        <v>100000</v>
      </c>
      <c r="I11" s="131" t="s">
        <v>416</v>
      </c>
      <c r="J11" s="135"/>
      <c r="K11" s="131">
        <f t="shared" ref="K11:K15" si="22">J11*2500</f>
        <v>0</v>
      </c>
      <c r="L11" s="131"/>
      <c r="M11" s="131">
        <v>100000</v>
      </c>
      <c r="N11" s="132" t="s">
        <v>416</v>
      </c>
      <c r="O11" s="135"/>
      <c r="P11" s="131">
        <f>O11*2500</f>
        <v>0</v>
      </c>
      <c r="Q11" s="131"/>
      <c r="R11" s="131">
        <v>100000</v>
      </c>
      <c r="S11" s="132" t="s">
        <v>416</v>
      </c>
      <c r="T11" s="135"/>
      <c r="U11" s="131">
        <f t="shared" si="14"/>
        <v>0</v>
      </c>
      <c r="V11" s="131"/>
      <c r="W11" s="131">
        <v>100000</v>
      </c>
      <c r="X11" s="132" t="s">
        <v>416</v>
      </c>
      <c r="Y11" s="135"/>
      <c r="Z11" s="131">
        <f t="shared" si="15"/>
        <v>0</v>
      </c>
      <c r="AA11" s="131"/>
      <c r="AB11" s="131">
        <v>100000</v>
      </c>
      <c r="AC11" s="132" t="s">
        <v>416</v>
      </c>
      <c r="AD11" s="135"/>
      <c r="AE11" s="131">
        <f t="shared" si="16"/>
        <v>0</v>
      </c>
      <c r="AF11" s="131"/>
      <c r="AG11" s="131">
        <v>100000</v>
      </c>
      <c r="AH11" s="132" t="s">
        <v>416</v>
      </c>
      <c r="AI11" s="135"/>
      <c r="AJ11" s="131">
        <f t="shared" si="17"/>
        <v>0</v>
      </c>
      <c r="AK11" s="131"/>
      <c r="AL11" s="131">
        <v>100000</v>
      </c>
      <c r="AM11" s="132" t="s">
        <v>416</v>
      </c>
      <c r="AN11" s="135"/>
      <c r="AO11" s="131">
        <f t="shared" si="18"/>
        <v>0</v>
      </c>
      <c r="AP11" s="131"/>
      <c r="AQ11" s="131">
        <v>100000</v>
      </c>
      <c r="AR11" s="132" t="s">
        <v>416</v>
      </c>
      <c r="AS11" s="135"/>
      <c r="AT11" s="131">
        <f t="shared" si="19"/>
        <v>0</v>
      </c>
      <c r="AU11" s="131"/>
      <c r="AV11" s="131">
        <v>100000</v>
      </c>
      <c r="AW11" s="132" t="s">
        <v>416</v>
      </c>
      <c r="AX11" s="135"/>
      <c r="AY11" s="131">
        <f t="shared" ref="AY11:AY15" si="23">IF(AX11&gt;0,ROUNDUP(AX11*5000+15000,-3),0)</f>
        <v>0</v>
      </c>
      <c r="AZ11" s="131"/>
      <c r="BA11" s="131">
        <v>100000</v>
      </c>
      <c r="BB11" s="132" t="s">
        <v>416</v>
      </c>
      <c r="BC11" s="132"/>
    </row>
    <row r="12" spans="1:55" ht="14.25" customHeight="1">
      <c r="A12" s="62" t="str">
        <f t="shared" si="10"/>
        <v>A7 - Mahendra Sulistyo</v>
      </c>
      <c r="B12" s="72" t="s">
        <v>272</v>
      </c>
      <c r="C12" s="73" t="s">
        <v>273</v>
      </c>
      <c r="D12" s="67"/>
      <c r="E12" s="68">
        <f>'Form Air'!F12</f>
        <v>0</v>
      </c>
      <c r="F12" s="131">
        <f t="shared" si="21"/>
        <v>0</v>
      </c>
      <c r="G12" s="131"/>
      <c r="H12" s="131">
        <v>0</v>
      </c>
      <c r="I12" s="131" t="s">
        <v>416</v>
      </c>
      <c r="J12" s="68">
        <f>'Form Air'!I12</f>
        <v>0</v>
      </c>
      <c r="K12" s="131">
        <f t="shared" si="22"/>
        <v>0</v>
      </c>
      <c r="L12" s="131"/>
      <c r="M12" s="131">
        <v>0</v>
      </c>
      <c r="N12" s="132" t="s">
        <v>416</v>
      </c>
      <c r="O12" s="68">
        <f>'Form Air'!L12</f>
        <v>0</v>
      </c>
      <c r="P12" s="131">
        <v>0</v>
      </c>
      <c r="Q12" s="131"/>
      <c r="R12" s="131">
        <v>0</v>
      </c>
      <c r="S12" s="132"/>
      <c r="T12" s="68">
        <f>'Form Air'!O12</f>
        <v>0</v>
      </c>
      <c r="U12" s="131">
        <f t="shared" si="14"/>
        <v>0</v>
      </c>
      <c r="V12" s="131"/>
      <c r="W12" s="131">
        <v>0</v>
      </c>
      <c r="X12" s="132" t="s">
        <v>416</v>
      </c>
      <c r="Y12" s="68">
        <f>'Form Air'!R12</f>
        <v>2.9400000000000004</v>
      </c>
      <c r="Z12" s="131">
        <f t="shared" si="15"/>
        <v>30000</v>
      </c>
      <c r="AA12" s="131"/>
      <c r="AB12" s="131">
        <v>0</v>
      </c>
      <c r="AC12" s="132" t="s">
        <v>416</v>
      </c>
      <c r="AD12" s="68">
        <f>'Form Air'!U12</f>
        <v>0</v>
      </c>
      <c r="AE12" s="131">
        <f t="shared" si="16"/>
        <v>0</v>
      </c>
      <c r="AF12" s="131"/>
      <c r="AG12" s="131">
        <v>0</v>
      </c>
      <c r="AH12" s="132" t="s">
        <v>416</v>
      </c>
      <c r="AI12" s="68">
        <f>'Form Air'!X12</f>
        <v>1.0599999999999996</v>
      </c>
      <c r="AJ12" s="131">
        <f t="shared" si="17"/>
        <v>21000</v>
      </c>
      <c r="AK12" s="131"/>
      <c r="AL12" s="131">
        <v>0</v>
      </c>
      <c r="AM12" s="132" t="s">
        <v>416</v>
      </c>
      <c r="AN12" s="68">
        <f>'Form Air'!AA12</f>
        <v>0</v>
      </c>
      <c r="AO12" s="131">
        <f t="shared" si="18"/>
        <v>0</v>
      </c>
      <c r="AP12" s="131"/>
      <c r="AQ12" s="131">
        <v>0</v>
      </c>
      <c r="AR12" s="132" t="s">
        <v>416</v>
      </c>
      <c r="AS12" s="68">
        <f>'Form Air'!AD12</f>
        <v>0</v>
      </c>
      <c r="AT12" s="131">
        <f t="shared" si="19"/>
        <v>0</v>
      </c>
      <c r="AU12" s="131"/>
      <c r="AV12" s="131">
        <v>100000</v>
      </c>
      <c r="AW12" s="132" t="s">
        <v>416</v>
      </c>
      <c r="AX12" s="68">
        <f>'Form Air'!AG12</f>
        <v>0</v>
      </c>
      <c r="AY12" s="131">
        <f t="shared" si="23"/>
        <v>0</v>
      </c>
      <c r="AZ12" s="131"/>
      <c r="BA12" s="131">
        <v>100000</v>
      </c>
      <c r="BB12" s="132" t="s">
        <v>416</v>
      </c>
      <c r="BC12" s="132"/>
    </row>
    <row r="13" spans="1:55" ht="14.25" customHeight="1">
      <c r="A13" s="62" t="str">
        <f t="shared" si="10"/>
        <v>A8 - Kevin</v>
      </c>
      <c r="B13" s="66" t="s">
        <v>274</v>
      </c>
      <c r="C13" s="11" t="s">
        <v>417</v>
      </c>
      <c r="D13" s="67"/>
      <c r="E13" s="135"/>
      <c r="F13" s="131">
        <f t="shared" si="21"/>
        <v>0</v>
      </c>
      <c r="G13" s="131"/>
      <c r="H13" s="131">
        <v>100000</v>
      </c>
      <c r="I13" s="131" t="s">
        <v>416</v>
      </c>
      <c r="J13" s="135"/>
      <c r="K13" s="131">
        <f t="shared" si="22"/>
        <v>0</v>
      </c>
      <c r="L13" s="131"/>
      <c r="M13" s="131">
        <v>100000</v>
      </c>
      <c r="N13" s="132" t="s">
        <v>416</v>
      </c>
      <c r="O13" s="135"/>
      <c r="P13" s="131">
        <f t="shared" ref="P13:P15" si="24">O13*2500</f>
        <v>0</v>
      </c>
      <c r="Q13" s="131"/>
      <c r="R13" s="131">
        <v>100000</v>
      </c>
      <c r="S13" s="132" t="s">
        <v>416</v>
      </c>
      <c r="T13" s="135"/>
      <c r="U13" s="131">
        <f t="shared" si="14"/>
        <v>0</v>
      </c>
      <c r="V13" s="131"/>
      <c r="W13" s="131">
        <v>100000</v>
      </c>
      <c r="X13" s="132" t="s">
        <v>416</v>
      </c>
      <c r="Y13" s="135"/>
      <c r="Z13" s="131">
        <f t="shared" si="15"/>
        <v>0</v>
      </c>
      <c r="AA13" s="131"/>
      <c r="AB13" s="131">
        <v>100000</v>
      </c>
      <c r="AC13" s="132" t="s">
        <v>416</v>
      </c>
      <c r="AD13" s="135"/>
      <c r="AE13" s="131">
        <f t="shared" si="16"/>
        <v>0</v>
      </c>
      <c r="AF13" s="131"/>
      <c r="AG13" s="131">
        <v>100000</v>
      </c>
      <c r="AH13" s="132" t="s">
        <v>416</v>
      </c>
      <c r="AI13" s="135"/>
      <c r="AJ13" s="131">
        <f t="shared" si="17"/>
        <v>0</v>
      </c>
      <c r="AK13" s="131"/>
      <c r="AL13" s="131">
        <v>100000</v>
      </c>
      <c r="AM13" s="132" t="s">
        <v>416</v>
      </c>
      <c r="AN13" s="135"/>
      <c r="AO13" s="131">
        <f t="shared" si="18"/>
        <v>0</v>
      </c>
      <c r="AP13" s="131"/>
      <c r="AQ13" s="131">
        <v>100000</v>
      </c>
      <c r="AR13" s="132" t="s">
        <v>416</v>
      </c>
      <c r="AS13" s="135"/>
      <c r="AT13" s="131">
        <f t="shared" si="19"/>
        <v>0</v>
      </c>
      <c r="AU13" s="131"/>
      <c r="AV13" s="131">
        <v>100000</v>
      </c>
      <c r="AW13" s="132" t="s">
        <v>416</v>
      </c>
      <c r="AX13" s="135"/>
      <c r="AY13" s="131">
        <f t="shared" si="23"/>
        <v>0</v>
      </c>
      <c r="AZ13" s="131"/>
      <c r="BA13" s="131">
        <v>100000</v>
      </c>
      <c r="BB13" s="132" t="s">
        <v>416</v>
      </c>
      <c r="BC13" s="132"/>
    </row>
    <row r="14" spans="1:55" ht="14.25" customHeight="1">
      <c r="A14" s="62" t="str">
        <f t="shared" si="10"/>
        <v>A9 - Deni Saepudin</v>
      </c>
      <c r="B14" s="72" t="s">
        <v>276</v>
      </c>
      <c r="C14" s="73" t="s">
        <v>277</v>
      </c>
      <c r="D14" s="131">
        <f>-200000+AV14+BA14-300000</f>
        <v>-300000</v>
      </c>
      <c r="E14" s="68">
        <f>'Form Air'!F14</f>
        <v>0</v>
      </c>
      <c r="F14" s="131">
        <f t="shared" si="21"/>
        <v>0</v>
      </c>
      <c r="G14" s="131"/>
      <c r="H14" s="131">
        <v>100000</v>
      </c>
      <c r="I14" s="131" t="s">
        <v>416</v>
      </c>
      <c r="J14" s="68">
        <f>'Form Air'!I14</f>
        <v>0</v>
      </c>
      <c r="K14" s="131">
        <f t="shared" si="22"/>
        <v>0</v>
      </c>
      <c r="L14" s="131"/>
      <c r="M14" s="131">
        <v>100000</v>
      </c>
      <c r="N14" s="132" t="s">
        <v>416</v>
      </c>
      <c r="O14" s="68">
        <f>'Form Air'!L14</f>
        <v>0</v>
      </c>
      <c r="P14" s="131">
        <f t="shared" si="24"/>
        <v>0</v>
      </c>
      <c r="Q14" s="131"/>
      <c r="R14" s="131">
        <v>100000</v>
      </c>
      <c r="S14" s="132" t="s">
        <v>416</v>
      </c>
      <c r="T14" s="68">
        <f>'Form Air'!O14</f>
        <v>0</v>
      </c>
      <c r="U14" s="131">
        <f t="shared" si="14"/>
        <v>0</v>
      </c>
      <c r="V14" s="131"/>
      <c r="W14" s="131">
        <v>100000</v>
      </c>
      <c r="X14" s="132" t="s">
        <v>416</v>
      </c>
      <c r="Y14" s="68">
        <f>'Form Air'!R14</f>
        <v>0</v>
      </c>
      <c r="Z14" s="131">
        <f t="shared" si="15"/>
        <v>0</v>
      </c>
      <c r="AA14" s="131"/>
      <c r="AB14" s="131">
        <v>100000</v>
      </c>
      <c r="AC14" s="132" t="s">
        <v>416</v>
      </c>
      <c r="AD14" s="68">
        <f>'Form Air'!U14</f>
        <v>0</v>
      </c>
      <c r="AE14" s="131">
        <f t="shared" si="16"/>
        <v>0</v>
      </c>
      <c r="AF14" s="131"/>
      <c r="AG14" s="131">
        <v>100000</v>
      </c>
      <c r="AH14" s="132" t="s">
        <v>416</v>
      </c>
      <c r="AI14" s="68">
        <f>'Form Air'!X14</f>
        <v>0</v>
      </c>
      <c r="AJ14" s="131">
        <f t="shared" si="17"/>
        <v>0</v>
      </c>
      <c r="AK14" s="131"/>
      <c r="AL14" s="131">
        <v>100000</v>
      </c>
      <c r="AM14" s="132" t="s">
        <v>416</v>
      </c>
      <c r="AN14" s="68">
        <f>'Form Air'!AA14</f>
        <v>0</v>
      </c>
      <c r="AO14" s="131">
        <f t="shared" si="18"/>
        <v>0</v>
      </c>
      <c r="AP14" s="131"/>
      <c r="AQ14" s="131">
        <v>100000</v>
      </c>
      <c r="AR14" s="132" t="s">
        <v>416</v>
      </c>
      <c r="AS14" s="68">
        <f>'Form Air'!AD14</f>
        <v>0</v>
      </c>
      <c r="AT14" s="131">
        <f t="shared" si="19"/>
        <v>0</v>
      </c>
      <c r="AU14" s="131"/>
      <c r="AV14" s="131">
        <v>100000</v>
      </c>
      <c r="AW14" s="132" t="s">
        <v>416</v>
      </c>
      <c r="AX14" s="68">
        <f>'Form Air'!AG14</f>
        <v>0</v>
      </c>
      <c r="AY14" s="131">
        <f t="shared" si="23"/>
        <v>0</v>
      </c>
      <c r="AZ14" s="131"/>
      <c r="BA14" s="131">
        <v>100000</v>
      </c>
      <c r="BB14" s="132" t="s">
        <v>416</v>
      </c>
      <c r="BC14" s="132"/>
    </row>
    <row r="15" spans="1:55" ht="14.25" customHeight="1">
      <c r="A15" s="62" t="str">
        <f t="shared" si="10"/>
        <v>A10 - Faishal Fawwaz</v>
      </c>
      <c r="B15" s="72" t="s">
        <v>278</v>
      </c>
      <c r="C15" s="73" t="s">
        <v>279</v>
      </c>
      <c r="D15" s="67">
        <v>0</v>
      </c>
      <c r="E15" s="68">
        <f>'Form Air'!F15</f>
        <v>0</v>
      </c>
      <c r="F15" s="131">
        <f t="shared" si="21"/>
        <v>0</v>
      </c>
      <c r="G15" s="131">
        <v>100000</v>
      </c>
      <c r="H15" s="131">
        <v>100000</v>
      </c>
      <c r="I15" s="131" t="s">
        <v>416</v>
      </c>
      <c r="J15" s="68">
        <f>'Form Air'!I15</f>
        <v>0</v>
      </c>
      <c r="K15" s="131">
        <f t="shared" si="22"/>
        <v>0</v>
      </c>
      <c r="L15" s="131">
        <v>46000</v>
      </c>
      <c r="M15" s="131">
        <v>100000</v>
      </c>
      <c r="N15" s="132" t="s">
        <v>416</v>
      </c>
      <c r="O15" s="68">
        <f>'Form Air'!L15</f>
        <v>0</v>
      </c>
      <c r="P15" s="131">
        <f t="shared" si="24"/>
        <v>0</v>
      </c>
      <c r="Q15" s="131"/>
      <c r="R15" s="131">
        <v>100000</v>
      </c>
      <c r="S15" s="132" t="s">
        <v>416</v>
      </c>
      <c r="T15" s="68">
        <f>'Form Air'!O15</f>
        <v>0</v>
      </c>
      <c r="U15" s="131">
        <f t="shared" si="14"/>
        <v>0</v>
      </c>
      <c r="V15" s="131"/>
      <c r="W15" s="131">
        <v>100000</v>
      </c>
      <c r="X15" s="132" t="s">
        <v>416</v>
      </c>
      <c r="Y15" s="68">
        <f>'Form Air'!R15</f>
        <v>0</v>
      </c>
      <c r="Z15" s="131">
        <f t="shared" si="15"/>
        <v>0</v>
      </c>
      <c r="AA15" s="131"/>
      <c r="AB15" s="131">
        <v>100000</v>
      </c>
      <c r="AC15" s="132" t="s">
        <v>416</v>
      </c>
      <c r="AD15" s="68">
        <f>'Form Air'!U15</f>
        <v>0</v>
      </c>
      <c r="AE15" s="131">
        <f t="shared" si="16"/>
        <v>0</v>
      </c>
      <c r="AF15" s="131"/>
      <c r="AG15" s="131">
        <v>100000</v>
      </c>
      <c r="AH15" s="132" t="s">
        <v>416</v>
      </c>
      <c r="AI15" s="68">
        <f>'Form Air'!X15</f>
        <v>0</v>
      </c>
      <c r="AJ15" s="131">
        <f t="shared" si="17"/>
        <v>0</v>
      </c>
      <c r="AK15" s="131"/>
      <c r="AL15" s="131">
        <v>100000</v>
      </c>
      <c r="AM15" s="132" t="s">
        <v>416</v>
      </c>
      <c r="AN15" s="68">
        <f>'Form Air'!AA15</f>
        <v>0</v>
      </c>
      <c r="AO15" s="131">
        <f t="shared" si="18"/>
        <v>0</v>
      </c>
      <c r="AP15" s="131"/>
      <c r="AQ15" s="131">
        <v>100000</v>
      </c>
      <c r="AR15" s="132" t="s">
        <v>416</v>
      </c>
      <c r="AS15" s="68">
        <f>'Form Air'!AD15</f>
        <v>0</v>
      </c>
      <c r="AT15" s="131">
        <f t="shared" si="19"/>
        <v>0</v>
      </c>
      <c r="AU15" s="131"/>
      <c r="AV15" s="131">
        <v>100000</v>
      </c>
      <c r="AW15" s="132" t="s">
        <v>416</v>
      </c>
      <c r="AX15" s="68">
        <f>'Form Air'!AG15</f>
        <v>0</v>
      </c>
      <c r="AY15" s="131">
        <f t="shared" si="23"/>
        <v>0</v>
      </c>
      <c r="AZ15" s="131"/>
      <c r="BA15" s="131">
        <v>100000</v>
      </c>
      <c r="BB15" s="132" t="s">
        <v>416</v>
      </c>
      <c r="BC15" s="132"/>
    </row>
    <row r="16" spans="1:55" ht="14.25" customHeight="1">
      <c r="A16" s="62" t="str">
        <f t="shared" si="10"/>
        <v>A11 - Muhammad Jundulloh</v>
      </c>
      <c r="B16" s="66" t="s">
        <v>280</v>
      </c>
      <c r="C16" s="11" t="s">
        <v>281</v>
      </c>
      <c r="D16" s="67"/>
      <c r="E16" s="68">
        <f>'Form Air'!F16</f>
        <v>29.92</v>
      </c>
      <c r="F16" s="131">
        <f>ROUNDUP(E16*2500+15000,-3)</f>
        <v>90000</v>
      </c>
      <c r="G16" s="131"/>
      <c r="H16" s="131">
        <v>100000</v>
      </c>
      <c r="I16" s="131" t="s">
        <v>416</v>
      </c>
      <c r="J16" s="68">
        <f>'Form Air'!I16</f>
        <v>27.04</v>
      </c>
      <c r="K16" s="131">
        <f>ROUNDUP(J16*5000+15000,-3)</f>
        <v>151000</v>
      </c>
      <c r="L16" s="131"/>
      <c r="M16" s="131">
        <v>100000</v>
      </c>
      <c r="N16" s="132" t="s">
        <v>416</v>
      </c>
      <c r="O16" s="68">
        <f>'Form Air'!L16</f>
        <v>27.269999999999996</v>
      </c>
      <c r="P16" s="131">
        <f>ROUNDUP(O16*5000+15000,-3)</f>
        <v>152000</v>
      </c>
      <c r="Q16" s="131"/>
      <c r="R16" s="131">
        <v>100000</v>
      </c>
      <c r="S16" s="132" t="s">
        <v>416</v>
      </c>
      <c r="T16" s="68">
        <f>'Form Air'!O16</f>
        <v>15.370000000000005</v>
      </c>
      <c r="U16" s="131">
        <f t="shared" si="14"/>
        <v>92000</v>
      </c>
      <c r="V16" s="131"/>
      <c r="W16" s="131">
        <v>100000</v>
      </c>
      <c r="X16" s="132" t="s">
        <v>416</v>
      </c>
      <c r="Y16" s="68">
        <f>'Form Air'!R16</f>
        <v>22.849999999999994</v>
      </c>
      <c r="Z16" s="131">
        <f t="shared" si="15"/>
        <v>130000</v>
      </c>
      <c r="AA16" s="131"/>
      <c r="AB16" s="131">
        <v>100000</v>
      </c>
      <c r="AC16" s="132" t="s">
        <v>416</v>
      </c>
      <c r="AD16" s="68">
        <f>'Form Air'!U16</f>
        <v>19.939999999999998</v>
      </c>
      <c r="AE16" s="131">
        <f t="shared" si="16"/>
        <v>115000</v>
      </c>
      <c r="AF16" s="131"/>
      <c r="AG16" s="131">
        <v>100000</v>
      </c>
      <c r="AH16" s="132" t="s">
        <v>416</v>
      </c>
      <c r="AI16" s="68">
        <f>'Form Air'!X16</f>
        <v>17.689999999999998</v>
      </c>
      <c r="AJ16" s="131">
        <f t="shared" si="17"/>
        <v>104000</v>
      </c>
      <c r="AK16" s="131"/>
      <c r="AL16" s="131">
        <v>100000</v>
      </c>
      <c r="AM16" s="132" t="s">
        <v>416</v>
      </c>
      <c r="AN16" s="68">
        <f>'Form Air'!AA16</f>
        <v>26.210000000000008</v>
      </c>
      <c r="AO16" s="131">
        <f t="shared" si="18"/>
        <v>147000</v>
      </c>
      <c r="AP16" s="131"/>
      <c r="AQ16" s="131">
        <v>100000</v>
      </c>
      <c r="AR16" s="132" t="s">
        <v>416</v>
      </c>
      <c r="AS16" s="68">
        <f>'Form Air'!AD16</f>
        <v>24.599999999999994</v>
      </c>
      <c r="AT16" s="131">
        <f t="shared" si="19"/>
        <v>138000</v>
      </c>
      <c r="AU16" s="131"/>
      <c r="AV16" s="131">
        <v>100000</v>
      </c>
      <c r="AW16" s="132" t="s">
        <v>416</v>
      </c>
      <c r="AX16" s="68">
        <f>'Form Air'!AG16</f>
        <v>25.5</v>
      </c>
      <c r="AY16" s="131">
        <f>IF(AX16&gt;0,ROUNDUP(AX16*3500+15000,-3),0)</f>
        <v>105000</v>
      </c>
      <c r="AZ16" s="131"/>
      <c r="BA16" s="131">
        <v>100000</v>
      </c>
      <c r="BB16" s="132" t="s">
        <v>416</v>
      </c>
      <c r="BC16" s="132"/>
    </row>
    <row r="17" spans="1:55" ht="14.25" customHeight="1">
      <c r="A17" s="62" t="str">
        <f t="shared" si="10"/>
        <v>A12 - Andy Setiadi</v>
      </c>
      <c r="B17" s="72" t="s">
        <v>282</v>
      </c>
      <c r="C17" s="73" t="s">
        <v>283</v>
      </c>
      <c r="D17" s="67"/>
      <c r="E17" s="68">
        <f>'Form Air'!F17</f>
        <v>0</v>
      </c>
      <c r="F17" s="131">
        <f>E17*2500</f>
        <v>0</v>
      </c>
      <c r="G17" s="131"/>
      <c r="H17" s="131">
        <v>100000</v>
      </c>
      <c r="I17" s="131" t="s">
        <v>416</v>
      </c>
      <c r="J17" s="68">
        <f>'Form Air'!I17</f>
        <v>0</v>
      </c>
      <c r="K17" s="131">
        <f>J17*2500</f>
        <v>0</v>
      </c>
      <c r="L17" s="131"/>
      <c r="M17" s="131">
        <v>100000</v>
      </c>
      <c r="N17" s="132" t="s">
        <v>416</v>
      </c>
      <c r="O17" s="68">
        <f>'Form Air'!L17</f>
        <v>0</v>
      </c>
      <c r="P17" s="131">
        <v>0</v>
      </c>
      <c r="Q17" s="131"/>
      <c r="R17" s="131">
        <v>100000</v>
      </c>
      <c r="S17" s="132" t="s">
        <v>416</v>
      </c>
      <c r="T17" s="68">
        <f>'Form Air'!O17</f>
        <v>0</v>
      </c>
      <c r="U17" s="131">
        <f t="shared" si="14"/>
        <v>0</v>
      </c>
      <c r="V17" s="131"/>
      <c r="W17" s="131">
        <v>100000</v>
      </c>
      <c r="X17" s="132" t="s">
        <v>416</v>
      </c>
      <c r="Y17" s="68">
        <f>'Form Air'!R17</f>
        <v>0</v>
      </c>
      <c r="Z17" s="131">
        <f t="shared" si="15"/>
        <v>0</v>
      </c>
      <c r="AA17" s="131"/>
      <c r="AB17" s="131">
        <v>100000</v>
      </c>
      <c r="AC17" s="132" t="s">
        <v>416</v>
      </c>
      <c r="AD17" s="68">
        <f>'Form Air'!U17</f>
        <v>0</v>
      </c>
      <c r="AE17" s="131">
        <f t="shared" si="16"/>
        <v>0</v>
      </c>
      <c r="AF17" s="131"/>
      <c r="AG17" s="131">
        <v>100000</v>
      </c>
      <c r="AH17" s="132" t="s">
        <v>416</v>
      </c>
      <c r="AI17" s="68">
        <f>'Form Air'!X17</f>
        <v>0</v>
      </c>
      <c r="AJ17" s="131">
        <f t="shared" si="17"/>
        <v>0</v>
      </c>
      <c r="AK17" s="131"/>
      <c r="AL17" s="131">
        <v>100000</v>
      </c>
      <c r="AM17" s="132" t="s">
        <v>416</v>
      </c>
      <c r="AN17" s="68">
        <f>'Form Air'!AA17</f>
        <v>0</v>
      </c>
      <c r="AO17" s="131">
        <f t="shared" si="18"/>
        <v>0</v>
      </c>
      <c r="AP17" s="131"/>
      <c r="AQ17" s="131">
        <v>100000</v>
      </c>
      <c r="AR17" s="132" t="s">
        <v>416</v>
      </c>
      <c r="AS17" s="68">
        <f>'Form Air'!AD17</f>
        <v>0</v>
      </c>
      <c r="AT17" s="131">
        <f t="shared" si="19"/>
        <v>0</v>
      </c>
      <c r="AU17" s="131"/>
      <c r="AV17" s="131">
        <v>100000</v>
      </c>
      <c r="AW17" s="132" t="s">
        <v>416</v>
      </c>
      <c r="AX17" s="68">
        <f>'Form Air'!AG17</f>
        <v>0</v>
      </c>
      <c r="AY17" s="131">
        <f>IF(AX17&gt;0,ROUNDUP(AX17*5000+15000,-3),0)</f>
        <v>0</v>
      </c>
      <c r="AZ17" s="131"/>
      <c r="BA17" s="131">
        <v>100000</v>
      </c>
      <c r="BB17" s="132" t="s">
        <v>416</v>
      </c>
      <c r="BC17" s="132"/>
    </row>
    <row r="18" spans="1:55" ht="14.25" customHeight="1">
      <c r="A18" s="62" t="str">
        <f t="shared" si="10"/>
        <v>A13 - A13</v>
      </c>
      <c r="B18" s="66" t="s">
        <v>284</v>
      </c>
      <c r="C18" s="11" t="s">
        <v>284</v>
      </c>
      <c r="D18" s="134">
        <f>360000-G18-L18-Q18-V18</f>
        <v>260000</v>
      </c>
      <c r="E18" s="68">
        <f>'Form Air'!F18</f>
        <v>1.1099999999999994</v>
      </c>
      <c r="F18" s="131">
        <f>ROUNDUP(E18*2500+15000,-3)</f>
        <v>18000</v>
      </c>
      <c r="G18" s="131">
        <v>25000</v>
      </c>
      <c r="H18" s="131">
        <v>100000</v>
      </c>
      <c r="I18" s="131" t="s">
        <v>416</v>
      </c>
      <c r="J18" s="68">
        <f>'Form Air'!I18</f>
        <v>2.0600000000000005</v>
      </c>
      <c r="K18" s="131">
        <f>ROUNDUP(J18*5000+15000,-3)</f>
        <v>26000</v>
      </c>
      <c r="L18" s="131">
        <v>25000</v>
      </c>
      <c r="M18" s="131">
        <v>100000</v>
      </c>
      <c r="N18" s="132" t="s">
        <v>416</v>
      </c>
      <c r="O18" s="68">
        <f>'Form Air'!L18</f>
        <v>2.2099999999999991</v>
      </c>
      <c r="P18" s="131">
        <f>ROUNDUP(O18*5000+15000,-3)</f>
        <v>27000</v>
      </c>
      <c r="Q18" s="131">
        <v>25000</v>
      </c>
      <c r="R18" s="131">
        <v>100000</v>
      </c>
      <c r="S18" s="132" t="s">
        <v>416</v>
      </c>
      <c r="T18" s="68">
        <f>'Form Air'!O18</f>
        <v>0.80000000000000071</v>
      </c>
      <c r="U18" s="131">
        <f t="shared" si="14"/>
        <v>19000</v>
      </c>
      <c r="V18" s="131">
        <v>25000</v>
      </c>
      <c r="W18" s="131">
        <v>100000</v>
      </c>
      <c r="X18" s="132" t="s">
        <v>416</v>
      </c>
      <c r="Y18" s="68">
        <v>2.04</v>
      </c>
      <c r="Z18" s="131">
        <f t="shared" si="15"/>
        <v>26000</v>
      </c>
      <c r="AA18" s="131">
        <v>25000</v>
      </c>
      <c r="AB18" s="131">
        <v>100000</v>
      </c>
      <c r="AC18" s="132"/>
      <c r="AD18" s="68">
        <f>'Form Air'!U18</f>
        <v>0</v>
      </c>
      <c r="AE18" s="131">
        <f t="shared" si="16"/>
        <v>0</v>
      </c>
      <c r="AF18" s="131"/>
      <c r="AG18" s="131">
        <v>100000</v>
      </c>
      <c r="AH18" s="136"/>
      <c r="AI18" s="136"/>
      <c r="AJ18" s="136"/>
      <c r="AK18" s="136"/>
      <c r="AL18" s="137"/>
      <c r="AM18" s="135"/>
      <c r="AN18" s="137"/>
      <c r="AO18" s="137"/>
      <c r="AP18" s="137"/>
      <c r="AQ18" s="137"/>
      <c r="AR18" s="133"/>
      <c r="AS18" s="135"/>
      <c r="AT18" s="137"/>
      <c r="AU18" s="137"/>
      <c r="AV18" s="137"/>
      <c r="AW18" s="133"/>
      <c r="AX18" s="133"/>
      <c r="AY18" s="133"/>
      <c r="AZ18" s="133"/>
      <c r="BA18" s="133"/>
      <c r="BB18" s="133"/>
      <c r="BC18" s="133"/>
    </row>
    <row r="19" spans="1:55" ht="14.25" customHeight="1">
      <c r="A19" s="62" t="str">
        <f t="shared" si="10"/>
        <v>A14 - Agin Gunawan</v>
      </c>
      <c r="B19" s="66" t="s">
        <v>285</v>
      </c>
      <c r="C19" s="11" t="s">
        <v>286</v>
      </c>
      <c r="D19" s="138">
        <f>360000-200000-G19-L19</f>
        <v>0</v>
      </c>
      <c r="E19" s="68">
        <f>'Form Air'!F19</f>
        <v>0</v>
      </c>
      <c r="F19" s="131">
        <f>E19*2500</f>
        <v>0</v>
      </c>
      <c r="G19" s="131">
        <v>115000</v>
      </c>
      <c r="H19" s="131">
        <v>100000</v>
      </c>
      <c r="I19" s="131" t="s">
        <v>416</v>
      </c>
      <c r="J19" s="68">
        <f>'Form Air'!I19</f>
        <v>0</v>
      </c>
      <c r="K19" s="131">
        <f t="shared" ref="K19:K20" si="25">J19*2500</f>
        <v>0</v>
      </c>
      <c r="L19" s="131">
        <v>45000</v>
      </c>
      <c r="M19" s="131">
        <v>100000</v>
      </c>
      <c r="N19" s="132" t="s">
        <v>416</v>
      </c>
      <c r="O19" s="68">
        <f>'Form Air'!L19</f>
        <v>0</v>
      </c>
      <c r="P19" s="131">
        <v>0</v>
      </c>
      <c r="Q19" s="131"/>
      <c r="R19" s="131">
        <v>100000</v>
      </c>
      <c r="S19" s="132" t="s">
        <v>416</v>
      </c>
      <c r="T19" s="68">
        <f>'Form Air'!O19</f>
        <v>0</v>
      </c>
      <c r="U19" s="131">
        <f t="shared" si="14"/>
        <v>0</v>
      </c>
      <c r="V19" s="131"/>
      <c r="W19" s="131">
        <v>100000</v>
      </c>
      <c r="X19" s="132" t="s">
        <v>416</v>
      </c>
      <c r="Y19" s="68">
        <f>'Form Air'!R19</f>
        <v>0</v>
      </c>
      <c r="Z19" s="131">
        <f t="shared" si="15"/>
        <v>0</v>
      </c>
      <c r="AA19" s="131"/>
      <c r="AB19" s="131">
        <v>100000</v>
      </c>
      <c r="AC19" s="132" t="s">
        <v>416</v>
      </c>
      <c r="AD19" s="68">
        <v>0</v>
      </c>
      <c r="AE19" s="131">
        <f t="shared" si="16"/>
        <v>0</v>
      </c>
      <c r="AF19" s="131"/>
      <c r="AG19" s="131">
        <v>100000</v>
      </c>
      <c r="AH19" s="132" t="s">
        <v>416</v>
      </c>
      <c r="AI19" s="68">
        <v>0</v>
      </c>
      <c r="AJ19" s="131">
        <f t="shared" ref="AJ19:AJ23" si="26">IF(AI19&gt;0,ROUNDUP(AI19*5000+15000,-3),0)</f>
        <v>0</v>
      </c>
      <c r="AK19" s="131"/>
      <c r="AL19" s="131">
        <v>100000</v>
      </c>
      <c r="AM19" s="132" t="s">
        <v>416</v>
      </c>
      <c r="AN19" s="68">
        <f>'Form Air'!AA19</f>
        <v>0</v>
      </c>
      <c r="AO19" s="131">
        <f t="shared" ref="AO19:AO23" si="27">IF(AN19&gt;0,ROUNDUP(AN19*5000+15000,-3),0)</f>
        <v>0</v>
      </c>
      <c r="AP19" s="131"/>
      <c r="AQ19" s="131">
        <v>100000</v>
      </c>
      <c r="AR19" s="132" t="s">
        <v>416</v>
      </c>
      <c r="AS19" s="68">
        <f>'Form Air'!AD19</f>
        <v>0</v>
      </c>
      <c r="AT19" s="131">
        <f t="shared" ref="AT19:AT23" si="28">IF(AS19&gt;0,ROUNDUP(AS19*5000+15000,-3),0)</f>
        <v>0</v>
      </c>
      <c r="AU19" s="131"/>
      <c r="AV19" s="131">
        <v>100000</v>
      </c>
      <c r="AW19" s="132" t="s">
        <v>416</v>
      </c>
      <c r="AX19" s="68">
        <f>'Form Air'!AG19</f>
        <v>0</v>
      </c>
      <c r="AY19" s="131">
        <f t="shared" ref="AY19:AY20" si="29">IF(AX19&gt;0,ROUNDUP(AX19*5000+15000,-3),0)</f>
        <v>0</v>
      </c>
      <c r="AZ19" s="131"/>
      <c r="BA19" s="131">
        <v>100000</v>
      </c>
      <c r="BB19" s="132" t="s">
        <v>416</v>
      </c>
      <c r="BC19" s="132"/>
    </row>
    <row r="20" spans="1:55" ht="14.25" customHeight="1">
      <c r="A20" s="62" t="str">
        <f t="shared" si="10"/>
        <v>A15 - Lukman Nurjaman</v>
      </c>
      <c r="B20" s="66" t="s">
        <v>287</v>
      </c>
      <c r="C20" s="11" t="s">
        <v>288</v>
      </c>
      <c r="D20" s="67"/>
      <c r="E20" s="68">
        <f>'Form Air'!F20</f>
        <v>1.1800000000000002</v>
      </c>
      <c r="F20" s="131">
        <f t="shared" ref="F20:F23" si="30">ROUNDUP(E20*2500+15000,-3)</f>
        <v>18000</v>
      </c>
      <c r="G20" s="131"/>
      <c r="H20" s="131">
        <v>100000</v>
      </c>
      <c r="I20" s="131" t="s">
        <v>416</v>
      </c>
      <c r="J20" s="68">
        <f>'Form Air'!I20</f>
        <v>0</v>
      </c>
      <c r="K20" s="131">
        <f t="shared" si="25"/>
        <v>0</v>
      </c>
      <c r="L20" s="131"/>
      <c r="M20" s="131">
        <v>100000</v>
      </c>
      <c r="N20" s="132" t="s">
        <v>416</v>
      </c>
      <c r="O20" s="68">
        <f>'Form Air'!L20</f>
        <v>0</v>
      </c>
      <c r="P20" s="131">
        <v>0</v>
      </c>
      <c r="Q20" s="131"/>
      <c r="R20" s="131">
        <v>100000</v>
      </c>
      <c r="S20" s="132" t="s">
        <v>416</v>
      </c>
      <c r="T20" s="68">
        <f>'Form Air'!O20</f>
        <v>0</v>
      </c>
      <c r="U20" s="131">
        <f t="shared" si="14"/>
        <v>0</v>
      </c>
      <c r="V20" s="131"/>
      <c r="W20" s="131">
        <v>100000</v>
      </c>
      <c r="X20" s="132" t="s">
        <v>416</v>
      </c>
      <c r="Y20" s="68">
        <f>'Form Air'!R20</f>
        <v>1.5200000000000005</v>
      </c>
      <c r="Z20" s="131">
        <f t="shared" si="15"/>
        <v>23000</v>
      </c>
      <c r="AA20" s="131"/>
      <c r="AB20" s="131">
        <v>100000</v>
      </c>
      <c r="AC20" s="132" t="s">
        <v>416</v>
      </c>
      <c r="AD20" s="68">
        <f>'Form Air'!U20</f>
        <v>1.2199999999999998</v>
      </c>
      <c r="AE20" s="131">
        <f t="shared" si="16"/>
        <v>22000</v>
      </c>
      <c r="AF20" s="131"/>
      <c r="AG20" s="131">
        <v>100000</v>
      </c>
      <c r="AH20" s="132" t="s">
        <v>416</v>
      </c>
      <c r="AI20" s="68">
        <f>'Form Air'!X20</f>
        <v>1.3099999999999996</v>
      </c>
      <c r="AJ20" s="131">
        <f t="shared" si="26"/>
        <v>22000</v>
      </c>
      <c r="AK20" s="131"/>
      <c r="AL20" s="131">
        <v>100000</v>
      </c>
      <c r="AM20" s="132" t="s">
        <v>416</v>
      </c>
      <c r="AN20" s="68">
        <f>'Form Air'!AA20</f>
        <v>0</v>
      </c>
      <c r="AO20" s="131">
        <f t="shared" si="27"/>
        <v>0</v>
      </c>
      <c r="AP20" s="131"/>
      <c r="AQ20" s="131">
        <v>100000</v>
      </c>
      <c r="AR20" s="132" t="s">
        <v>416</v>
      </c>
      <c r="AS20" s="68">
        <f>'Form Air'!AD20</f>
        <v>0.90000000000000036</v>
      </c>
      <c r="AT20" s="131">
        <f t="shared" si="28"/>
        <v>20000</v>
      </c>
      <c r="AU20" s="131"/>
      <c r="AV20" s="131">
        <v>100000</v>
      </c>
      <c r="AW20" s="132" t="s">
        <v>416</v>
      </c>
      <c r="AX20" s="68">
        <f>'Form Air'!AG20</f>
        <v>0</v>
      </c>
      <c r="AY20" s="131">
        <f t="shared" si="29"/>
        <v>0</v>
      </c>
      <c r="AZ20" s="131"/>
      <c r="BA20" s="131">
        <v>100000</v>
      </c>
      <c r="BB20" s="132" t="s">
        <v>416</v>
      </c>
      <c r="BC20" s="132"/>
    </row>
    <row r="21" spans="1:55" ht="14.25" customHeight="1">
      <c r="A21" s="62" t="str">
        <f t="shared" si="10"/>
        <v>A16 - Dian Rosadi</v>
      </c>
      <c r="B21" s="66" t="s">
        <v>289</v>
      </c>
      <c r="C21" s="11" t="s">
        <v>290</v>
      </c>
      <c r="D21" s="67"/>
      <c r="E21" s="68">
        <f>'Form Air'!F21</f>
        <v>1.3900000000000001</v>
      </c>
      <c r="F21" s="131">
        <f t="shared" si="30"/>
        <v>19000</v>
      </c>
      <c r="G21" s="131"/>
      <c r="H21" s="131">
        <v>100000</v>
      </c>
      <c r="I21" s="131" t="s">
        <v>416</v>
      </c>
      <c r="J21" s="68">
        <f>'Form Air'!I21</f>
        <v>5.08</v>
      </c>
      <c r="K21" s="131">
        <f t="shared" ref="K21:K23" si="31">ROUNDUP(J21*5000+15000,-3)</f>
        <v>41000</v>
      </c>
      <c r="L21" s="131"/>
      <c r="M21" s="131">
        <v>100000</v>
      </c>
      <c r="N21" s="132" t="s">
        <v>416</v>
      </c>
      <c r="O21" s="68">
        <f>'Form Air'!L21</f>
        <v>10.100000000000001</v>
      </c>
      <c r="P21" s="131">
        <f t="shared" ref="P21:P23" si="32">ROUNDUP(O21*5000+15000,-3)</f>
        <v>66000</v>
      </c>
      <c r="Q21" s="131"/>
      <c r="R21" s="131">
        <v>100000</v>
      </c>
      <c r="S21" s="132" t="s">
        <v>416</v>
      </c>
      <c r="T21" s="68">
        <f>'Form Air'!O21</f>
        <v>0.55999999999999872</v>
      </c>
      <c r="U21" s="131">
        <f t="shared" si="14"/>
        <v>18000</v>
      </c>
      <c r="V21" s="131"/>
      <c r="W21" s="131">
        <v>100000</v>
      </c>
      <c r="X21" s="132" t="s">
        <v>416</v>
      </c>
      <c r="Y21" s="68">
        <v>10.050000000000001</v>
      </c>
      <c r="Z21" s="131">
        <f t="shared" si="15"/>
        <v>66000</v>
      </c>
      <c r="AA21" s="131"/>
      <c r="AB21" s="131">
        <v>100000</v>
      </c>
      <c r="AC21" s="132" t="s">
        <v>416</v>
      </c>
      <c r="AD21" s="68">
        <f>'Form Air'!U21</f>
        <v>2.1900000000000004</v>
      </c>
      <c r="AE21" s="131">
        <v>41000</v>
      </c>
      <c r="AF21" s="131"/>
      <c r="AG21" s="131">
        <v>100000</v>
      </c>
      <c r="AH21" s="132" t="s">
        <v>416</v>
      </c>
      <c r="AI21" s="68">
        <f>'Form Air'!X21</f>
        <v>6.8299999999999992</v>
      </c>
      <c r="AJ21" s="131">
        <f t="shared" si="26"/>
        <v>50000</v>
      </c>
      <c r="AK21" s="131"/>
      <c r="AL21" s="131">
        <v>100000</v>
      </c>
      <c r="AM21" s="132" t="s">
        <v>416</v>
      </c>
      <c r="AN21" s="68">
        <f>'Form Air'!AA21</f>
        <v>7.0300000000000011</v>
      </c>
      <c r="AO21" s="131">
        <f t="shared" si="27"/>
        <v>51000</v>
      </c>
      <c r="AP21" s="131"/>
      <c r="AQ21" s="131">
        <v>100000</v>
      </c>
      <c r="AR21" s="132" t="s">
        <v>416</v>
      </c>
      <c r="AS21" s="68">
        <f>'Form Air'!AD21</f>
        <v>9.8000000000000007</v>
      </c>
      <c r="AT21" s="131">
        <f t="shared" si="28"/>
        <v>64000</v>
      </c>
      <c r="AU21" s="131"/>
      <c r="AV21" s="131">
        <v>100000</v>
      </c>
      <c r="AW21" s="132" t="s">
        <v>416</v>
      </c>
      <c r="AX21" s="68">
        <f>'Form Air'!AG21</f>
        <v>4.519999999999996</v>
      </c>
      <c r="AY21" s="131">
        <f t="shared" ref="AY21:AY23" si="33">IF(AX21&gt;0,ROUNDUP(AX21*3500+15000,-3),0)</f>
        <v>31000</v>
      </c>
      <c r="AZ21" s="131"/>
      <c r="BA21" s="131">
        <v>100000</v>
      </c>
      <c r="BB21" s="132" t="s">
        <v>416</v>
      </c>
      <c r="BC21" s="132"/>
    </row>
    <row r="22" spans="1:55" ht="14.25" customHeight="1">
      <c r="A22" s="62" t="str">
        <f t="shared" si="10"/>
        <v>A17 - Abdul Goni</v>
      </c>
      <c r="B22" s="66" t="s">
        <v>291</v>
      </c>
      <c r="C22" s="11" t="s">
        <v>292</v>
      </c>
      <c r="D22" s="67"/>
      <c r="E22" s="68">
        <f>'Form Air'!F22</f>
        <v>8.24</v>
      </c>
      <c r="F22" s="131">
        <f t="shared" si="30"/>
        <v>36000</v>
      </c>
      <c r="G22" s="131"/>
      <c r="H22" s="131">
        <v>100000</v>
      </c>
      <c r="I22" s="131" t="s">
        <v>416</v>
      </c>
      <c r="J22" s="68">
        <f>'Form Air'!I22</f>
        <v>11.1</v>
      </c>
      <c r="K22" s="131">
        <f t="shared" si="31"/>
        <v>71000</v>
      </c>
      <c r="L22" s="131"/>
      <c r="M22" s="131">
        <v>100000</v>
      </c>
      <c r="N22" s="132" t="s">
        <v>416</v>
      </c>
      <c r="O22" s="68">
        <f>'Form Air'!L22</f>
        <v>13.79</v>
      </c>
      <c r="P22" s="131">
        <f t="shared" si="32"/>
        <v>84000</v>
      </c>
      <c r="Q22" s="131"/>
      <c r="R22" s="131">
        <v>100000</v>
      </c>
      <c r="S22" s="132" t="s">
        <v>416</v>
      </c>
      <c r="T22" s="68">
        <f>'Form Air'!O22</f>
        <v>10.280000000000001</v>
      </c>
      <c r="U22" s="131">
        <f t="shared" si="14"/>
        <v>67000</v>
      </c>
      <c r="V22" s="131"/>
      <c r="W22" s="131">
        <v>100000</v>
      </c>
      <c r="X22" s="132" t="s">
        <v>416</v>
      </c>
      <c r="Y22" s="68">
        <f>'Form Air'!R22</f>
        <v>11.799999999999997</v>
      </c>
      <c r="Z22" s="131">
        <f t="shared" si="15"/>
        <v>74000</v>
      </c>
      <c r="AA22" s="131"/>
      <c r="AB22" s="131">
        <v>100000</v>
      </c>
      <c r="AC22" s="132" t="s">
        <v>416</v>
      </c>
      <c r="AD22" s="68">
        <f>'Form Air'!U22</f>
        <v>10.650000000000006</v>
      </c>
      <c r="AE22" s="131">
        <f t="shared" ref="AE22:AE23" si="34">IF(AD22&gt;0,ROUNDUP(AD22*5000+15000,-3),0)</f>
        <v>69000</v>
      </c>
      <c r="AF22" s="131"/>
      <c r="AG22" s="131">
        <v>100000</v>
      </c>
      <c r="AH22" s="132" t="s">
        <v>416</v>
      </c>
      <c r="AI22" s="68">
        <f>'Form Air'!X22</f>
        <v>14.129999999999995</v>
      </c>
      <c r="AJ22" s="131">
        <f t="shared" si="26"/>
        <v>86000</v>
      </c>
      <c r="AK22" s="131"/>
      <c r="AL22" s="131">
        <v>100000</v>
      </c>
      <c r="AM22" s="132" t="s">
        <v>416</v>
      </c>
      <c r="AN22" s="68">
        <f>'Form Air'!AA22</f>
        <v>13.719999999999999</v>
      </c>
      <c r="AO22" s="131">
        <f t="shared" si="27"/>
        <v>84000</v>
      </c>
      <c r="AP22" s="131"/>
      <c r="AQ22" s="131">
        <v>100000</v>
      </c>
      <c r="AR22" s="132" t="s">
        <v>416</v>
      </c>
      <c r="AS22" s="68">
        <f>'Form Air'!AD22</f>
        <v>14.689999999999998</v>
      </c>
      <c r="AT22" s="131">
        <f t="shared" si="28"/>
        <v>89000</v>
      </c>
      <c r="AU22" s="131"/>
      <c r="AV22" s="131">
        <v>100000</v>
      </c>
      <c r="AW22" s="132" t="s">
        <v>416</v>
      </c>
      <c r="AX22" s="68">
        <f>'Form Air'!AG22</f>
        <v>10.700000000000003</v>
      </c>
      <c r="AY22" s="131">
        <f t="shared" si="33"/>
        <v>53000</v>
      </c>
      <c r="AZ22" s="131"/>
      <c r="BA22" s="131">
        <v>100000</v>
      </c>
      <c r="BB22" s="132" t="s">
        <v>416</v>
      </c>
      <c r="BC22" s="132"/>
    </row>
    <row r="23" spans="1:55" ht="14.25" customHeight="1">
      <c r="A23" s="62" t="str">
        <f t="shared" si="10"/>
        <v>A18 - Dali Perdana</v>
      </c>
      <c r="B23" s="66" t="s">
        <v>293</v>
      </c>
      <c r="C23" s="11" t="s">
        <v>294</v>
      </c>
      <c r="D23" s="130">
        <f>360000-100000-G23-L23-AA23</f>
        <v>215000</v>
      </c>
      <c r="E23" s="68">
        <f>'Form Air'!F23</f>
        <v>6.91</v>
      </c>
      <c r="F23" s="131">
        <f t="shared" si="30"/>
        <v>33000</v>
      </c>
      <c r="G23" s="131">
        <v>15000</v>
      </c>
      <c r="H23" s="131">
        <v>100000</v>
      </c>
      <c r="I23" s="131" t="s">
        <v>416</v>
      </c>
      <c r="J23" s="68">
        <f>'Form Air'!I23</f>
        <v>10.050000000000001</v>
      </c>
      <c r="K23" s="131">
        <f t="shared" si="31"/>
        <v>66000</v>
      </c>
      <c r="L23" s="131">
        <v>15000</v>
      </c>
      <c r="M23" s="131">
        <v>100000</v>
      </c>
      <c r="N23" s="132" t="s">
        <v>416</v>
      </c>
      <c r="O23" s="68">
        <f>'Form Air'!L23</f>
        <v>14.729999999999997</v>
      </c>
      <c r="P23" s="131">
        <f t="shared" si="32"/>
        <v>89000</v>
      </c>
      <c r="Q23" s="131"/>
      <c r="R23" s="131">
        <v>100000</v>
      </c>
      <c r="S23" s="132" t="s">
        <v>416</v>
      </c>
      <c r="T23" s="68">
        <f>'Form Air'!O23</f>
        <v>11.61</v>
      </c>
      <c r="U23" s="131">
        <f t="shared" si="14"/>
        <v>74000</v>
      </c>
      <c r="V23" s="131"/>
      <c r="W23" s="131">
        <v>100000</v>
      </c>
      <c r="X23" s="132" t="s">
        <v>416</v>
      </c>
      <c r="Y23" s="68">
        <f>'Form Air'!R23</f>
        <v>11.57</v>
      </c>
      <c r="Z23" s="131">
        <f t="shared" si="15"/>
        <v>73000</v>
      </c>
      <c r="AA23" s="131">
        <v>15000</v>
      </c>
      <c r="AB23" s="131">
        <v>100000</v>
      </c>
      <c r="AC23" s="132" t="s">
        <v>416</v>
      </c>
      <c r="AD23" s="68">
        <f>'Form Air'!U23</f>
        <v>13.780000000000001</v>
      </c>
      <c r="AE23" s="131">
        <f t="shared" si="34"/>
        <v>84000</v>
      </c>
      <c r="AF23" s="131"/>
      <c r="AG23" s="131">
        <v>100000</v>
      </c>
      <c r="AH23" s="132" t="s">
        <v>416</v>
      </c>
      <c r="AI23" s="68">
        <f>'Form Air'!X23</f>
        <v>11.519999999999996</v>
      </c>
      <c r="AJ23" s="131">
        <f t="shared" si="26"/>
        <v>73000</v>
      </c>
      <c r="AK23" s="131"/>
      <c r="AL23" s="131">
        <v>100000</v>
      </c>
      <c r="AM23" s="132" t="s">
        <v>416</v>
      </c>
      <c r="AN23" s="68">
        <f>'Form Air'!AA23</f>
        <v>13.530000000000001</v>
      </c>
      <c r="AO23" s="131">
        <f t="shared" si="27"/>
        <v>83000</v>
      </c>
      <c r="AP23" s="131"/>
      <c r="AQ23" s="131">
        <v>100000</v>
      </c>
      <c r="AR23" s="132" t="s">
        <v>416</v>
      </c>
      <c r="AS23" s="68">
        <f>'Form Air'!AD23</f>
        <v>13.920000000000002</v>
      </c>
      <c r="AT23" s="131">
        <f t="shared" si="28"/>
        <v>85000</v>
      </c>
      <c r="AU23" s="131"/>
      <c r="AV23" s="131">
        <v>100000</v>
      </c>
      <c r="AW23" s="132" t="s">
        <v>416</v>
      </c>
      <c r="AX23" s="68">
        <f>'Form Air'!AG23</f>
        <v>14.870000000000005</v>
      </c>
      <c r="AY23" s="131">
        <f t="shared" si="33"/>
        <v>68000</v>
      </c>
      <c r="AZ23" s="131"/>
      <c r="BA23" s="131">
        <v>100000</v>
      </c>
      <c r="BB23" s="132" t="s">
        <v>416</v>
      </c>
      <c r="BC23" s="132"/>
    </row>
    <row r="24" spans="1:55" ht="14.25" customHeight="1">
      <c r="A24" s="62" t="str">
        <f t="shared" si="10"/>
        <v>B-1 - Hani</v>
      </c>
      <c r="B24" s="71" t="s">
        <v>295</v>
      </c>
      <c r="C24" s="70" t="s">
        <v>296</v>
      </c>
      <c r="D24" s="71"/>
      <c r="E24" s="71"/>
      <c r="F24" s="139">
        <f>E24*2500</f>
        <v>0</v>
      </c>
      <c r="G24" s="137"/>
      <c r="H24" s="137"/>
      <c r="I24" s="137"/>
      <c r="J24" s="137"/>
      <c r="K24" s="139">
        <f>J24*2500</f>
        <v>0</v>
      </c>
      <c r="L24" s="137"/>
      <c r="M24" s="137"/>
      <c r="N24" s="136"/>
      <c r="O24" s="137"/>
      <c r="P24" s="136"/>
      <c r="Q24" s="136"/>
      <c r="R24" s="137"/>
      <c r="S24" s="136"/>
      <c r="T24" s="137"/>
      <c r="U24" s="136"/>
      <c r="V24" s="136"/>
      <c r="W24" s="137"/>
      <c r="X24" s="136"/>
      <c r="Y24" s="136"/>
      <c r="Z24" s="136"/>
      <c r="AA24" s="136"/>
      <c r="AB24" s="137"/>
      <c r="AC24" s="136"/>
      <c r="AD24" s="136"/>
      <c r="AE24" s="136"/>
      <c r="AF24" s="136"/>
      <c r="AG24" s="137"/>
      <c r="AH24" s="136"/>
      <c r="AI24" s="136"/>
      <c r="AJ24" s="136"/>
      <c r="AK24" s="136"/>
      <c r="AL24" s="137"/>
      <c r="AM24" s="135"/>
      <c r="AN24" s="136"/>
      <c r="AO24" s="136"/>
      <c r="AP24" s="136"/>
      <c r="AQ24" s="137"/>
      <c r="AR24" s="133"/>
      <c r="AS24" s="135"/>
      <c r="AT24" s="136"/>
      <c r="AU24" s="136"/>
      <c r="AV24" s="137"/>
      <c r="AW24" s="133"/>
      <c r="AX24" s="133"/>
      <c r="AY24" s="133"/>
      <c r="AZ24" s="133"/>
      <c r="BA24" s="133"/>
      <c r="BB24" s="133"/>
      <c r="BC24" s="133"/>
    </row>
    <row r="25" spans="1:55" ht="14.25" customHeight="1">
      <c r="A25" s="62" t="str">
        <f t="shared" si="10"/>
        <v>B-2 - Akhmad Faizal Akbar</v>
      </c>
      <c r="B25" s="67" t="s">
        <v>297</v>
      </c>
      <c r="C25" s="11" t="s">
        <v>298</v>
      </c>
      <c r="D25" s="67"/>
      <c r="E25" s="68">
        <f>'Form Air'!F25</f>
        <v>1.0099999999999998</v>
      </c>
      <c r="F25" s="131">
        <f t="shared" ref="F25:F26" si="35">ROUNDUP(E25*2500+15000,-3)</f>
        <v>18000</v>
      </c>
      <c r="G25" s="131"/>
      <c r="H25" s="131">
        <v>100000</v>
      </c>
      <c r="I25" s="131" t="s">
        <v>416</v>
      </c>
      <c r="J25" s="68">
        <f>'Form Air'!I25</f>
        <v>0</v>
      </c>
      <c r="K25" s="131">
        <v>0</v>
      </c>
      <c r="L25" s="131"/>
      <c r="M25" s="131">
        <v>100000</v>
      </c>
      <c r="N25" s="132" t="s">
        <v>416</v>
      </c>
      <c r="O25" s="68">
        <f>'Form Air'!L25</f>
        <v>1.5499999999999998</v>
      </c>
      <c r="P25" s="131">
        <f t="shared" ref="P25:P26" si="36">ROUNDUP(O25*5000+15000,-3)</f>
        <v>23000</v>
      </c>
      <c r="Q25" s="131"/>
      <c r="R25" s="131">
        <v>100000</v>
      </c>
      <c r="S25" s="132" t="s">
        <v>416</v>
      </c>
      <c r="T25" s="68">
        <f>'Form Air'!O25</f>
        <v>4.9400000000000004</v>
      </c>
      <c r="U25" s="131">
        <f t="shared" ref="U25:U26" si="37">IF(T25&gt;0,ROUNDUP(T25*5000+15000,-3),0)</f>
        <v>40000</v>
      </c>
      <c r="V25" s="131"/>
      <c r="W25" s="131">
        <v>0</v>
      </c>
      <c r="X25" s="132" t="s">
        <v>416</v>
      </c>
      <c r="Y25" s="68">
        <f>'Form Air'!R25</f>
        <v>5.59</v>
      </c>
      <c r="Z25" s="131">
        <f t="shared" ref="Z25:Z26" si="38">IF(Y25&gt;0,ROUNDUP(Y25*5000+15000,-3),0)</f>
        <v>43000</v>
      </c>
      <c r="AA25" s="131"/>
      <c r="AB25" s="131">
        <v>0</v>
      </c>
      <c r="AC25" s="132" t="s">
        <v>416</v>
      </c>
      <c r="AD25" s="68">
        <f>'Form Air'!U25</f>
        <v>1.0200000000000014</v>
      </c>
      <c r="AE25" s="131">
        <f t="shared" ref="AE25:AE26" si="39">IF(AD25&gt;0,ROUNDUP(AD25*5000+15000,-3),0)</f>
        <v>21000</v>
      </c>
      <c r="AF25" s="131"/>
      <c r="AG25" s="131">
        <v>0</v>
      </c>
      <c r="AH25" s="132" t="s">
        <v>416</v>
      </c>
      <c r="AI25" s="68">
        <f>'Form Air'!X25</f>
        <v>4.5999999999999979</v>
      </c>
      <c r="AJ25" s="131">
        <f t="shared" ref="AJ25:AJ26" si="40">IF(AI25&gt;0,ROUNDUP(AI25*5000+15000,-3),0)</f>
        <v>38000</v>
      </c>
      <c r="AK25" s="131"/>
      <c r="AL25" s="131">
        <v>0</v>
      </c>
      <c r="AM25" s="132" t="s">
        <v>416</v>
      </c>
      <c r="AN25" s="68">
        <f>'Form Air'!AA25</f>
        <v>7.8100000000000023</v>
      </c>
      <c r="AO25" s="131">
        <f>IF(AN25&gt;0,ROUNDUP(AN25*5000,-3),0)</f>
        <v>40000</v>
      </c>
      <c r="AP25" s="131"/>
      <c r="AQ25" s="131">
        <v>0</v>
      </c>
      <c r="AR25" s="132" t="s">
        <v>416</v>
      </c>
      <c r="AS25" s="68">
        <f>'Form Air'!AD25</f>
        <v>30.01</v>
      </c>
      <c r="AT25" s="131">
        <f>IF(AS25&gt;0,ROUNDUP(AS25*5000,-3),0)</f>
        <v>151000</v>
      </c>
      <c r="AU25" s="131"/>
      <c r="AV25" s="131">
        <v>0</v>
      </c>
      <c r="AW25" s="132" t="s">
        <v>416</v>
      </c>
      <c r="AX25" s="68">
        <f>'Form Air'!AG25</f>
        <v>13.189999999999991</v>
      </c>
      <c r="AY25" s="131">
        <f t="shared" ref="AY25:AY26" si="41">IF(AX25&gt;0,ROUNDUP(AX25*3500+15000,-3),0)</f>
        <v>62000</v>
      </c>
      <c r="AZ25" s="131"/>
      <c r="BA25" s="131">
        <v>100000</v>
      </c>
      <c r="BB25" s="132" t="s">
        <v>416</v>
      </c>
      <c r="BC25" s="132"/>
    </row>
    <row r="26" spans="1:55" ht="14.25" customHeight="1">
      <c r="A26" s="62" t="str">
        <f t="shared" si="10"/>
        <v>B-3 - Dwi Suyandi Passa</v>
      </c>
      <c r="B26" s="67" t="s">
        <v>299</v>
      </c>
      <c r="C26" s="11" t="s">
        <v>300</v>
      </c>
      <c r="D26" s="67"/>
      <c r="E26" s="68">
        <f>'Form Air'!F26</f>
        <v>0.36</v>
      </c>
      <c r="F26" s="131">
        <f t="shared" si="35"/>
        <v>16000</v>
      </c>
      <c r="G26" s="131"/>
      <c r="H26" s="131"/>
      <c r="I26" s="131" t="s">
        <v>416</v>
      </c>
      <c r="J26" s="68">
        <f>'Form Air'!I26</f>
        <v>32.029999999999994</v>
      </c>
      <c r="K26" s="131">
        <f>ROUNDUP(J26*5000+15000,-3)</f>
        <v>176000</v>
      </c>
      <c r="L26" s="131"/>
      <c r="M26" s="131">
        <v>0</v>
      </c>
      <c r="N26" s="132" t="s">
        <v>416</v>
      </c>
      <c r="O26" s="68">
        <f>'Form Air'!L26</f>
        <v>17.600000000000001</v>
      </c>
      <c r="P26" s="131">
        <f t="shared" si="36"/>
        <v>103000</v>
      </c>
      <c r="Q26" s="131"/>
      <c r="R26" s="131">
        <v>0</v>
      </c>
      <c r="S26" s="132" t="s">
        <v>416</v>
      </c>
      <c r="T26" s="68">
        <f>'Form Air'!O26</f>
        <v>5.2600000000000051</v>
      </c>
      <c r="U26" s="131">
        <f t="shared" si="37"/>
        <v>42000</v>
      </c>
      <c r="V26" s="131"/>
      <c r="W26" s="131">
        <v>0</v>
      </c>
      <c r="X26" s="132" t="s">
        <v>416</v>
      </c>
      <c r="Y26" s="68">
        <f>'Form Air'!R26</f>
        <v>6.6399999999999935</v>
      </c>
      <c r="Z26" s="131">
        <f t="shared" si="38"/>
        <v>49000</v>
      </c>
      <c r="AA26" s="131"/>
      <c r="AB26" s="131">
        <v>0</v>
      </c>
      <c r="AC26" s="132" t="s">
        <v>416</v>
      </c>
      <c r="AD26" s="68">
        <f>'Form Air'!U26</f>
        <v>2.8200000000000003</v>
      </c>
      <c r="AE26" s="131">
        <f t="shared" si="39"/>
        <v>30000</v>
      </c>
      <c r="AF26" s="131"/>
      <c r="AG26" s="131">
        <v>0</v>
      </c>
      <c r="AH26" s="132" t="s">
        <v>416</v>
      </c>
      <c r="AI26" s="68">
        <f>'Form Air'!X26</f>
        <v>1.8700000000000045</v>
      </c>
      <c r="AJ26" s="131">
        <f t="shared" si="40"/>
        <v>25000</v>
      </c>
      <c r="AK26" s="131"/>
      <c r="AL26" s="131">
        <v>0</v>
      </c>
      <c r="AM26" s="132" t="s">
        <v>416</v>
      </c>
      <c r="AN26" s="68">
        <f>'Form Air'!AA26</f>
        <v>3.7399999999999949</v>
      </c>
      <c r="AO26" s="131">
        <f>IF(AN26&gt;0,ROUNDUP(AN26*5000+15000,-3),0)</f>
        <v>34000</v>
      </c>
      <c r="AP26" s="131"/>
      <c r="AQ26" s="131">
        <v>0</v>
      </c>
      <c r="AR26" s="132" t="s">
        <v>416</v>
      </c>
      <c r="AS26" s="68">
        <f>'Form Air'!AD26</f>
        <v>2.5900000000000034</v>
      </c>
      <c r="AT26" s="131">
        <f>IF(AS26&gt;0,ROUNDUP(AS26*5000+15000,-3),0)</f>
        <v>28000</v>
      </c>
      <c r="AU26" s="131"/>
      <c r="AV26" s="131">
        <v>100000</v>
      </c>
      <c r="AW26" s="132" t="s">
        <v>416</v>
      </c>
      <c r="AX26" s="68">
        <f>'Form Air'!AG26</f>
        <v>6.7000000000000028</v>
      </c>
      <c r="AY26" s="131">
        <f t="shared" si="41"/>
        <v>39000</v>
      </c>
      <c r="AZ26" s="131"/>
      <c r="BA26" s="131">
        <v>100000</v>
      </c>
      <c r="BB26" s="132" t="s">
        <v>416</v>
      </c>
      <c r="BC26" s="132"/>
    </row>
    <row r="27" spans="1:55" ht="14.25" customHeight="1">
      <c r="A27" s="62" t="str">
        <f t="shared" si="10"/>
        <v>B-4 - -</v>
      </c>
      <c r="B27" s="71" t="s">
        <v>301</v>
      </c>
      <c r="C27" s="70" t="s">
        <v>302</v>
      </c>
      <c r="D27" s="71"/>
      <c r="E27" s="71"/>
      <c r="F27" s="139">
        <f>E27*2500</f>
        <v>0</v>
      </c>
      <c r="G27" s="137"/>
      <c r="H27" s="137"/>
      <c r="I27" s="137"/>
      <c r="J27" s="137"/>
      <c r="K27" s="139">
        <f>J27*2500</f>
        <v>0</v>
      </c>
      <c r="L27" s="137"/>
      <c r="M27" s="137"/>
      <c r="N27" s="136"/>
      <c r="O27" s="137"/>
      <c r="P27" s="136"/>
      <c r="Q27" s="137"/>
      <c r="R27" s="137"/>
      <c r="S27" s="136"/>
      <c r="T27" s="137"/>
      <c r="U27" s="136"/>
      <c r="V27" s="137"/>
      <c r="W27" s="137"/>
      <c r="X27" s="136"/>
      <c r="Y27" s="136"/>
      <c r="Z27" s="136"/>
      <c r="AA27" s="137"/>
      <c r="AB27" s="137"/>
      <c r="AC27" s="136"/>
      <c r="AD27" s="136"/>
      <c r="AE27" s="136"/>
      <c r="AF27" s="137"/>
      <c r="AG27" s="137"/>
      <c r="AH27" s="136"/>
      <c r="AI27" s="136"/>
      <c r="AJ27" s="136"/>
      <c r="AK27" s="137"/>
      <c r="AL27" s="137"/>
      <c r="AM27" s="135"/>
      <c r="AN27" s="136"/>
      <c r="AO27" s="136"/>
      <c r="AP27" s="137"/>
      <c r="AQ27" s="137"/>
      <c r="AR27" s="135"/>
      <c r="AS27" s="135"/>
      <c r="AT27" s="136"/>
      <c r="AU27" s="137"/>
      <c r="AV27" s="137"/>
      <c r="AW27" s="133"/>
      <c r="AX27" s="133"/>
      <c r="AY27" s="133"/>
      <c r="AZ27" s="133"/>
      <c r="BA27" s="133"/>
      <c r="BB27" s="133"/>
      <c r="BC27" s="133"/>
    </row>
    <row r="28" spans="1:55" ht="14.25" customHeight="1">
      <c r="A28" s="62" t="str">
        <f t="shared" si="10"/>
        <v>B-5 - Agung Ihsan Athoilah</v>
      </c>
      <c r="B28" s="67" t="s">
        <v>303</v>
      </c>
      <c r="C28" s="11" t="s">
        <v>304</v>
      </c>
      <c r="D28" s="67"/>
      <c r="E28" s="68">
        <f>'Form Air'!F28</f>
        <v>0.63000000000000012</v>
      </c>
      <c r="F28" s="131">
        <f>ROUNDUP(E28*2500+15000,-3)</f>
        <v>17000</v>
      </c>
      <c r="G28" s="131"/>
      <c r="H28" s="131">
        <v>0</v>
      </c>
      <c r="I28" s="131"/>
      <c r="J28" s="68">
        <f>'Form Air'!I28</f>
        <v>0.99999999999999978</v>
      </c>
      <c r="K28" s="131">
        <f>ROUNDUP(J28*5000+15000,-3)</f>
        <v>20000</v>
      </c>
      <c r="L28" s="131"/>
      <c r="M28" s="131">
        <v>0</v>
      </c>
      <c r="N28" s="132"/>
      <c r="O28" s="68">
        <f>'Form Air'!L28</f>
        <v>1.0000000000000231E-2</v>
      </c>
      <c r="P28" s="131">
        <f>ROUNDUP(O28*5000+15000,-3)</f>
        <v>16000</v>
      </c>
      <c r="Q28" s="131"/>
      <c r="R28" s="131">
        <v>0</v>
      </c>
      <c r="S28" s="132"/>
      <c r="T28" s="68">
        <f>'Form Air'!O28</f>
        <v>0</v>
      </c>
      <c r="U28" s="131">
        <f t="shared" ref="U28:U35" si="42">IF(T28&gt;0,ROUNDUP(T28*5000+15000,-3),0)</f>
        <v>0</v>
      </c>
      <c r="V28" s="131"/>
      <c r="W28" s="131">
        <v>0</v>
      </c>
      <c r="X28" s="132" t="s">
        <v>416</v>
      </c>
      <c r="Y28" s="68">
        <f>'Form Air'!R28</f>
        <v>0</v>
      </c>
      <c r="Z28" s="131">
        <f t="shared" ref="Z28:Z35" si="43">IF(Y28&gt;0,ROUNDUP(Y28*5000+15000,-3),0)</f>
        <v>0</v>
      </c>
      <c r="AA28" s="131"/>
      <c r="AB28" s="131">
        <v>0</v>
      </c>
      <c r="AC28" s="132" t="s">
        <v>416</v>
      </c>
      <c r="AD28" s="68">
        <f>'Form Air'!U28</f>
        <v>1.6800000000000002</v>
      </c>
      <c r="AE28" s="131">
        <v>0</v>
      </c>
      <c r="AF28" s="131"/>
      <c r="AG28" s="131">
        <v>0</v>
      </c>
      <c r="AH28" s="132" t="s">
        <v>416</v>
      </c>
      <c r="AI28" s="68">
        <f>'Form Air'!X28</f>
        <v>7.31</v>
      </c>
      <c r="AJ28" s="131">
        <v>0</v>
      </c>
      <c r="AK28" s="131"/>
      <c r="AL28" s="131">
        <v>0</v>
      </c>
      <c r="AM28" s="132" t="s">
        <v>416</v>
      </c>
      <c r="AN28" s="68">
        <f>'Form Air'!AA28</f>
        <v>9.1300000000000008</v>
      </c>
      <c r="AO28" s="131">
        <v>0</v>
      </c>
      <c r="AP28" s="131"/>
      <c r="AQ28" s="131">
        <v>0</v>
      </c>
      <c r="AR28" s="132" t="s">
        <v>416</v>
      </c>
      <c r="AS28" s="68">
        <f>'Form Air'!AD28</f>
        <v>8.07</v>
      </c>
      <c r="AT28" s="131">
        <v>0</v>
      </c>
      <c r="AU28" s="131"/>
      <c r="AV28" s="131">
        <v>0</v>
      </c>
      <c r="AW28" s="132" t="s">
        <v>416</v>
      </c>
      <c r="AX28" s="68">
        <f>'Form Air'!AG28</f>
        <v>4.3100000000000023</v>
      </c>
      <c r="AY28" s="131">
        <v>0</v>
      </c>
      <c r="AZ28" s="131"/>
      <c r="BA28" s="131">
        <v>0</v>
      </c>
      <c r="BB28" s="132" t="s">
        <v>416</v>
      </c>
      <c r="BC28" s="132"/>
    </row>
    <row r="29" spans="1:55" ht="14.25" customHeight="1">
      <c r="A29" s="62" t="str">
        <f t="shared" si="10"/>
        <v>B-6 - Erwin</v>
      </c>
      <c r="B29" s="67" t="s">
        <v>305</v>
      </c>
      <c r="C29" s="11" t="s">
        <v>306</v>
      </c>
      <c r="D29" s="131">
        <f>-100000+BA29</f>
        <v>0</v>
      </c>
      <c r="E29" s="135"/>
      <c r="F29" s="131">
        <f t="shared" ref="F29:F31" si="44">E29*2500</f>
        <v>0</v>
      </c>
      <c r="G29" s="131"/>
      <c r="H29" s="131">
        <v>100000</v>
      </c>
      <c r="I29" s="131" t="s">
        <v>416</v>
      </c>
      <c r="J29" s="135"/>
      <c r="K29" s="131">
        <f t="shared" ref="K29:K31" si="45">J29*2500</f>
        <v>0</v>
      </c>
      <c r="L29" s="131"/>
      <c r="M29" s="131">
        <v>100000</v>
      </c>
      <c r="N29" s="132" t="s">
        <v>416</v>
      </c>
      <c r="O29" s="135"/>
      <c r="P29" s="131">
        <f t="shared" ref="P29:P30" si="46">O29*2500</f>
        <v>0</v>
      </c>
      <c r="Q29" s="131">
        <v>360000</v>
      </c>
      <c r="R29" s="131">
        <v>100000</v>
      </c>
      <c r="S29" s="132" t="s">
        <v>416</v>
      </c>
      <c r="T29" s="135"/>
      <c r="U29" s="131">
        <f t="shared" si="42"/>
        <v>0</v>
      </c>
      <c r="V29" s="131"/>
      <c r="W29" s="131">
        <v>100000</v>
      </c>
      <c r="X29" s="132" t="s">
        <v>416</v>
      </c>
      <c r="Y29" s="68">
        <f>'Form Air'!R29</f>
        <v>0.16999999999999993</v>
      </c>
      <c r="Z29" s="131">
        <f t="shared" si="43"/>
        <v>16000</v>
      </c>
      <c r="AA29" s="131"/>
      <c r="AB29" s="131">
        <v>100000</v>
      </c>
      <c r="AC29" s="132" t="s">
        <v>416</v>
      </c>
      <c r="AD29" s="68">
        <f>'Form Air'!U29</f>
        <v>0.82000000000000006</v>
      </c>
      <c r="AE29" s="131">
        <f t="shared" ref="AE29:AE35" si="47">IF(AD29&gt;0,ROUNDUP(AD29*5000+15000,-3),0)</f>
        <v>20000</v>
      </c>
      <c r="AF29" s="131"/>
      <c r="AG29" s="131">
        <v>100000</v>
      </c>
      <c r="AH29" s="132" t="s">
        <v>416</v>
      </c>
      <c r="AI29" s="68">
        <f>'Form Air'!X29</f>
        <v>0</v>
      </c>
      <c r="AJ29" s="131">
        <f t="shared" ref="AJ29:AJ35" si="48">IF(AI29&gt;0,ROUNDUP(AI29*5000+15000,-3),0)</f>
        <v>0</v>
      </c>
      <c r="AK29" s="131"/>
      <c r="AL29" s="131">
        <v>100000</v>
      </c>
      <c r="AM29" s="132" t="s">
        <v>416</v>
      </c>
      <c r="AN29" s="68">
        <f>'Form Air'!AA29</f>
        <v>0</v>
      </c>
      <c r="AO29" s="131">
        <f t="shared" ref="AO29:AO35" si="49">IF(AN29&gt;0,ROUNDUP(AN29*5000+15000,-3),0)</f>
        <v>0</v>
      </c>
      <c r="AP29" s="131"/>
      <c r="AQ29" s="131">
        <v>100000</v>
      </c>
      <c r="AR29" s="132" t="s">
        <v>416</v>
      </c>
      <c r="AS29" s="68">
        <f>'Form Air'!AD29</f>
        <v>0</v>
      </c>
      <c r="AT29" s="131">
        <f t="shared" ref="AT29:AT33" si="50">IF(AS29&gt;0,ROUNDUP(AS29*5000+15000,-3),0)</f>
        <v>0</v>
      </c>
      <c r="AU29" s="131"/>
      <c r="AV29" s="131">
        <v>100000</v>
      </c>
      <c r="AW29" s="132" t="s">
        <v>416</v>
      </c>
      <c r="AX29" s="68">
        <f>'Form Air'!AG29</f>
        <v>0</v>
      </c>
      <c r="AY29" s="131">
        <f t="shared" ref="AY29:AY30" si="51">IF(AX29&gt;0,ROUNDUP(AX29*5000+15000,-3),0)</f>
        <v>0</v>
      </c>
      <c r="AZ29" s="131"/>
      <c r="BA29" s="131">
        <v>100000</v>
      </c>
      <c r="BB29" s="132" t="s">
        <v>416</v>
      </c>
      <c r="BC29" s="132"/>
    </row>
    <row r="30" spans="1:55" ht="14.25" customHeight="1">
      <c r="A30" s="62" t="str">
        <f t="shared" si="10"/>
        <v>B-7 - Sudirman</v>
      </c>
      <c r="B30" s="71" t="s">
        <v>307</v>
      </c>
      <c r="C30" s="70" t="s">
        <v>308</v>
      </c>
      <c r="D30" s="71"/>
      <c r="E30" s="135"/>
      <c r="F30" s="139">
        <f t="shared" si="44"/>
        <v>0</v>
      </c>
      <c r="G30" s="137"/>
      <c r="H30" s="137"/>
      <c r="I30" s="137"/>
      <c r="J30" s="135"/>
      <c r="K30" s="139">
        <f t="shared" si="45"/>
        <v>0</v>
      </c>
      <c r="L30" s="137"/>
      <c r="M30" s="137"/>
      <c r="N30" s="136"/>
      <c r="O30" s="135"/>
      <c r="P30" s="131">
        <f t="shared" si="46"/>
        <v>0</v>
      </c>
      <c r="Q30" s="131"/>
      <c r="R30" s="131">
        <v>100000</v>
      </c>
      <c r="S30" s="132" t="s">
        <v>416</v>
      </c>
      <c r="T30" s="135"/>
      <c r="U30" s="131">
        <f t="shared" si="42"/>
        <v>0</v>
      </c>
      <c r="V30" s="131"/>
      <c r="W30" s="131">
        <v>100000</v>
      </c>
      <c r="X30" s="132" t="s">
        <v>416</v>
      </c>
      <c r="Y30" s="135"/>
      <c r="Z30" s="131">
        <f t="shared" si="43"/>
        <v>0</v>
      </c>
      <c r="AA30" s="131"/>
      <c r="AB30" s="131">
        <v>100000</v>
      </c>
      <c r="AC30" s="132" t="s">
        <v>416</v>
      </c>
      <c r="AD30" s="135"/>
      <c r="AE30" s="131">
        <f t="shared" si="47"/>
        <v>0</v>
      </c>
      <c r="AF30" s="131"/>
      <c r="AG30" s="131">
        <v>100000</v>
      </c>
      <c r="AH30" s="132" t="s">
        <v>416</v>
      </c>
      <c r="AI30" s="135"/>
      <c r="AJ30" s="131">
        <f t="shared" si="48"/>
        <v>0</v>
      </c>
      <c r="AK30" s="131"/>
      <c r="AL30" s="131">
        <v>100000</v>
      </c>
      <c r="AM30" s="132" t="s">
        <v>416</v>
      </c>
      <c r="AN30" s="135"/>
      <c r="AO30" s="131">
        <f t="shared" si="49"/>
        <v>0</v>
      </c>
      <c r="AP30" s="131"/>
      <c r="AQ30" s="131">
        <v>100000</v>
      </c>
      <c r="AR30" s="132" t="s">
        <v>416</v>
      </c>
      <c r="AS30" s="135"/>
      <c r="AT30" s="131">
        <f t="shared" si="50"/>
        <v>0</v>
      </c>
      <c r="AU30" s="131"/>
      <c r="AV30" s="131">
        <v>100000</v>
      </c>
      <c r="AW30" s="132" t="s">
        <v>416</v>
      </c>
      <c r="AX30" s="135"/>
      <c r="AY30" s="131">
        <f t="shared" si="51"/>
        <v>0</v>
      </c>
      <c r="AZ30" s="131"/>
      <c r="BA30" s="131">
        <v>100000</v>
      </c>
      <c r="BB30" s="132" t="s">
        <v>416</v>
      </c>
      <c r="BC30" s="132"/>
    </row>
    <row r="31" spans="1:55" ht="14.25" customHeight="1">
      <c r="A31" s="62" t="str">
        <f t="shared" si="10"/>
        <v>B-8 - Dani / Erlin</v>
      </c>
      <c r="B31" s="71" t="s">
        <v>309</v>
      </c>
      <c r="C31" s="70" t="s">
        <v>310</v>
      </c>
      <c r="D31" s="71"/>
      <c r="E31" s="71"/>
      <c r="F31" s="139">
        <f t="shared" si="44"/>
        <v>0</v>
      </c>
      <c r="G31" s="137"/>
      <c r="H31" s="137"/>
      <c r="I31" s="137"/>
      <c r="J31" s="137"/>
      <c r="K31" s="139">
        <f t="shared" si="45"/>
        <v>0</v>
      </c>
      <c r="L31" s="137"/>
      <c r="M31" s="137"/>
      <c r="N31" s="136"/>
      <c r="O31" s="137"/>
      <c r="P31" s="136"/>
      <c r="Q31" s="137">
        <v>360000</v>
      </c>
      <c r="R31" s="137"/>
      <c r="S31" s="136" t="s">
        <v>416</v>
      </c>
      <c r="T31" s="68">
        <f>'Form Air'!O31</f>
        <v>8.34</v>
      </c>
      <c r="U31" s="131">
        <f t="shared" si="42"/>
        <v>57000</v>
      </c>
      <c r="V31" s="131"/>
      <c r="W31" s="131">
        <v>100000</v>
      </c>
      <c r="X31" s="132" t="s">
        <v>416</v>
      </c>
      <c r="Y31" s="68">
        <f>'Form Air'!R31</f>
        <v>15.11</v>
      </c>
      <c r="Z31" s="131">
        <f t="shared" si="43"/>
        <v>91000</v>
      </c>
      <c r="AA31" s="131"/>
      <c r="AB31" s="131">
        <v>100000</v>
      </c>
      <c r="AC31" s="132" t="s">
        <v>416</v>
      </c>
      <c r="AD31" s="68">
        <f>'Form Air'!U31</f>
        <v>16.52</v>
      </c>
      <c r="AE31" s="131">
        <f t="shared" si="47"/>
        <v>98000</v>
      </c>
      <c r="AF31" s="131"/>
      <c r="AG31" s="131">
        <v>100000</v>
      </c>
      <c r="AH31" s="132" t="s">
        <v>416</v>
      </c>
      <c r="AI31" s="68">
        <f>'Form Air'!X31</f>
        <v>13.329999999999998</v>
      </c>
      <c r="AJ31" s="131">
        <f t="shared" si="48"/>
        <v>82000</v>
      </c>
      <c r="AK31" s="131"/>
      <c r="AL31" s="131">
        <v>100000</v>
      </c>
      <c r="AM31" s="132" t="s">
        <v>416</v>
      </c>
      <c r="AN31" s="68">
        <f>'Form Air'!AA31</f>
        <v>18.47</v>
      </c>
      <c r="AO31" s="131">
        <f t="shared" si="49"/>
        <v>108000</v>
      </c>
      <c r="AP31" s="131"/>
      <c r="AQ31" s="131">
        <v>100000</v>
      </c>
      <c r="AR31" s="132" t="s">
        <v>416</v>
      </c>
      <c r="AS31" s="68">
        <f>'Form Air'!AD31</f>
        <v>19.460000000000008</v>
      </c>
      <c r="AT31" s="131">
        <f t="shared" si="50"/>
        <v>113000</v>
      </c>
      <c r="AU31" s="131"/>
      <c r="AV31" s="131">
        <v>100000</v>
      </c>
      <c r="AW31" s="132" t="s">
        <v>416</v>
      </c>
      <c r="AX31" s="68">
        <f>'Form Air'!AG31</f>
        <v>20.509999999999991</v>
      </c>
      <c r="AY31" s="131">
        <f t="shared" ref="AY31:AY35" si="52">IF(AX31&gt;0,ROUNDUP(AX31*3500+15000,-3),0)</f>
        <v>87000</v>
      </c>
      <c r="AZ31" s="131"/>
      <c r="BA31" s="131">
        <v>100000</v>
      </c>
      <c r="BB31" s="132" t="s">
        <v>416</v>
      </c>
      <c r="BC31" s="132"/>
    </row>
    <row r="32" spans="1:55" ht="14.25" customHeight="1">
      <c r="A32" s="62" t="str">
        <f t="shared" si="10"/>
        <v>B-9 - Eryan</v>
      </c>
      <c r="B32" s="67" t="s">
        <v>311</v>
      </c>
      <c r="C32" s="11" t="s">
        <v>312</v>
      </c>
      <c r="D32" s="130">
        <f>360000-L32-Q32-V32-AA32-AF32-AK32-AP32-AU32-AZ32</f>
        <v>115000</v>
      </c>
      <c r="E32" s="71"/>
      <c r="F32" s="71">
        <v>0</v>
      </c>
      <c r="G32" s="139"/>
      <c r="H32" s="139"/>
      <c r="I32" s="139"/>
      <c r="J32" s="68">
        <f>'Form Air'!I32</f>
        <v>5.8799999999999955</v>
      </c>
      <c r="K32" s="131">
        <f t="shared" ref="K32:K35" si="53">ROUNDUP(J32*5000+15000,-3)</f>
        <v>45000</v>
      </c>
      <c r="L32" s="131">
        <v>50000</v>
      </c>
      <c r="M32" s="131">
        <v>100000</v>
      </c>
      <c r="N32" s="132" t="s">
        <v>416</v>
      </c>
      <c r="O32" s="68">
        <f>'Form Air'!L32</f>
        <v>8.5</v>
      </c>
      <c r="P32" s="131">
        <f t="shared" ref="P32:P35" si="54">ROUNDUP(O32*5000+15000,-3)</f>
        <v>58000</v>
      </c>
      <c r="Q32" s="131">
        <v>50000</v>
      </c>
      <c r="R32" s="131">
        <v>100000</v>
      </c>
      <c r="S32" s="132" t="s">
        <v>416</v>
      </c>
      <c r="T32" s="68">
        <f>'Form Air'!O32</f>
        <v>8.8899999999999864</v>
      </c>
      <c r="U32" s="131">
        <f t="shared" si="42"/>
        <v>60000</v>
      </c>
      <c r="V32" s="131">
        <v>25000</v>
      </c>
      <c r="W32" s="131">
        <v>100000</v>
      </c>
      <c r="X32" s="132" t="s">
        <v>416</v>
      </c>
      <c r="Y32" s="68">
        <f>'Form Air'!R32</f>
        <v>10.17999999999995</v>
      </c>
      <c r="Z32" s="131">
        <f t="shared" si="43"/>
        <v>66000</v>
      </c>
      <c r="AA32" s="131">
        <v>25000</v>
      </c>
      <c r="AB32" s="131">
        <v>100000</v>
      </c>
      <c r="AC32" s="132" t="s">
        <v>416</v>
      </c>
      <c r="AD32" s="68">
        <f>'Form Air'!U32</f>
        <v>10.160000000000082</v>
      </c>
      <c r="AE32" s="131">
        <f t="shared" si="47"/>
        <v>66000</v>
      </c>
      <c r="AF32" s="131">
        <v>25000</v>
      </c>
      <c r="AG32" s="131">
        <v>100000</v>
      </c>
      <c r="AH32" s="132" t="s">
        <v>416</v>
      </c>
      <c r="AI32" s="68">
        <f>'Form Air'!X32</f>
        <v>7.3700000000000045</v>
      </c>
      <c r="AJ32" s="131">
        <f t="shared" si="48"/>
        <v>52000</v>
      </c>
      <c r="AK32" s="131">
        <v>25000</v>
      </c>
      <c r="AL32" s="131">
        <v>100000</v>
      </c>
      <c r="AM32" s="132" t="s">
        <v>416</v>
      </c>
      <c r="AN32" s="68">
        <f>'Form Air'!AA32</f>
        <v>10.839999999999918</v>
      </c>
      <c r="AO32" s="131">
        <f t="shared" si="49"/>
        <v>70000</v>
      </c>
      <c r="AP32" s="131">
        <v>15000</v>
      </c>
      <c r="AQ32" s="131">
        <v>100000</v>
      </c>
      <c r="AR32" s="132" t="s">
        <v>416</v>
      </c>
      <c r="AS32" s="68">
        <f>'Form Air'!AD32</f>
        <v>12.57000000000005</v>
      </c>
      <c r="AT32" s="131">
        <f t="shared" si="50"/>
        <v>78000</v>
      </c>
      <c r="AU32" s="131">
        <v>15000</v>
      </c>
      <c r="AV32" s="131">
        <v>100000</v>
      </c>
      <c r="AW32" s="132" t="s">
        <v>416</v>
      </c>
      <c r="AX32" s="68">
        <f>'Form Air'!AG32</f>
        <v>11.059999999999945</v>
      </c>
      <c r="AY32" s="131">
        <f t="shared" si="52"/>
        <v>54000</v>
      </c>
      <c r="AZ32" s="131">
        <v>15000</v>
      </c>
      <c r="BA32" s="131">
        <v>100000</v>
      </c>
      <c r="BB32" s="132" t="s">
        <v>416</v>
      </c>
      <c r="BC32" s="132"/>
    </row>
    <row r="33" spans="1:55" ht="14.25" customHeight="1">
      <c r="A33" s="62" t="str">
        <f t="shared" si="10"/>
        <v>B-10 - Manda</v>
      </c>
      <c r="B33" s="67" t="s">
        <v>313</v>
      </c>
      <c r="C33" s="11" t="s">
        <v>314</v>
      </c>
      <c r="D33" s="67"/>
      <c r="E33" s="68">
        <f>'Form Air'!F33</f>
        <v>2.5200000000000005</v>
      </c>
      <c r="F33" s="131">
        <f t="shared" ref="F33:F35" si="55">ROUNDUP(E33*2500+15000,-3)</f>
        <v>22000</v>
      </c>
      <c r="G33" s="131"/>
      <c r="H33" s="131">
        <v>100000</v>
      </c>
      <c r="I33" s="131" t="s">
        <v>416</v>
      </c>
      <c r="J33" s="68">
        <f>'Form Air'!I33</f>
        <v>5.1499999999999995</v>
      </c>
      <c r="K33" s="131">
        <f t="shared" si="53"/>
        <v>41000</v>
      </c>
      <c r="L33" s="131"/>
      <c r="M33" s="131">
        <v>100000</v>
      </c>
      <c r="N33" s="132" t="s">
        <v>416</v>
      </c>
      <c r="O33" s="68">
        <f>'Form Air'!L33</f>
        <v>7.33</v>
      </c>
      <c r="P33" s="131">
        <f t="shared" si="54"/>
        <v>52000</v>
      </c>
      <c r="Q33" s="131"/>
      <c r="R33" s="131">
        <v>100000</v>
      </c>
      <c r="S33" s="132" t="s">
        <v>416</v>
      </c>
      <c r="T33" s="68">
        <f>'Form Air'!O33</f>
        <v>6.6999999999999993</v>
      </c>
      <c r="U33" s="131">
        <f t="shared" si="42"/>
        <v>49000</v>
      </c>
      <c r="V33" s="131"/>
      <c r="W33" s="131">
        <v>100000</v>
      </c>
      <c r="X33" s="132" t="s">
        <v>416</v>
      </c>
      <c r="Y33" s="68">
        <f>'Form Air'!R33</f>
        <v>4.4800000000000004</v>
      </c>
      <c r="Z33" s="131">
        <f t="shared" si="43"/>
        <v>38000</v>
      </c>
      <c r="AA33" s="131"/>
      <c r="AB33" s="131">
        <v>100000</v>
      </c>
      <c r="AC33" s="132" t="s">
        <v>416</v>
      </c>
      <c r="AD33" s="68">
        <f>'Form Air'!U33</f>
        <v>5.360000000000003</v>
      </c>
      <c r="AE33" s="131">
        <f t="shared" si="47"/>
        <v>42000</v>
      </c>
      <c r="AF33" s="131"/>
      <c r="AG33" s="131">
        <v>100000</v>
      </c>
      <c r="AH33" s="132" t="s">
        <v>416</v>
      </c>
      <c r="AI33" s="68">
        <f>'Form Air'!X33</f>
        <v>3.9299999999999997</v>
      </c>
      <c r="AJ33" s="131">
        <f t="shared" si="48"/>
        <v>35000</v>
      </c>
      <c r="AK33" s="131"/>
      <c r="AL33" s="131">
        <v>100000</v>
      </c>
      <c r="AM33" s="132" t="s">
        <v>416</v>
      </c>
      <c r="AN33" s="68">
        <f>'Form Air'!AA33</f>
        <v>6.2999999999999972</v>
      </c>
      <c r="AO33" s="131">
        <f t="shared" si="49"/>
        <v>47000</v>
      </c>
      <c r="AP33" s="131"/>
      <c r="AQ33" s="131">
        <v>100000</v>
      </c>
      <c r="AR33" s="132" t="s">
        <v>416</v>
      </c>
      <c r="AS33" s="68">
        <f>'Form Air'!AD33</f>
        <v>5.8800000000000026</v>
      </c>
      <c r="AT33" s="131">
        <f t="shared" si="50"/>
        <v>45000</v>
      </c>
      <c r="AU33" s="131"/>
      <c r="AV33" s="131">
        <v>100000</v>
      </c>
      <c r="AW33" s="132" t="s">
        <v>416</v>
      </c>
      <c r="AX33" s="68">
        <f>'Form Air'!AG33</f>
        <v>5.9600000000000009</v>
      </c>
      <c r="AY33" s="131">
        <f t="shared" si="52"/>
        <v>36000</v>
      </c>
      <c r="AZ33" s="131"/>
      <c r="BA33" s="131">
        <v>100000</v>
      </c>
      <c r="BB33" s="132" t="s">
        <v>416</v>
      </c>
      <c r="BC33" s="132"/>
    </row>
    <row r="34" spans="1:55" ht="14.25" customHeight="1">
      <c r="A34" s="62" t="str">
        <f t="shared" si="10"/>
        <v>B-11 - Nanang Kosasih</v>
      </c>
      <c r="B34" s="67" t="s">
        <v>315</v>
      </c>
      <c r="C34" s="11" t="s">
        <v>316</v>
      </c>
      <c r="D34" s="67"/>
      <c r="E34" s="68">
        <f>'Form Air'!F34</f>
        <v>1.4100000000000001</v>
      </c>
      <c r="F34" s="131">
        <f t="shared" si="55"/>
        <v>19000</v>
      </c>
      <c r="G34" s="131"/>
      <c r="H34" s="131">
        <v>100000</v>
      </c>
      <c r="I34" s="131" t="s">
        <v>416</v>
      </c>
      <c r="J34" s="68">
        <f>'Form Air'!I34</f>
        <v>41.56</v>
      </c>
      <c r="K34" s="131">
        <f t="shared" si="53"/>
        <v>223000</v>
      </c>
      <c r="L34" s="131"/>
      <c r="M34" s="131">
        <v>100000</v>
      </c>
      <c r="N34" s="132" t="s">
        <v>416</v>
      </c>
      <c r="O34" s="68">
        <f>'Form Air'!L34</f>
        <v>2.4299999999999997</v>
      </c>
      <c r="P34" s="131">
        <f t="shared" si="54"/>
        <v>28000</v>
      </c>
      <c r="Q34" s="131"/>
      <c r="R34" s="131">
        <v>100000</v>
      </c>
      <c r="S34" s="132" t="s">
        <v>416</v>
      </c>
      <c r="T34" s="68">
        <f>'Form Air'!O34</f>
        <v>0.87999999999999545</v>
      </c>
      <c r="U34" s="131">
        <f t="shared" si="42"/>
        <v>20000</v>
      </c>
      <c r="V34" s="131"/>
      <c r="W34" s="131">
        <v>100000</v>
      </c>
      <c r="X34" s="132" t="s">
        <v>416</v>
      </c>
      <c r="Y34" s="68">
        <f>'Form Air'!R34</f>
        <v>0</v>
      </c>
      <c r="Z34" s="131">
        <f t="shared" si="43"/>
        <v>0</v>
      </c>
      <c r="AA34" s="131"/>
      <c r="AB34" s="131">
        <v>100000</v>
      </c>
      <c r="AC34" s="132" t="s">
        <v>416</v>
      </c>
      <c r="AD34" s="68">
        <f>'Form Air'!U34</f>
        <v>0</v>
      </c>
      <c r="AE34" s="131">
        <f t="shared" si="47"/>
        <v>0</v>
      </c>
      <c r="AF34" s="131"/>
      <c r="AG34" s="131">
        <v>100000</v>
      </c>
      <c r="AH34" s="132" t="s">
        <v>416</v>
      </c>
      <c r="AI34" s="68">
        <f>'Form Air'!X34</f>
        <v>4</v>
      </c>
      <c r="AJ34" s="131">
        <f t="shared" si="48"/>
        <v>35000</v>
      </c>
      <c r="AK34" s="131"/>
      <c r="AL34" s="131">
        <v>100000</v>
      </c>
      <c r="AM34" s="132" t="s">
        <v>416</v>
      </c>
      <c r="AN34" s="68">
        <f>'Form Air'!AA34</f>
        <v>3</v>
      </c>
      <c r="AO34" s="131">
        <f t="shared" si="49"/>
        <v>30000</v>
      </c>
      <c r="AP34" s="131"/>
      <c r="AQ34" s="131">
        <v>100000</v>
      </c>
      <c r="AR34" s="132" t="s">
        <v>416</v>
      </c>
      <c r="AS34" s="68">
        <f>'Form Air'!AD34</f>
        <v>3.6300000000000026</v>
      </c>
      <c r="AT34" s="131">
        <f>IF(AS34&gt;0,ROUNDUP(AS34*5000+15000,-3),0)-1000</f>
        <v>33000</v>
      </c>
      <c r="AU34" s="131"/>
      <c r="AV34" s="131">
        <v>100000</v>
      </c>
      <c r="AW34" s="132" t="s">
        <v>416</v>
      </c>
      <c r="AX34" s="68">
        <f>'Form Air'!AG34</f>
        <v>7.1299999999999955</v>
      </c>
      <c r="AY34" s="131">
        <f t="shared" si="52"/>
        <v>40000</v>
      </c>
      <c r="AZ34" s="131"/>
      <c r="BA34" s="131">
        <v>100000</v>
      </c>
      <c r="BB34" s="132" t="s">
        <v>416</v>
      </c>
      <c r="BC34" s="132"/>
    </row>
    <row r="35" spans="1:55" ht="14.25" customHeight="1">
      <c r="A35" s="62" t="str">
        <f t="shared" si="10"/>
        <v>B-12 - Harits Pamitra</v>
      </c>
      <c r="B35" s="67" t="s">
        <v>317</v>
      </c>
      <c r="C35" s="11" t="s">
        <v>318</v>
      </c>
      <c r="D35" s="131">
        <f>-200000+F35+K35+M35-300000+P35+R35-300000+U35+W35+Z35+AB35+AE35+AG35+AJ35+AL35-366000+AO35+AQ35+AT35+AV35-300000+BA35+AY35</f>
        <v>-219000</v>
      </c>
      <c r="E35" s="68">
        <f>'Form Air'!F35</f>
        <v>5.33</v>
      </c>
      <c r="F35" s="131">
        <f t="shared" si="55"/>
        <v>29000</v>
      </c>
      <c r="G35" s="131"/>
      <c r="H35" s="131"/>
      <c r="I35" s="131" t="s">
        <v>416</v>
      </c>
      <c r="J35" s="68">
        <f>'Form Air'!I35</f>
        <v>7.59</v>
      </c>
      <c r="K35" s="131">
        <f t="shared" si="53"/>
        <v>53000</v>
      </c>
      <c r="L35" s="131"/>
      <c r="M35" s="131">
        <v>100000</v>
      </c>
      <c r="N35" s="132" t="s">
        <v>416</v>
      </c>
      <c r="O35" s="68">
        <f>'Form Air'!L35</f>
        <v>7.0800000000000018</v>
      </c>
      <c r="P35" s="131">
        <f t="shared" si="54"/>
        <v>51000</v>
      </c>
      <c r="Q35" s="131"/>
      <c r="R35" s="131">
        <v>100000</v>
      </c>
      <c r="S35" s="132" t="s">
        <v>416</v>
      </c>
      <c r="T35" s="68">
        <f>'Form Air'!O35</f>
        <v>2.8099999999999987</v>
      </c>
      <c r="U35" s="131">
        <f t="shared" si="42"/>
        <v>30000</v>
      </c>
      <c r="V35" s="131"/>
      <c r="W35" s="131">
        <v>100000</v>
      </c>
      <c r="X35" s="132" t="s">
        <v>416</v>
      </c>
      <c r="Y35" s="68">
        <v>2.81</v>
      </c>
      <c r="Z35" s="131">
        <f t="shared" si="43"/>
        <v>30000</v>
      </c>
      <c r="AA35" s="131"/>
      <c r="AB35" s="131">
        <v>100000</v>
      </c>
      <c r="AC35" s="132" t="s">
        <v>416</v>
      </c>
      <c r="AD35" s="68">
        <f>'Form Air'!U35</f>
        <v>0.56000000000000227</v>
      </c>
      <c r="AE35" s="131">
        <f t="shared" si="47"/>
        <v>18000</v>
      </c>
      <c r="AF35" s="131"/>
      <c r="AG35" s="131">
        <v>100000</v>
      </c>
      <c r="AH35" s="132" t="s">
        <v>416</v>
      </c>
      <c r="AI35" s="68">
        <f>'Form Air'!X35</f>
        <v>8</v>
      </c>
      <c r="AJ35" s="131">
        <f t="shared" si="48"/>
        <v>55000</v>
      </c>
      <c r="AK35" s="131"/>
      <c r="AL35" s="131">
        <v>100000</v>
      </c>
      <c r="AM35" s="132" t="s">
        <v>416</v>
      </c>
      <c r="AN35" s="68">
        <f>'Form Air'!AA35</f>
        <v>2.7999999999999972</v>
      </c>
      <c r="AO35" s="131">
        <f t="shared" si="49"/>
        <v>29000</v>
      </c>
      <c r="AP35" s="131"/>
      <c r="AQ35" s="131">
        <v>100000</v>
      </c>
      <c r="AR35" s="132" t="s">
        <v>416</v>
      </c>
      <c r="AS35" s="68">
        <f>'Form Air'!AD35</f>
        <v>0.96000000000000085</v>
      </c>
      <c r="AT35" s="131">
        <f>IF(AS35&gt;0,ROUNDUP(AS35*5000+15000,-3),0)</f>
        <v>20000</v>
      </c>
      <c r="AU35" s="131"/>
      <c r="AV35" s="131">
        <v>100000</v>
      </c>
      <c r="AW35" s="132" t="s">
        <v>416</v>
      </c>
      <c r="AX35" s="68">
        <f>'Form Air'!AG35</f>
        <v>4.730000000000004</v>
      </c>
      <c r="AY35" s="131">
        <f t="shared" si="52"/>
        <v>32000</v>
      </c>
      <c r="AZ35" s="131"/>
      <c r="BA35" s="131">
        <v>100000</v>
      </c>
      <c r="BB35" s="132" t="s">
        <v>416</v>
      </c>
      <c r="BC35" s="132"/>
    </row>
    <row r="36" spans="1:55" ht="14.25" customHeight="1">
      <c r="A36" s="62" t="str">
        <f t="shared" si="10"/>
        <v>B-13 - Reza</v>
      </c>
      <c r="B36" s="67" t="s">
        <v>319</v>
      </c>
      <c r="C36" s="11" t="s">
        <v>320</v>
      </c>
      <c r="D36" s="67"/>
      <c r="E36" s="135"/>
      <c r="F36" s="131">
        <f t="shared" ref="F36:F37" si="56">E36*2500</f>
        <v>0</v>
      </c>
      <c r="G36" s="131"/>
      <c r="H36" s="131">
        <v>100000</v>
      </c>
      <c r="I36" s="131" t="s">
        <v>416</v>
      </c>
      <c r="J36" s="135"/>
      <c r="K36" s="131">
        <f t="shared" ref="K36:K37" si="57">J36*2500</f>
        <v>0</v>
      </c>
      <c r="L36" s="131"/>
      <c r="M36" s="131">
        <v>100000</v>
      </c>
      <c r="N36" s="132" t="s">
        <v>416</v>
      </c>
      <c r="O36" s="135"/>
      <c r="P36" s="131">
        <f>O36*2500</f>
        <v>0</v>
      </c>
      <c r="Q36" s="131"/>
      <c r="R36" s="131">
        <v>100000</v>
      </c>
      <c r="S36" s="132" t="s">
        <v>416</v>
      </c>
      <c r="T36" s="135"/>
      <c r="U36" s="131">
        <f>T36*2500</f>
        <v>0</v>
      </c>
      <c r="V36" s="131"/>
      <c r="W36" s="131">
        <v>100000</v>
      </c>
      <c r="X36" s="132" t="s">
        <v>416</v>
      </c>
      <c r="Y36" s="135"/>
      <c r="Z36" s="131">
        <f>Y36*2500</f>
        <v>0</v>
      </c>
      <c r="AA36" s="131"/>
      <c r="AB36" s="131">
        <v>100000</v>
      </c>
      <c r="AC36" s="132" t="s">
        <v>416</v>
      </c>
      <c r="AD36" s="135"/>
      <c r="AE36" s="131">
        <f>AD36*2500</f>
        <v>0</v>
      </c>
      <c r="AF36" s="131"/>
      <c r="AG36" s="131">
        <v>100000</v>
      </c>
      <c r="AH36" s="132" t="s">
        <v>416</v>
      </c>
      <c r="AI36" s="135"/>
      <c r="AJ36" s="131">
        <f>AI36*2500</f>
        <v>0</v>
      </c>
      <c r="AK36" s="131"/>
      <c r="AL36" s="131">
        <v>100000</v>
      </c>
      <c r="AM36" s="132" t="s">
        <v>416</v>
      </c>
      <c r="AN36" s="135"/>
      <c r="AO36" s="131">
        <f>AN36*2500</f>
        <v>0</v>
      </c>
      <c r="AP36" s="131"/>
      <c r="AQ36" s="131">
        <v>100000</v>
      </c>
      <c r="AR36" s="132" t="s">
        <v>416</v>
      </c>
      <c r="AS36" s="135"/>
      <c r="AT36" s="131">
        <f>AS36*2500</f>
        <v>0</v>
      </c>
      <c r="AU36" s="131"/>
      <c r="AV36" s="131">
        <v>100000</v>
      </c>
      <c r="AW36" s="132" t="s">
        <v>416</v>
      </c>
      <c r="AX36" s="135"/>
      <c r="AY36" s="131">
        <f>IF(AX36&gt;0,ROUNDUP(AX36*5000+15000,-3),0)</f>
        <v>0</v>
      </c>
      <c r="AZ36" s="131"/>
      <c r="BA36" s="131">
        <v>100000</v>
      </c>
      <c r="BB36" s="132" t="s">
        <v>416</v>
      </c>
      <c r="BC36" s="132"/>
    </row>
    <row r="37" spans="1:55" ht="14.25" customHeight="1">
      <c r="A37" s="62" t="str">
        <f t="shared" si="10"/>
        <v>B-14 - Aef</v>
      </c>
      <c r="B37" s="67" t="s">
        <v>321</v>
      </c>
      <c r="C37" s="11" t="s">
        <v>322</v>
      </c>
      <c r="D37" s="67">
        <v>0</v>
      </c>
      <c r="E37" s="71"/>
      <c r="F37" s="139">
        <f t="shared" si="56"/>
        <v>0</v>
      </c>
      <c r="G37" s="137"/>
      <c r="H37" s="137"/>
      <c r="I37" s="137"/>
      <c r="J37" s="137"/>
      <c r="K37" s="131">
        <f t="shared" si="57"/>
        <v>0</v>
      </c>
      <c r="L37" s="131">
        <v>360000</v>
      </c>
      <c r="M37" s="131"/>
      <c r="N37" s="132" t="s">
        <v>416</v>
      </c>
      <c r="O37" s="68">
        <f>'Form Air'!L37</f>
        <v>14.41</v>
      </c>
      <c r="P37" s="131">
        <f t="shared" ref="P37:P40" si="58">ROUNDUP(O37*5000+15000,-3)</f>
        <v>88000</v>
      </c>
      <c r="Q37" s="131"/>
      <c r="R37" s="131">
        <v>100000</v>
      </c>
      <c r="S37" s="132" t="s">
        <v>416</v>
      </c>
      <c r="T37" s="68">
        <f>'Form Air'!O37</f>
        <v>13.129999999999999</v>
      </c>
      <c r="U37" s="131">
        <f t="shared" ref="U37:U41" si="59">IF(T37&gt;0,ROUNDUP(T37*5000+15000,-3),0)</f>
        <v>81000</v>
      </c>
      <c r="V37" s="131"/>
      <c r="W37" s="131">
        <v>100000</v>
      </c>
      <c r="X37" s="132" t="s">
        <v>416</v>
      </c>
      <c r="Y37" s="68">
        <f>'Form Air'!R37</f>
        <v>15.04</v>
      </c>
      <c r="Z37" s="131">
        <f t="shared" ref="Z37:Z41" si="60">IF(Y37&gt;0,ROUNDUP(Y37*5000+15000,-3),0)</f>
        <v>91000</v>
      </c>
      <c r="AA37" s="131"/>
      <c r="AB37" s="131">
        <v>100000</v>
      </c>
      <c r="AC37" s="132" t="s">
        <v>416</v>
      </c>
      <c r="AD37" s="68">
        <f>'Form Air'!U37</f>
        <v>18.14</v>
      </c>
      <c r="AE37" s="131">
        <f t="shared" ref="AE37:AE41" si="61">IF(AD37&gt;0,ROUNDUP(AD37*5000+15000,-3),0)</f>
        <v>106000</v>
      </c>
      <c r="AF37" s="131"/>
      <c r="AG37" s="131">
        <v>100000</v>
      </c>
      <c r="AH37" s="132" t="s">
        <v>416</v>
      </c>
      <c r="AI37" s="68">
        <f>'Form Air'!X37</f>
        <v>17.180000000000007</v>
      </c>
      <c r="AJ37" s="131">
        <f t="shared" ref="AJ37:AJ41" si="62">IF(AI37&gt;0,ROUNDUP(AI37*5000+15000,-3),0)</f>
        <v>101000</v>
      </c>
      <c r="AK37" s="131"/>
      <c r="AL37" s="131">
        <v>100000</v>
      </c>
      <c r="AM37" s="132" t="s">
        <v>416</v>
      </c>
      <c r="AN37" s="68">
        <f>'Form Air'!AA37</f>
        <v>20.439999999999998</v>
      </c>
      <c r="AO37" s="131">
        <f t="shared" ref="AO37:AO41" si="63">IF(AN37&gt;0,ROUNDUP(AN37*5000+15000,-3),0)</f>
        <v>118000</v>
      </c>
      <c r="AP37" s="131"/>
      <c r="AQ37" s="131">
        <v>100000</v>
      </c>
      <c r="AR37" s="132" t="s">
        <v>416</v>
      </c>
      <c r="AS37" s="68">
        <f>'Form Air'!AD37</f>
        <v>18.25</v>
      </c>
      <c r="AT37" s="131">
        <f t="shared" ref="AT37:AT41" si="64">IF(AS37&gt;0,ROUNDUP(AS37*5000+15000,-3),0)</f>
        <v>107000</v>
      </c>
      <c r="AU37" s="131"/>
      <c r="AV37" s="131">
        <v>100000</v>
      </c>
      <c r="AW37" s="132" t="s">
        <v>416</v>
      </c>
      <c r="AX37" s="68">
        <f>'Form Air'!AG37</f>
        <v>16.590000000000003</v>
      </c>
      <c r="AY37" s="131">
        <f t="shared" ref="AY37:AY41" si="65">IF(AX37&gt;0,ROUNDUP(AX37*3500+15000,-3),0)</f>
        <v>74000</v>
      </c>
      <c r="AZ37" s="131"/>
      <c r="BA37" s="131">
        <v>100000</v>
      </c>
      <c r="BB37" s="132"/>
      <c r="BC37" s="132"/>
    </row>
    <row r="38" spans="1:55" ht="14.25" customHeight="1">
      <c r="A38" s="62" t="str">
        <f t="shared" si="10"/>
        <v>B-15 - Hadyan Palupi</v>
      </c>
      <c r="B38" s="67" t="s">
        <v>323</v>
      </c>
      <c r="C38" s="11" t="s">
        <v>324</v>
      </c>
      <c r="D38" s="138">
        <f>243000-115000-G38-L38</f>
        <v>0</v>
      </c>
      <c r="E38" s="68">
        <f>'Form Air'!F38</f>
        <v>0.2200000000000002</v>
      </c>
      <c r="F38" s="131">
        <f t="shared" ref="F38:F41" si="66">ROUNDUP(E38*2500+15000,-3)</f>
        <v>16000</v>
      </c>
      <c r="G38" s="131">
        <v>100000</v>
      </c>
      <c r="H38" s="131">
        <v>100000</v>
      </c>
      <c r="I38" s="131" t="s">
        <v>416</v>
      </c>
      <c r="J38" s="68">
        <f>'Form Air'!I38</f>
        <v>3.65</v>
      </c>
      <c r="K38" s="131">
        <f t="shared" ref="K38:K41" si="67">ROUNDUP(J38*5000+15000,-3)</f>
        <v>34000</v>
      </c>
      <c r="L38" s="131">
        <v>28000</v>
      </c>
      <c r="M38" s="131">
        <v>100000</v>
      </c>
      <c r="N38" s="132" t="s">
        <v>416</v>
      </c>
      <c r="O38" s="68">
        <f>'Form Air'!L38</f>
        <v>12.77</v>
      </c>
      <c r="P38" s="131">
        <f t="shared" si="58"/>
        <v>79000</v>
      </c>
      <c r="Q38" s="131"/>
      <c r="R38" s="131">
        <v>100000</v>
      </c>
      <c r="S38" s="132" t="s">
        <v>416</v>
      </c>
      <c r="T38" s="68">
        <f>'Form Air'!O38</f>
        <v>0</v>
      </c>
      <c r="U38" s="131">
        <f t="shared" si="59"/>
        <v>0</v>
      </c>
      <c r="V38" s="131"/>
      <c r="W38" s="131">
        <v>100000</v>
      </c>
      <c r="X38" s="132" t="s">
        <v>416</v>
      </c>
      <c r="Y38" s="68">
        <v>12.77</v>
      </c>
      <c r="Z38" s="131">
        <f t="shared" si="60"/>
        <v>79000</v>
      </c>
      <c r="AA38" s="131"/>
      <c r="AB38" s="131">
        <v>100000</v>
      </c>
      <c r="AC38" s="132" t="s">
        <v>416</v>
      </c>
      <c r="AD38" s="68">
        <f>'Form Air'!U38</f>
        <v>5.54</v>
      </c>
      <c r="AE38" s="131">
        <f t="shared" si="61"/>
        <v>43000</v>
      </c>
      <c r="AF38" s="131"/>
      <c r="AG38" s="131">
        <v>100000</v>
      </c>
      <c r="AH38" s="132" t="s">
        <v>416</v>
      </c>
      <c r="AI38" s="68">
        <f>'Form Air'!X38</f>
        <v>12.5</v>
      </c>
      <c r="AJ38" s="131">
        <f t="shared" si="62"/>
        <v>78000</v>
      </c>
      <c r="AK38" s="131"/>
      <c r="AL38" s="131">
        <v>100000</v>
      </c>
      <c r="AM38" s="132" t="s">
        <v>416</v>
      </c>
      <c r="AN38" s="68">
        <f>'Form Air'!AA38</f>
        <v>18.869999999999997</v>
      </c>
      <c r="AO38" s="131">
        <f t="shared" si="63"/>
        <v>110000</v>
      </c>
      <c r="AP38" s="131"/>
      <c r="AQ38" s="131">
        <v>100000</v>
      </c>
      <c r="AR38" s="132" t="s">
        <v>416</v>
      </c>
      <c r="AS38" s="68">
        <f>'Form Air'!AD38</f>
        <v>15.980000000000004</v>
      </c>
      <c r="AT38" s="131">
        <f t="shared" si="64"/>
        <v>95000</v>
      </c>
      <c r="AU38" s="131"/>
      <c r="AV38" s="131">
        <v>100000</v>
      </c>
      <c r="AW38" s="132" t="s">
        <v>416</v>
      </c>
      <c r="AX38" s="68">
        <f>'Form Air'!AG38</f>
        <v>11.299999999999997</v>
      </c>
      <c r="AY38" s="131">
        <f t="shared" si="65"/>
        <v>55000</v>
      </c>
      <c r="AZ38" s="131"/>
      <c r="BA38" s="131">
        <v>100000</v>
      </c>
      <c r="BB38" s="132" t="s">
        <v>416</v>
      </c>
      <c r="BC38" s="132"/>
    </row>
    <row r="39" spans="1:55" ht="14.25" customHeight="1">
      <c r="A39" s="62" t="str">
        <f t="shared" si="10"/>
        <v>B-16 - Nuris Akbar</v>
      </c>
      <c r="B39" s="67" t="s">
        <v>325</v>
      </c>
      <c r="C39" s="11" t="s">
        <v>326</v>
      </c>
      <c r="D39" s="138">
        <v>0</v>
      </c>
      <c r="E39" s="68">
        <f>'Form Air'!F39</f>
        <v>3.9299999999999997</v>
      </c>
      <c r="F39" s="131">
        <f t="shared" si="66"/>
        <v>25000</v>
      </c>
      <c r="G39" s="131">
        <f>25000+243000</f>
        <v>268000</v>
      </c>
      <c r="H39" s="131">
        <v>100000</v>
      </c>
      <c r="I39" s="131" t="s">
        <v>416</v>
      </c>
      <c r="J39" s="68">
        <f>'Form Air'!I39</f>
        <v>9.9499999999999993</v>
      </c>
      <c r="K39" s="131">
        <f t="shared" si="67"/>
        <v>65000</v>
      </c>
      <c r="L39" s="131"/>
      <c r="M39" s="131">
        <v>100000</v>
      </c>
      <c r="N39" s="132" t="s">
        <v>416</v>
      </c>
      <c r="O39" s="68">
        <f>'Form Air'!L39</f>
        <v>23.099999999999998</v>
      </c>
      <c r="P39" s="131">
        <f t="shared" si="58"/>
        <v>131000</v>
      </c>
      <c r="Q39" s="131"/>
      <c r="R39" s="131">
        <v>100000</v>
      </c>
      <c r="S39" s="132" t="s">
        <v>416</v>
      </c>
      <c r="T39" s="68">
        <f>'Form Air'!O39</f>
        <v>18.840000000000003</v>
      </c>
      <c r="U39" s="131">
        <f t="shared" si="59"/>
        <v>110000</v>
      </c>
      <c r="V39" s="131"/>
      <c r="W39" s="131">
        <v>100000</v>
      </c>
      <c r="X39" s="132" t="s">
        <v>416</v>
      </c>
      <c r="Y39" s="68">
        <f>'Form Air'!R39</f>
        <v>20.409999999999997</v>
      </c>
      <c r="Z39" s="131">
        <f t="shared" si="60"/>
        <v>118000</v>
      </c>
      <c r="AA39" s="131"/>
      <c r="AB39" s="131">
        <v>100000</v>
      </c>
      <c r="AC39" s="132" t="s">
        <v>416</v>
      </c>
      <c r="AD39" s="68">
        <f>'Form Air'!U39</f>
        <v>18.570000000000007</v>
      </c>
      <c r="AE39" s="131">
        <f t="shared" si="61"/>
        <v>108000</v>
      </c>
      <c r="AF39" s="131"/>
      <c r="AG39" s="131">
        <v>100000</v>
      </c>
      <c r="AH39" s="132" t="s">
        <v>416</v>
      </c>
      <c r="AI39" s="68">
        <f>'Form Air'!X39</f>
        <v>4.6199999999999903</v>
      </c>
      <c r="AJ39" s="131">
        <f t="shared" si="62"/>
        <v>39000</v>
      </c>
      <c r="AK39" s="131"/>
      <c r="AL39" s="131">
        <v>100000</v>
      </c>
      <c r="AM39" s="132" t="s">
        <v>416</v>
      </c>
      <c r="AN39" s="68">
        <f>'Form Air'!AA39</f>
        <v>45.730000000000004</v>
      </c>
      <c r="AO39" s="131">
        <f t="shared" si="63"/>
        <v>244000</v>
      </c>
      <c r="AP39" s="131"/>
      <c r="AQ39" s="131">
        <v>100000</v>
      </c>
      <c r="AR39" s="132" t="s">
        <v>416</v>
      </c>
      <c r="AS39" s="68">
        <f>'Form Air'!AD39</f>
        <v>25.47</v>
      </c>
      <c r="AT39" s="131">
        <f t="shared" si="64"/>
        <v>143000</v>
      </c>
      <c r="AU39" s="131"/>
      <c r="AV39" s="131">
        <v>100000</v>
      </c>
      <c r="AW39" s="132" t="s">
        <v>416</v>
      </c>
      <c r="AX39" s="68">
        <f>'Form Air'!AG39</f>
        <v>30.420000000000016</v>
      </c>
      <c r="AY39" s="131">
        <f t="shared" si="65"/>
        <v>122000</v>
      </c>
      <c r="AZ39" s="131"/>
      <c r="BA39" s="131">
        <v>100000</v>
      </c>
      <c r="BB39" s="132" t="s">
        <v>416</v>
      </c>
      <c r="BC39" s="132"/>
    </row>
    <row r="40" spans="1:55" ht="14.25" customHeight="1">
      <c r="A40" s="62" t="str">
        <f t="shared" si="10"/>
        <v>B-17 - Freddy Fadillah</v>
      </c>
      <c r="B40" s="67" t="s">
        <v>327</v>
      </c>
      <c r="C40" s="11" t="s">
        <v>328</v>
      </c>
      <c r="D40" s="138">
        <f>243000-193000-G40-L40-Q40</f>
        <v>0</v>
      </c>
      <c r="E40" s="68">
        <f>'Form Air'!F40</f>
        <v>8.1</v>
      </c>
      <c r="F40" s="131">
        <f t="shared" si="66"/>
        <v>36000</v>
      </c>
      <c r="G40" s="131">
        <v>15000</v>
      </c>
      <c r="H40" s="131">
        <v>100000</v>
      </c>
      <c r="I40" s="131" t="s">
        <v>416</v>
      </c>
      <c r="J40" s="68">
        <f>'Form Air'!I40</f>
        <v>13.81</v>
      </c>
      <c r="K40" s="131">
        <f t="shared" si="67"/>
        <v>85000</v>
      </c>
      <c r="L40" s="131">
        <v>15000</v>
      </c>
      <c r="M40" s="131">
        <v>100000</v>
      </c>
      <c r="N40" s="132" t="s">
        <v>416</v>
      </c>
      <c r="O40" s="68">
        <f>'Form Air'!L40</f>
        <v>17.189999999999998</v>
      </c>
      <c r="P40" s="131">
        <f t="shared" si="58"/>
        <v>101000</v>
      </c>
      <c r="Q40" s="131">
        <v>20000</v>
      </c>
      <c r="R40" s="131">
        <v>100000</v>
      </c>
      <c r="S40" s="132" t="s">
        <v>416</v>
      </c>
      <c r="T40" s="68">
        <f>'Form Air'!O40</f>
        <v>12.11</v>
      </c>
      <c r="U40" s="131">
        <f t="shared" si="59"/>
        <v>76000</v>
      </c>
      <c r="V40" s="131"/>
      <c r="W40" s="131">
        <v>100000</v>
      </c>
      <c r="X40" s="132" t="s">
        <v>416</v>
      </c>
      <c r="Y40" s="68">
        <f>'Form Air'!R40</f>
        <v>12.86</v>
      </c>
      <c r="Z40" s="131">
        <f t="shared" si="60"/>
        <v>80000</v>
      </c>
      <c r="AA40" s="131"/>
      <c r="AB40" s="131">
        <v>100000</v>
      </c>
      <c r="AC40" s="132" t="s">
        <v>416</v>
      </c>
      <c r="AD40" s="68">
        <f>'Form Air'!U40</f>
        <v>14.790000000000006</v>
      </c>
      <c r="AE40" s="131">
        <f t="shared" si="61"/>
        <v>89000</v>
      </c>
      <c r="AF40" s="131"/>
      <c r="AG40" s="131">
        <v>100000</v>
      </c>
      <c r="AH40" s="132" t="s">
        <v>416</v>
      </c>
      <c r="AI40" s="68">
        <f>'Form Air'!X40</f>
        <v>17.03</v>
      </c>
      <c r="AJ40" s="131">
        <f t="shared" si="62"/>
        <v>101000</v>
      </c>
      <c r="AK40" s="131"/>
      <c r="AL40" s="131">
        <v>100000</v>
      </c>
      <c r="AM40" s="132" t="s">
        <v>416</v>
      </c>
      <c r="AN40" s="68">
        <f>'Form Air'!AA40</f>
        <v>16.989999999999995</v>
      </c>
      <c r="AO40" s="131">
        <f t="shared" si="63"/>
        <v>100000</v>
      </c>
      <c r="AP40" s="131"/>
      <c r="AQ40" s="131">
        <v>100000</v>
      </c>
      <c r="AR40" s="132" t="s">
        <v>416</v>
      </c>
      <c r="AS40" s="68">
        <f>'Form Air'!AD40</f>
        <v>15</v>
      </c>
      <c r="AT40" s="131">
        <f t="shared" si="64"/>
        <v>90000</v>
      </c>
      <c r="AU40" s="131"/>
      <c r="AV40" s="131">
        <v>100000</v>
      </c>
      <c r="AW40" s="132" t="s">
        <v>416</v>
      </c>
      <c r="AX40" s="68">
        <f>'Form Air'!AG40</f>
        <v>16.22999999999999</v>
      </c>
      <c r="AY40" s="131">
        <f t="shared" si="65"/>
        <v>72000</v>
      </c>
      <c r="AZ40" s="131"/>
      <c r="BA40" s="131">
        <v>100000</v>
      </c>
      <c r="BB40" s="132" t="s">
        <v>416</v>
      </c>
      <c r="BC40" s="132"/>
    </row>
    <row r="41" spans="1:55" ht="14.25" customHeight="1">
      <c r="A41" s="62" t="str">
        <f t="shared" si="10"/>
        <v>B-18 - Arisman</v>
      </c>
      <c r="B41" s="67" t="s">
        <v>329</v>
      </c>
      <c r="C41" s="11" t="s">
        <v>330</v>
      </c>
      <c r="D41" s="67"/>
      <c r="E41" s="68">
        <f>'Form Air'!F41</f>
        <v>0.91999999999999993</v>
      </c>
      <c r="F41" s="131">
        <f t="shared" si="66"/>
        <v>18000</v>
      </c>
      <c r="G41" s="131"/>
      <c r="H41" s="131">
        <v>100000</v>
      </c>
      <c r="I41" s="131" t="s">
        <v>416</v>
      </c>
      <c r="J41" s="68">
        <f>'Form Air'!I41</f>
        <v>1.71</v>
      </c>
      <c r="K41" s="131">
        <f t="shared" si="67"/>
        <v>24000</v>
      </c>
      <c r="L41" s="131"/>
      <c r="M41" s="131">
        <v>100000</v>
      </c>
      <c r="N41" s="132" t="s">
        <v>416</v>
      </c>
      <c r="O41" s="68">
        <v>0</v>
      </c>
      <c r="P41" s="131">
        <v>0</v>
      </c>
      <c r="Q41" s="131"/>
      <c r="R41" s="131">
        <v>100000</v>
      </c>
      <c r="S41" s="132" t="s">
        <v>416</v>
      </c>
      <c r="T41" s="68">
        <f>'Form Air'!O41</f>
        <v>0.9300000000000006</v>
      </c>
      <c r="U41" s="131">
        <f t="shared" si="59"/>
        <v>20000</v>
      </c>
      <c r="V41" s="131"/>
      <c r="W41" s="131">
        <v>100000</v>
      </c>
      <c r="X41" s="132" t="s">
        <v>416</v>
      </c>
      <c r="Y41" s="68">
        <v>1.71</v>
      </c>
      <c r="Z41" s="131">
        <f t="shared" si="60"/>
        <v>24000</v>
      </c>
      <c r="AA41" s="131"/>
      <c r="AB41" s="131">
        <v>100000</v>
      </c>
      <c r="AC41" s="132" t="s">
        <v>416</v>
      </c>
      <c r="AD41" s="68">
        <f>'Form Air'!U41</f>
        <v>0</v>
      </c>
      <c r="AE41" s="131">
        <f t="shared" si="61"/>
        <v>0</v>
      </c>
      <c r="AF41" s="131"/>
      <c r="AG41" s="131">
        <v>100000</v>
      </c>
      <c r="AH41" s="132" t="s">
        <v>416</v>
      </c>
      <c r="AI41" s="68">
        <f>'Form Air'!X41</f>
        <v>1.4799999999999995</v>
      </c>
      <c r="AJ41" s="131">
        <f t="shared" si="62"/>
        <v>23000</v>
      </c>
      <c r="AK41" s="131"/>
      <c r="AL41" s="131">
        <v>100000</v>
      </c>
      <c r="AM41" s="132" t="s">
        <v>416</v>
      </c>
      <c r="AN41" s="68">
        <f>'Form Air'!AA41</f>
        <v>2.0099999999999998</v>
      </c>
      <c r="AO41" s="131">
        <f t="shared" si="63"/>
        <v>26000</v>
      </c>
      <c r="AP41" s="131"/>
      <c r="AQ41" s="131">
        <v>100000</v>
      </c>
      <c r="AR41" s="132" t="s">
        <v>416</v>
      </c>
      <c r="AS41" s="68">
        <f>'Form Air'!AD41</f>
        <v>0.12000000000000099</v>
      </c>
      <c r="AT41" s="131">
        <f t="shared" si="64"/>
        <v>16000</v>
      </c>
      <c r="AU41" s="131"/>
      <c r="AV41" s="131">
        <v>100000</v>
      </c>
      <c r="AW41" s="132" t="s">
        <v>416</v>
      </c>
      <c r="AX41" s="68">
        <f>'Form Air'!AG41</f>
        <v>0</v>
      </c>
      <c r="AY41" s="131">
        <f t="shared" si="65"/>
        <v>0</v>
      </c>
      <c r="AZ41" s="131"/>
      <c r="BA41" s="131">
        <v>100000</v>
      </c>
      <c r="BB41" s="132" t="s">
        <v>416</v>
      </c>
      <c r="BC41" s="132"/>
    </row>
    <row r="42" spans="1:55" ht="14.25" customHeight="1">
      <c r="A42" s="62" t="str">
        <f t="shared" si="10"/>
        <v>B-19 - -</v>
      </c>
      <c r="B42" s="71" t="s">
        <v>331</v>
      </c>
      <c r="C42" s="70" t="s">
        <v>302</v>
      </c>
      <c r="D42" s="71"/>
      <c r="E42" s="71"/>
      <c r="F42" s="139">
        <f>E42*2500</f>
        <v>0</v>
      </c>
      <c r="G42" s="137"/>
      <c r="H42" s="137"/>
      <c r="I42" s="137"/>
      <c r="J42" s="137"/>
      <c r="K42" s="139">
        <f>J42*2500</f>
        <v>0</v>
      </c>
      <c r="L42" s="137"/>
      <c r="M42" s="137"/>
      <c r="N42" s="136"/>
      <c r="O42" s="137"/>
      <c r="P42" s="136"/>
      <c r="Q42" s="136"/>
      <c r="R42" s="137"/>
      <c r="S42" s="136"/>
      <c r="T42" s="137"/>
      <c r="U42" s="136"/>
      <c r="V42" s="136"/>
      <c r="W42" s="137"/>
      <c r="X42" s="136"/>
      <c r="Y42" s="136"/>
      <c r="Z42" s="136"/>
      <c r="AA42" s="136"/>
      <c r="AB42" s="137"/>
      <c r="AC42" s="136"/>
      <c r="AD42" s="136"/>
      <c r="AE42" s="136"/>
      <c r="AF42" s="136"/>
      <c r="AG42" s="137"/>
      <c r="AH42" s="136"/>
      <c r="AI42" s="136"/>
      <c r="AJ42" s="136"/>
      <c r="AK42" s="136"/>
      <c r="AL42" s="137"/>
      <c r="AM42" s="135"/>
      <c r="AN42" s="136"/>
      <c r="AO42" s="136"/>
      <c r="AP42" s="136"/>
      <c r="AQ42" s="137"/>
      <c r="AR42" s="133"/>
      <c r="AS42" s="135"/>
      <c r="AT42" s="136"/>
      <c r="AU42" s="136"/>
      <c r="AV42" s="137"/>
      <c r="AW42" s="133"/>
      <c r="AX42" s="133"/>
      <c r="AY42" s="133"/>
      <c r="AZ42" s="133"/>
      <c r="BA42" s="133"/>
      <c r="BB42" s="133"/>
      <c r="BC42" s="133"/>
    </row>
    <row r="43" spans="1:55" ht="14.25" customHeight="1">
      <c r="A43" s="62" t="str">
        <f t="shared" si="10"/>
        <v>B-20 - Adi Yudha</v>
      </c>
      <c r="B43" s="67" t="s">
        <v>332</v>
      </c>
      <c r="C43" s="11" t="s">
        <v>333</v>
      </c>
      <c r="D43" s="67"/>
      <c r="E43" s="68">
        <f>'Form Air'!F43</f>
        <v>0.71</v>
      </c>
      <c r="F43" s="131">
        <f>ROUNDUP(E43*2500+15000,-3)</f>
        <v>17000</v>
      </c>
      <c r="G43" s="131"/>
      <c r="H43" s="131">
        <v>100000</v>
      </c>
      <c r="I43" s="131" t="s">
        <v>416</v>
      </c>
      <c r="J43" s="68">
        <f>'Form Air'!I43</f>
        <v>4.3</v>
      </c>
      <c r="K43" s="131">
        <f>ROUNDUP(J43*5000+15000,-3)</f>
        <v>37000</v>
      </c>
      <c r="L43" s="131"/>
      <c r="M43" s="131">
        <v>100000</v>
      </c>
      <c r="N43" s="132" t="s">
        <v>416</v>
      </c>
      <c r="O43" s="68">
        <f>'Form Air'!L43</f>
        <v>3.1500000000000004</v>
      </c>
      <c r="P43" s="131">
        <f>ROUNDUP(O43*5000+15000,-3)</f>
        <v>31000</v>
      </c>
      <c r="Q43" s="131"/>
      <c r="R43" s="131">
        <v>100000</v>
      </c>
      <c r="S43" s="132" t="s">
        <v>416</v>
      </c>
      <c r="T43" s="68">
        <f>'Form Air'!O43</f>
        <v>6.5400000000000009</v>
      </c>
      <c r="U43" s="131">
        <f>IF(T43&gt;0,ROUNDUP(T43*5000+15000,-3),0)</f>
        <v>48000</v>
      </c>
      <c r="V43" s="131"/>
      <c r="W43" s="131">
        <v>100000</v>
      </c>
      <c r="X43" s="132" t="s">
        <v>416</v>
      </c>
      <c r="Y43" s="68">
        <f>'Form Air'!R43</f>
        <v>3.6899999999999977</v>
      </c>
      <c r="Z43" s="131">
        <f>IF(Y43&gt;0,ROUNDUP(Y43*5000+15000,-3),0)</f>
        <v>34000</v>
      </c>
      <c r="AA43" s="131"/>
      <c r="AB43" s="131">
        <v>100000</v>
      </c>
      <c r="AC43" s="132" t="s">
        <v>416</v>
      </c>
      <c r="AD43" s="68">
        <f>'Form Air'!U43</f>
        <v>6.5100000000000016</v>
      </c>
      <c r="AE43" s="131">
        <f>IF(AD43&gt;0,ROUNDUP(AD43*5000+15000,-3),0)</f>
        <v>48000</v>
      </c>
      <c r="AF43" s="131"/>
      <c r="AG43" s="131">
        <v>100000</v>
      </c>
      <c r="AH43" s="132" t="s">
        <v>416</v>
      </c>
      <c r="AI43" s="68">
        <f>'Form Air'!X43</f>
        <v>7.3099999999999987</v>
      </c>
      <c r="AJ43" s="131">
        <f>IF(AI43&gt;0,ROUNDUP(AI43*5000+15000,-3),0)</f>
        <v>52000</v>
      </c>
      <c r="AK43" s="131"/>
      <c r="AL43" s="131">
        <v>100000</v>
      </c>
      <c r="AM43" s="132" t="s">
        <v>416</v>
      </c>
      <c r="AN43" s="68">
        <f>'Form Air'!AA43</f>
        <v>3.480000000000004</v>
      </c>
      <c r="AO43" s="131">
        <f>IF(AN43&gt;0,ROUNDUP(AN43*5000+15000,-3),0)</f>
        <v>33000</v>
      </c>
      <c r="AP43" s="131"/>
      <c r="AQ43" s="131">
        <v>100000</v>
      </c>
      <c r="AR43" s="132" t="s">
        <v>416</v>
      </c>
      <c r="AS43" s="68">
        <f>'Form Air'!AD43</f>
        <v>6.5799999999999983</v>
      </c>
      <c r="AT43" s="131">
        <f>IF(AS43&gt;0,ROUNDUP(AS43*5000+15000,-3),0)</f>
        <v>48000</v>
      </c>
      <c r="AU43" s="131"/>
      <c r="AV43" s="131">
        <v>100000</v>
      </c>
      <c r="AW43" s="132" t="s">
        <v>416</v>
      </c>
      <c r="AX43" s="68">
        <f>'Form Air'!AG43</f>
        <v>5.5499999999999972</v>
      </c>
      <c r="AY43" s="131">
        <f>IF(AX43&gt;0,ROUNDUP(AX43*3500+15000,-3),0)</f>
        <v>35000</v>
      </c>
      <c r="AZ43" s="131"/>
      <c r="BA43" s="131">
        <v>100000</v>
      </c>
      <c r="BB43" s="132" t="s">
        <v>416</v>
      </c>
      <c r="BC43" s="132"/>
    </row>
    <row r="44" spans="1:55" ht="14.25" customHeight="1">
      <c r="A44" s="62" t="str">
        <f t="shared" si="10"/>
        <v>C-1 - -</v>
      </c>
      <c r="B44" s="140" t="s">
        <v>334</v>
      </c>
      <c r="C44" s="141" t="s">
        <v>302</v>
      </c>
      <c r="D44" s="140"/>
      <c r="E44" s="140">
        <f>'Form Air'!F44</f>
        <v>0</v>
      </c>
      <c r="F44" s="142">
        <f t="shared" ref="F44:F46" si="68">E44*2500</f>
        <v>0</v>
      </c>
      <c r="G44" s="142"/>
      <c r="H44" s="142">
        <v>0</v>
      </c>
      <c r="I44" s="142"/>
      <c r="J44" s="142"/>
      <c r="K44" s="142">
        <f t="shared" ref="K44:K46" si="69">J44*2500</f>
        <v>0</v>
      </c>
      <c r="L44" s="142"/>
      <c r="M44" s="142">
        <v>0</v>
      </c>
      <c r="N44" s="143"/>
      <c r="O44" s="142"/>
      <c r="P44" s="143"/>
      <c r="Q44" s="143"/>
      <c r="R44" s="142">
        <v>0</v>
      </c>
      <c r="S44" s="143"/>
      <c r="T44" s="142"/>
      <c r="U44" s="143"/>
      <c r="V44" s="143"/>
      <c r="W44" s="142">
        <v>0</v>
      </c>
      <c r="X44" s="143"/>
      <c r="Y44" s="142"/>
      <c r="Z44" s="143"/>
      <c r="AA44" s="143"/>
      <c r="AB44" s="142">
        <v>0</v>
      </c>
      <c r="AC44" s="143"/>
      <c r="AD44" s="142">
        <v>0</v>
      </c>
      <c r="AE44" s="143"/>
      <c r="AF44" s="143"/>
      <c r="AG44" s="142">
        <v>0</v>
      </c>
      <c r="AH44" s="143"/>
      <c r="AI44" s="142">
        <v>0</v>
      </c>
      <c r="AJ44" s="143"/>
      <c r="AK44" s="143"/>
      <c r="AL44" s="142">
        <v>0</v>
      </c>
      <c r="AM44" s="135"/>
      <c r="AN44" s="142">
        <v>0</v>
      </c>
      <c r="AO44" s="143"/>
      <c r="AP44" s="143"/>
      <c r="AQ44" s="142">
        <v>0</v>
      </c>
      <c r="AR44" s="133"/>
      <c r="AS44" s="135"/>
      <c r="AT44" s="143"/>
      <c r="AU44" s="143"/>
      <c r="AV44" s="142">
        <v>0</v>
      </c>
      <c r="AW44" s="133"/>
      <c r="AX44" s="133"/>
      <c r="AY44" s="133"/>
      <c r="AZ44" s="133"/>
      <c r="BA44" s="133"/>
      <c r="BB44" s="133"/>
      <c r="BC44" s="133"/>
    </row>
    <row r="45" spans="1:55" ht="14.25" customHeight="1">
      <c r="A45" s="62" t="str">
        <f t="shared" si="10"/>
        <v>C-2 - Dirga</v>
      </c>
      <c r="B45" s="67" t="s">
        <v>335</v>
      </c>
      <c r="C45" s="11" t="s">
        <v>336</v>
      </c>
      <c r="D45" s="140">
        <v>-1000</v>
      </c>
      <c r="E45" s="140">
        <f>'Form Air'!F45</f>
        <v>0</v>
      </c>
      <c r="F45" s="142">
        <f t="shared" si="68"/>
        <v>0</v>
      </c>
      <c r="G45" s="142"/>
      <c r="H45" s="142">
        <v>0</v>
      </c>
      <c r="I45" s="142"/>
      <c r="J45" s="68">
        <f>'Form Air'!I45</f>
        <v>0</v>
      </c>
      <c r="K45" s="131">
        <f t="shared" si="69"/>
        <v>0</v>
      </c>
      <c r="L45" s="131">
        <v>360000</v>
      </c>
      <c r="M45" s="131">
        <v>100000</v>
      </c>
      <c r="N45" s="132" t="s">
        <v>416</v>
      </c>
      <c r="O45" s="68">
        <f>'Form Air'!L45</f>
        <v>37.950000000000003</v>
      </c>
      <c r="P45" s="131">
        <f>ROUNDUP(O45*5000+15000,-3)</f>
        <v>205000</v>
      </c>
      <c r="Q45" s="132"/>
      <c r="R45" s="131">
        <v>100000</v>
      </c>
      <c r="S45" s="132" t="s">
        <v>416</v>
      </c>
      <c r="T45" s="68">
        <f>'Form Air'!O45</f>
        <v>31.099999999999994</v>
      </c>
      <c r="U45" s="131">
        <f t="shared" ref="U45:U57" si="70">IF(T45&gt;0,ROUNDUP(T45*5000+15000,-3),0)</f>
        <v>171000</v>
      </c>
      <c r="V45" s="132"/>
      <c r="W45" s="131">
        <v>100000</v>
      </c>
      <c r="X45" s="132" t="s">
        <v>416</v>
      </c>
      <c r="Y45" s="68">
        <f>'Form Air'!R45</f>
        <v>41.67</v>
      </c>
      <c r="Z45" s="131">
        <f t="shared" ref="Z45:Z57" si="71">IF(Y45&gt;0,ROUNDUP(Y45*5000+15000,-3),0)</f>
        <v>224000</v>
      </c>
      <c r="AA45" s="132"/>
      <c r="AB45" s="131">
        <v>100000</v>
      </c>
      <c r="AC45" s="132" t="s">
        <v>416</v>
      </c>
      <c r="AD45" s="68">
        <f>'Form Air'!U45</f>
        <v>48.610000000000014</v>
      </c>
      <c r="AE45" s="131">
        <f t="shared" ref="AE45:AE48" si="72">IF(AD45&gt;0,ROUNDUP(AD45*5000+15000,-3),0)</f>
        <v>259000</v>
      </c>
      <c r="AF45" s="132"/>
      <c r="AG45" s="131">
        <v>100000</v>
      </c>
      <c r="AH45" s="132" t="s">
        <v>416</v>
      </c>
      <c r="AI45" s="68">
        <f>'Form Air'!X45</f>
        <v>23.129999999999995</v>
      </c>
      <c r="AJ45" s="131">
        <f t="shared" ref="AJ45:AJ48" si="73">IF(AI45&gt;0,ROUNDUP(AI45*5000+15000,-3),0)</f>
        <v>131000</v>
      </c>
      <c r="AK45" s="132"/>
      <c r="AL45" s="131">
        <v>100000</v>
      </c>
      <c r="AM45" s="132" t="s">
        <v>416</v>
      </c>
      <c r="AN45" s="68">
        <f>'Form Air'!AA45</f>
        <v>30.889999999999986</v>
      </c>
      <c r="AO45" s="131">
        <f t="shared" ref="AO45:AO48" si="74">IF(AN45&gt;0,ROUNDUP(AN45*5000+15000,-3),0)</f>
        <v>170000</v>
      </c>
      <c r="AP45" s="132"/>
      <c r="AQ45" s="142">
        <v>0</v>
      </c>
      <c r="AR45" s="133"/>
      <c r="AS45" s="68">
        <f>'Form Air'!AD45</f>
        <v>2.4000000000000057</v>
      </c>
      <c r="AT45" s="131">
        <f t="shared" ref="AT45:AT48" si="75">IF(AS45&gt;0,ROUNDUP(AS45*5000+15000,-3),0)</f>
        <v>27000</v>
      </c>
      <c r="AU45" s="132"/>
      <c r="AV45" s="142">
        <v>0</v>
      </c>
      <c r="AW45" s="133"/>
      <c r="AX45" s="68">
        <f>'Form Air'!AG45</f>
        <v>0</v>
      </c>
      <c r="AY45" s="131">
        <f t="shared" ref="AY45:AY48" si="76">IF(AX45&gt;0,ROUNDUP(AX45*3500+15000,-3),0)</f>
        <v>0</v>
      </c>
      <c r="AZ45" s="131"/>
      <c r="BA45" s="131">
        <v>0</v>
      </c>
      <c r="BB45" s="133"/>
      <c r="BC45" s="132"/>
    </row>
    <row r="46" spans="1:55" ht="14.25" customHeight="1">
      <c r="A46" s="62" t="str">
        <f t="shared" si="10"/>
        <v>C-3 - Imam Syaripudin</v>
      </c>
      <c r="B46" s="75" t="s">
        <v>337</v>
      </c>
      <c r="C46" s="73" t="s">
        <v>338</v>
      </c>
      <c r="D46" s="67"/>
      <c r="E46" s="68">
        <f>'Form Air'!F46</f>
        <v>0</v>
      </c>
      <c r="F46" s="131">
        <f t="shared" si="68"/>
        <v>0</v>
      </c>
      <c r="G46" s="131"/>
      <c r="H46" s="131">
        <v>100000</v>
      </c>
      <c r="I46" s="131" t="s">
        <v>416</v>
      </c>
      <c r="J46" s="68">
        <f>'Form Air'!I46</f>
        <v>0</v>
      </c>
      <c r="K46" s="131">
        <f t="shared" si="69"/>
        <v>0</v>
      </c>
      <c r="L46" s="131"/>
      <c r="M46" s="131">
        <v>100000</v>
      </c>
      <c r="N46" s="132" t="s">
        <v>416</v>
      </c>
      <c r="O46" s="68">
        <f>'Form Air'!L46</f>
        <v>0</v>
      </c>
      <c r="P46" s="131">
        <f>O46*2500</f>
        <v>0</v>
      </c>
      <c r="Q46" s="131"/>
      <c r="R46" s="131">
        <v>100000</v>
      </c>
      <c r="S46" s="132" t="s">
        <v>416</v>
      </c>
      <c r="T46" s="68">
        <f>'Form Air'!O46</f>
        <v>0</v>
      </c>
      <c r="U46" s="131">
        <f t="shared" si="70"/>
        <v>0</v>
      </c>
      <c r="V46" s="131"/>
      <c r="W46" s="131">
        <v>100000</v>
      </c>
      <c r="X46" s="132" t="s">
        <v>416</v>
      </c>
      <c r="Y46" s="68">
        <f>'Form Air'!R46</f>
        <v>0</v>
      </c>
      <c r="Z46" s="131">
        <f t="shared" si="71"/>
        <v>0</v>
      </c>
      <c r="AA46" s="131"/>
      <c r="AB46" s="131">
        <v>100000</v>
      </c>
      <c r="AC46" s="132" t="s">
        <v>416</v>
      </c>
      <c r="AD46" s="68">
        <f>'Form Air'!U46</f>
        <v>0</v>
      </c>
      <c r="AE46" s="131">
        <f t="shared" si="72"/>
        <v>0</v>
      </c>
      <c r="AF46" s="131"/>
      <c r="AG46" s="131">
        <v>100000</v>
      </c>
      <c r="AH46" s="132" t="s">
        <v>416</v>
      </c>
      <c r="AI46" s="68">
        <f>'Form Air'!X46</f>
        <v>15.82</v>
      </c>
      <c r="AJ46" s="131">
        <f t="shared" si="73"/>
        <v>95000</v>
      </c>
      <c r="AK46" s="131"/>
      <c r="AL46" s="131">
        <v>100000</v>
      </c>
      <c r="AM46" s="132" t="s">
        <v>416</v>
      </c>
      <c r="AN46" s="68">
        <f>'Form Air'!AA46</f>
        <v>3.75</v>
      </c>
      <c r="AO46" s="131">
        <f t="shared" si="74"/>
        <v>34000</v>
      </c>
      <c r="AP46" s="131"/>
      <c r="AQ46" s="131">
        <v>100000</v>
      </c>
      <c r="AR46" s="132" t="s">
        <v>416</v>
      </c>
      <c r="AS46" s="68">
        <f>'Form Air'!AD46</f>
        <v>16.950000000000003</v>
      </c>
      <c r="AT46" s="131">
        <f t="shared" si="75"/>
        <v>100000</v>
      </c>
      <c r="AU46" s="131"/>
      <c r="AV46" s="131">
        <v>100000</v>
      </c>
      <c r="AW46" s="132" t="s">
        <v>416</v>
      </c>
      <c r="AX46" s="68">
        <f>'Form Air'!AG46</f>
        <v>14.43</v>
      </c>
      <c r="AY46" s="131">
        <f t="shared" si="76"/>
        <v>66000</v>
      </c>
      <c r="AZ46" s="131"/>
      <c r="BA46" s="131">
        <v>100000</v>
      </c>
      <c r="BB46" s="132" t="s">
        <v>416</v>
      </c>
      <c r="BC46" s="132"/>
    </row>
    <row r="47" spans="1:55" ht="14.25" customHeight="1">
      <c r="A47" s="62" t="str">
        <f t="shared" si="10"/>
        <v>C-4 - Yudi Yulianto</v>
      </c>
      <c r="B47" s="67" t="s">
        <v>339</v>
      </c>
      <c r="C47" s="11" t="s">
        <v>340</v>
      </c>
      <c r="D47" s="67"/>
      <c r="E47" s="68">
        <f>'Form Air'!F47</f>
        <v>13.1</v>
      </c>
      <c r="F47" s="131">
        <f t="shared" ref="F47:F48" si="77">ROUNDUP(E47*2500+15000,-3)</f>
        <v>48000</v>
      </c>
      <c r="G47" s="131"/>
      <c r="H47" s="131">
        <v>100000</v>
      </c>
      <c r="I47" s="131" t="s">
        <v>416</v>
      </c>
      <c r="J47" s="68">
        <f>'Form Air'!I47</f>
        <v>9.3500000000000014</v>
      </c>
      <c r="K47" s="131">
        <f t="shared" ref="K47:K48" si="78">ROUNDUP(J47*5000+15000,-3)</f>
        <v>62000</v>
      </c>
      <c r="L47" s="131"/>
      <c r="M47" s="131">
        <v>100000</v>
      </c>
      <c r="N47" s="132" t="s">
        <v>416</v>
      </c>
      <c r="O47" s="68">
        <f>'Form Air'!L47</f>
        <v>16.019999999999996</v>
      </c>
      <c r="P47" s="131">
        <f t="shared" ref="P47:P48" si="79">ROUNDUP(O47*5000+15000,-3)</f>
        <v>96000</v>
      </c>
      <c r="Q47" s="131"/>
      <c r="R47" s="131">
        <v>100000</v>
      </c>
      <c r="S47" s="132" t="s">
        <v>416</v>
      </c>
      <c r="T47" s="68">
        <f>'Form Air'!O47</f>
        <v>11.740000000000002</v>
      </c>
      <c r="U47" s="131">
        <f t="shared" si="70"/>
        <v>74000</v>
      </c>
      <c r="V47" s="131"/>
      <c r="W47" s="131">
        <v>100000</v>
      </c>
      <c r="X47" s="132" t="s">
        <v>416</v>
      </c>
      <c r="Y47" s="68">
        <f>'Form Air'!R47</f>
        <v>15.180000000000007</v>
      </c>
      <c r="Z47" s="131">
        <f t="shared" si="71"/>
        <v>91000</v>
      </c>
      <c r="AA47" s="131"/>
      <c r="AB47" s="131">
        <v>100000</v>
      </c>
      <c r="AC47" s="132" t="s">
        <v>416</v>
      </c>
      <c r="AD47" s="68">
        <f>'Form Air'!U47</f>
        <v>14.469999999999999</v>
      </c>
      <c r="AE47" s="131">
        <f t="shared" si="72"/>
        <v>88000</v>
      </c>
      <c r="AF47" s="131"/>
      <c r="AG47" s="131">
        <v>100000</v>
      </c>
      <c r="AH47" s="132" t="s">
        <v>416</v>
      </c>
      <c r="AI47" s="68">
        <f>'Form Air'!X47</f>
        <v>13.299999999999997</v>
      </c>
      <c r="AJ47" s="131">
        <f t="shared" si="73"/>
        <v>82000</v>
      </c>
      <c r="AK47" s="131"/>
      <c r="AL47" s="131">
        <v>100000</v>
      </c>
      <c r="AM47" s="132" t="s">
        <v>416</v>
      </c>
      <c r="AN47" s="68">
        <f>'Form Air'!AA47</f>
        <v>17.569999999999993</v>
      </c>
      <c r="AO47" s="131">
        <f t="shared" si="74"/>
        <v>103000</v>
      </c>
      <c r="AP47" s="131"/>
      <c r="AQ47" s="131">
        <v>100000</v>
      </c>
      <c r="AR47" s="132" t="s">
        <v>416</v>
      </c>
      <c r="AS47" s="68">
        <f>'Form Air'!AD47</f>
        <v>15.180000000000007</v>
      </c>
      <c r="AT47" s="131">
        <f t="shared" si="75"/>
        <v>91000</v>
      </c>
      <c r="AU47" s="131"/>
      <c r="AV47" s="131">
        <v>100000</v>
      </c>
      <c r="AW47" s="132" t="s">
        <v>416</v>
      </c>
      <c r="AX47" s="68">
        <f>'Form Air'!AG47</f>
        <v>10.710000000000008</v>
      </c>
      <c r="AY47" s="131">
        <f t="shared" si="76"/>
        <v>53000</v>
      </c>
      <c r="AZ47" s="131"/>
      <c r="BA47" s="131">
        <v>100000</v>
      </c>
      <c r="BB47" s="132" t="s">
        <v>416</v>
      </c>
      <c r="BC47" s="132"/>
    </row>
    <row r="48" spans="1:55" ht="14.25" customHeight="1">
      <c r="A48" s="62" t="str">
        <f t="shared" si="10"/>
        <v>C-5 - Husein Hamdan Lubis</v>
      </c>
      <c r="B48" s="67" t="s">
        <v>341</v>
      </c>
      <c r="C48" s="11" t="s">
        <v>342</v>
      </c>
      <c r="D48" s="67"/>
      <c r="E48" s="68">
        <f>'Form Air'!F48</f>
        <v>11.959999999999999</v>
      </c>
      <c r="F48" s="131">
        <f t="shared" si="77"/>
        <v>45000</v>
      </c>
      <c r="G48" s="131"/>
      <c r="H48" s="131">
        <v>100000</v>
      </c>
      <c r="I48" s="131" t="s">
        <v>416</v>
      </c>
      <c r="J48" s="68">
        <f>'Form Air'!I48</f>
        <v>12.23</v>
      </c>
      <c r="K48" s="131">
        <f t="shared" si="78"/>
        <v>77000</v>
      </c>
      <c r="L48" s="131"/>
      <c r="M48" s="131">
        <v>100000</v>
      </c>
      <c r="N48" s="132" t="s">
        <v>416</v>
      </c>
      <c r="O48" s="68">
        <f>'Form Air'!L48</f>
        <v>12.43</v>
      </c>
      <c r="P48" s="131">
        <f t="shared" si="79"/>
        <v>78000</v>
      </c>
      <c r="Q48" s="131"/>
      <c r="R48" s="131">
        <v>100000</v>
      </c>
      <c r="S48" s="132" t="s">
        <v>416</v>
      </c>
      <c r="T48" s="68">
        <f>'Form Air'!O48</f>
        <v>9.25</v>
      </c>
      <c r="U48" s="131">
        <f t="shared" si="70"/>
        <v>62000</v>
      </c>
      <c r="V48" s="131"/>
      <c r="W48" s="131">
        <v>100000</v>
      </c>
      <c r="X48" s="132" t="s">
        <v>416</v>
      </c>
      <c r="Y48" s="68">
        <f>'Form Air'!R48</f>
        <v>13.130000000000003</v>
      </c>
      <c r="Z48" s="131">
        <f t="shared" si="71"/>
        <v>81000</v>
      </c>
      <c r="AA48" s="131"/>
      <c r="AB48" s="131">
        <v>100000</v>
      </c>
      <c r="AC48" s="132" t="s">
        <v>416</v>
      </c>
      <c r="AD48" s="68">
        <f>'Form Air'!U48</f>
        <v>11.959999999999994</v>
      </c>
      <c r="AE48" s="131">
        <f t="shared" si="72"/>
        <v>75000</v>
      </c>
      <c r="AF48" s="131"/>
      <c r="AG48" s="131">
        <v>100000</v>
      </c>
      <c r="AH48" s="132" t="s">
        <v>416</v>
      </c>
      <c r="AI48" s="68">
        <f>'Form Air'!X48</f>
        <v>10.920000000000002</v>
      </c>
      <c r="AJ48" s="131">
        <f t="shared" si="73"/>
        <v>70000</v>
      </c>
      <c r="AK48" s="131"/>
      <c r="AL48" s="131">
        <v>100000</v>
      </c>
      <c r="AM48" s="132" t="s">
        <v>416</v>
      </c>
      <c r="AN48" s="68">
        <f>'Form Air'!AA48</f>
        <v>13.329999999999998</v>
      </c>
      <c r="AO48" s="131">
        <f t="shared" si="74"/>
        <v>82000</v>
      </c>
      <c r="AP48" s="131"/>
      <c r="AQ48" s="131">
        <v>100000</v>
      </c>
      <c r="AR48" s="132" t="s">
        <v>416</v>
      </c>
      <c r="AS48" s="68">
        <f>'Form Air'!AD48</f>
        <v>13.63000000000001</v>
      </c>
      <c r="AT48" s="131">
        <f t="shared" si="75"/>
        <v>84000</v>
      </c>
      <c r="AU48" s="131"/>
      <c r="AV48" s="131">
        <v>100000</v>
      </c>
      <c r="AW48" s="132" t="s">
        <v>416</v>
      </c>
      <c r="AX48" s="68">
        <f>'Form Air'!AG48</f>
        <v>13.689999999999998</v>
      </c>
      <c r="AY48" s="131">
        <f t="shared" si="76"/>
        <v>63000</v>
      </c>
      <c r="AZ48" s="131"/>
      <c r="BA48" s="131">
        <v>100000</v>
      </c>
      <c r="BB48" s="132" t="s">
        <v>416</v>
      </c>
      <c r="BC48" s="132"/>
    </row>
    <row r="49" spans="1:55" ht="14.25" customHeight="1">
      <c r="A49" s="62" t="str">
        <f t="shared" si="10"/>
        <v>C-6 - Dadan</v>
      </c>
      <c r="B49" s="67" t="s">
        <v>343</v>
      </c>
      <c r="C49" s="11" t="s">
        <v>344</v>
      </c>
      <c r="D49" s="67"/>
      <c r="E49" s="135"/>
      <c r="F49" s="131">
        <f>E49*2500</f>
        <v>0</v>
      </c>
      <c r="G49" s="131"/>
      <c r="H49" s="131">
        <v>100000</v>
      </c>
      <c r="I49" s="131" t="s">
        <v>416</v>
      </c>
      <c r="J49" s="135"/>
      <c r="K49" s="131">
        <f>J49*2500</f>
        <v>0</v>
      </c>
      <c r="L49" s="131"/>
      <c r="M49" s="131">
        <v>100000</v>
      </c>
      <c r="N49" s="132" t="s">
        <v>416</v>
      </c>
      <c r="O49" s="135"/>
      <c r="P49" s="132">
        <v>0</v>
      </c>
      <c r="Q49" s="131"/>
      <c r="R49" s="131">
        <v>100000</v>
      </c>
      <c r="S49" s="132" t="s">
        <v>416</v>
      </c>
      <c r="T49" s="135"/>
      <c r="U49" s="131">
        <f t="shared" si="70"/>
        <v>0</v>
      </c>
      <c r="V49" s="131"/>
      <c r="W49" s="131">
        <v>100000</v>
      </c>
      <c r="X49" s="132" t="s">
        <v>416</v>
      </c>
      <c r="Y49" s="135"/>
      <c r="Z49" s="131">
        <f t="shared" si="71"/>
        <v>0</v>
      </c>
      <c r="AA49" s="131"/>
      <c r="AB49" s="131">
        <v>100000</v>
      </c>
      <c r="AC49" s="132" t="s">
        <v>416</v>
      </c>
      <c r="AD49" s="135"/>
      <c r="AE49" s="136"/>
      <c r="AF49" s="136"/>
      <c r="AG49" s="137"/>
      <c r="AH49" s="136"/>
      <c r="AI49" s="135"/>
      <c r="AJ49" s="136"/>
      <c r="AK49" s="136"/>
      <c r="AL49" s="137"/>
      <c r="AM49" s="137"/>
      <c r="AN49" s="133"/>
      <c r="AO49" s="136"/>
      <c r="AP49" s="136"/>
      <c r="AQ49" s="137"/>
      <c r="AR49" s="133"/>
      <c r="AS49" s="135"/>
      <c r="AT49" s="136"/>
      <c r="AU49" s="136"/>
      <c r="AV49" s="137"/>
      <c r="AW49" s="133"/>
      <c r="AX49" s="133"/>
      <c r="AY49" s="131">
        <f>IF(AX49&gt;0,ROUNDUP(AX49*5000+15000,-3),0)</f>
        <v>0</v>
      </c>
      <c r="AZ49" s="131"/>
      <c r="BA49" s="131">
        <v>100000</v>
      </c>
      <c r="BB49" s="132" t="s">
        <v>416</v>
      </c>
      <c r="BC49" s="133"/>
    </row>
    <row r="50" spans="1:55" ht="14.25" customHeight="1">
      <c r="A50" s="62" t="str">
        <f t="shared" si="10"/>
        <v>C-7 - Ovie</v>
      </c>
      <c r="B50" s="67" t="s">
        <v>345</v>
      </c>
      <c r="C50" s="11" t="s">
        <v>346</v>
      </c>
      <c r="D50" s="67">
        <v>0</v>
      </c>
      <c r="E50" s="68">
        <f>'Form Air'!F50</f>
        <v>11.26</v>
      </c>
      <c r="F50" s="131">
        <f t="shared" ref="F50:F55" si="80">ROUNDUP(E50*2500+15000,-3)</f>
        <v>44000</v>
      </c>
      <c r="G50" s="131"/>
      <c r="H50" s="131">
        <v>100000</v>
      </c>
      <c r="I50" s="131" t="s">
        <v>416</v>
      </c>
      <c r="J50" s="68">
        <f>'Form Air'!I50</f>
        <v>14.68</v>
      </c>
      <c r="K50" s="131">
        <f t="shared" ref="K50:K57" si="81">ROUNDUP(J50*5000+15000,-3)</f>
        <v>89000</v>
      </c>
      <c r="L50" s="131"/>
      <c r="M50" s="131">
        <v>100000</v>
      </c>
      <c r="N50" s="132" t="s">
        <v>416</v>
      </c>
      <c r="O50" s="68">
        <f>'Form Air'!L50</f>
        <v>16.53</v>
      </c>
      <c r="P50" s="131">
        <f t="shared" ref="P50:P55" si="82">ROUNDUP(O50*5000+15000,-3)</f>
        <v>98000</v>
      </c>
      <c r="Q50" s="131"/>
      <c r="R50" s="131">
        <v>100000</v>
      </c>
      <c r="S50" s="132" t="s">
        <v>416</v>
      </c>
      <c r="T50" s="68">
        <f>'Form Air'!O50</f>
        <v>12.659999999999997</v>
      </c>
      <c r="U50" s="131">
        <f t="shared" si="70"/>
        <v>79000</v>
      </c>
      <c r="V50" s="131"/>
      <c r="W50" s="131">
        <v>100000</v>
      </c>
      <c r="X50" s="132" t="s">
        <v>416</v>
      </c>
      <c r="Y50" s="68">
        <f>'Form Air'!R50</f>
        <v>16.640000000000008</v>
      </c>
      <c r="Z50" s="131">
        <f t="shared" si="71"/>
        <v>99000</v>
      </c>
      <c r="AA50" s="131"/>
      <c r="AB50" s="131">
        <v>100000</v>
      </c>
      <c r="AC50" s="132" t="s">
        <v>416</v>
      </c>
      <c r="AD50" s="68">
        <f>'Form Air'!U50</f>
        <v>14.86999999999999</v>
      </c>
      <c r="AE50" s="131">
        <f t="shared" ref="AE50:AE57" si="83">IF(AD50&gt;0,ROUNDUP(AD50*5000+15000,-3),0)</f>
        <v>90000</v>
      </c>
      <c r="AF50" s="131"/>
      <c r="AG50" s="131">
        <v>100000</v>
      </c>
      <c r="AH50" s="132" t="s">
        <v>416</v>
      </c>
      <c r="AI50" s="68">
        <f>'Form Air'!X50</f>
        <v>14.719999999999999</v>
      </c>
      <c r="AJ50" s="131">
        <f t="shared" ref="AJ50:AJ55" si="84">IF(AI50&gt;0,ROUNDUP(AI50*5000+15000,-3),0)</f>
        <v>89000</v>
      </c>
      <c r="AK50" s="131"/>
      <c r="AL50" s="131">
        <v>100000</v>
      </c>
      <c r="AM50" s="132" t="s">
        <v>416</v>
      </c>
      <c r="AN50" s="68">
        <f>'Form Air'!AA50</f>
        <v>17</v>
      </c>
      <c r="AO50" s="131">
        <f t="shared" ref="AO50:AO57" si="85">IF(AN50&gt;0,ROUNDUP(AN50*5000+15000,-3),0)</f>
        <v>100000</v>
      </c>
      <c r="AP50" s="131"/>
      <c r="AQ50" s="131">
        <v>100000</v>
      </c>
      <c r="AR50" s="132" t="s">
        <v>416</v>
      </c>
      <c r="AS50" s="68">
        <f>'Form Air'!AD50</f>
        <v>17.099999999999994</v>
      </c>
      <c r="AT50" s="131">
        <f t="shared" ref="AT50:AT57" si="86">IF(AS50&gt;0,ROUNDUP(AS50*5000+15000,-3),0)</f>
        <v>101000</v>
      </c>
      <c r="AU50" s="131"/>
      <c r="AV50" s="131">
        <v>100000</v>
      </c>
      <c r="AW50" s="132" t="s">
        <v>416</v>
      </c>
      <c r="AX50" s="68">
        <f>'Form Air'!AG50</f>
        <v>17.880000000000024</v>
      </c>
      <c r="AY50" s="131">
        <f t="shared" ref="AY50:AY57" si="87">IF(AX50&gt;0,ROUNDUP(AX50*3500+15000,-3),0)</f>
        <v>78000</v>
      </c>
      <c r="AZ50" s="131"/>
      <c r="BA50" s="131">
        <v>100000</v>
      </c>
      <c r="BB50" s="132" t="s">
        <v>416</v>
      </c>
      <c r="BC50" s="132"/>
    </row>
    <row r="51" spans="1:55" ht="14.25" customHeight="1">
      <c r="A51" s="62" t="str">
        <f t="shared" si="10"/>
        <v>C-8 - Adi Sofyadi</v>
      </c>
      <c r="B51" s="67" t="s">
        <v>347</v>
      </c>
      <c r="C51" s="11" t="s">
        <v>348</v>
      </c>
      <c r="D51" s="138"/>
      <c r="E51" s="68">
        <f>'Form Air'!F51</f>
        <v>8.2800000000000011</v>
      </c>
      <c r="F51" s="131">
        <f t="shared" si="80"/>
        <v>36000</v>
      </c>
      <c r="G51" s="131"/>
      <c r="H51" s="131">
        <v>100000</v>
      </c>
      <c r="I51" s="131" t="s">
        <v>416</v>
      </c>
      <c r="J51" s="68">
        <f>'Form Air'!I51</f>
        <v>11.149999999999999</v>
      </c>
      <c r="K51" s="131">
        <f t="shared" si="81"/>
        <v>71000</v>
      </c>
      <c r="L51" s="131"/>
      <c r="M51" s="131">
        <v>100000</v>
      </c>
      <c r="N51" s="132" t="s">
        <v>416</v>
      </c>
      <c r="O51" s="68">
        <f>'Form Air'!L51</f>
        <v>14.029999999999998</v>
      </c>
      <c r="P51" s="131">
        <f t="shared" si="82"/>
        <v>86000</v>
      </c>
      <c r="Q51" s="131"/>
      <c r="R51" s="131">
        <v>100000</v>
      </c>
      <c r="S51" s="132" t="s">
        <v>416</v>
      </c>
      <c r="T51" s="68">
        <f>'Form Air'!O51</f>
        <v>9.7100000000000009</v>
      </c>
      <c r="U51" s="131">
        <f t="shared" si="70"/>
        <v>64000</v>
      </c>
      <c r="V51" s="131"/>
      <c r="W51" s="131">
        <v>100000</v>
      </c>
      <c r="X51" s="132" t="s">
        <v>416</v>
      </c>
      <c r="Y51" s="68">
        <f>'Form Air'!R51</f>
        <v>12.29</v>
      </c>
      <c r="Z51" s="131">
        <f t="shared" si="71"/>
        <v>77000</v>
      </c>
      <c r="AA51" s="131"/>
      <c r="AB51" s="131">
        <v>100000</v>
      </c>
      <c r="AC51" s="132" t="s">
        <v>416</v>
      </c>
      <c r="AD51" s="68">
        <f>'Form Air'!U51</f>
        <v>11.600000000000001</v>
      </c>
      <c r="AE51" s="131">
        <f t="shared" si="83"/>
        <v>73000</v>
      </c>
      <c r="AF51" s="131"/>
      <c r="AG51" s="131">
        <v>100000</v>
      </c>
      <c r="AH51" s="132" t="s">
        <v>416</v>
      </c>
      <c r="AI51" s="68">
        <f>'Form Air'!X51</f>
        <v>11.11</v>
      </c>
      <c r="AJ51" s="131">
        <f t="shared" si="84"/>
        <v>71000</v>
      </c>
      <c r="AK51" s="131"/>
      <c r="AL51" s="131">
        <v>100000</v>
      </c>
      <c r="AM51" s="132" t="s">
        <v>416</v>
      </c>
      <c r="AN51" s="68">
        <f>'Form Air'!AA51</f>
        <v>13.840000000000003</v>
      </c>
      <c r="AO51" s="131">
        <f t="shared" si="85"/>
        <v>85000</v>
      </c>
      <c r="AP51" s="131"/>
      <c r="AQ51" s="131">
        <v>100000</v>
      </c>
      <c r="AR51" s="132" t="s">
        <v>416</v>
      </c>
      <c r="AS51" s="68">
        <f>'Form Air'!AD51</f>
        <v>15.849999999999994</v>
      </c>
      <c r="AT51" s="131">
        <f t="shared" si="86"/>
        <v>95000</v>
      </c>
      <c r="AU51" s="131"/>
      <c r="AV51" s="131">
        <v>100000</v>
      </c>
      <c r="AW51" s="132" t="s">
        <v>416</v>
      </c>
      <c r="AX51" s="68">
        <f>'Form Air'!AG51</f>
        <v>15.090000000000003</v>
      </c>
      <c r="AY51" s="131">
        <f t="shared" si="87"/>
        <v>68000</v>
      </c>
      <c r="AZ51" s="131"/>
      <c r="BA51" s="131">
        <v>100000</v>
      </c>
      <c r="BB51" s="132" t="s">
        <v>416</v>
      </c>
      <c r="BC51" s="132"/>
    </row>
    <row r="52" spans="1:55" ht="14.25" customHeight="1">
      <c r="A52" s="62" t="str">
        <f t="shared" si="10"/>
        <v>C-9 - Ifan</v>
      </c>
      <c r="B52" s="67" t="s">
        <v>349</v>
      </c>
      <c r="C52" s="11" t="s">
        <v>350</v>
      </c>
      <c r="D52" s="67"/>
      <c r="E52" s="68">
        <f>'Form Air'!F52</f>
        <v>1.9</v>
      </c>
      <c r="F52" s="131">
        <f t="shared" si="80"/>
        <v>20000</v>
      </c>
      <c r="G52" s="131"/>
      <c r="H52" s="131">
        <v>100000</v>
      </c>
      <c r="I52" s="131" t="s">
        <v>416</v>
      </c>
      <c r="J52" s="68">
        <f>'Form Air'!I52</f>
        <v>3.8900000000000006</v>
      </c>
      <c r="K52" s="131">
        <f t="shared" si="81"/>
        <v>35000</v>
      </c>
      <c r="L52" s="131"/>
      <c r="M52" s="131">
        <v>100000</v>
      </c>
      <c r="N52" s="132" t="s">
        <v>416</v>
      </c>
      <c r="O52" s="68">
        <f>'Form Air'!L52</f>
        <v>4.08</v>
      </c>
      <c r="P52" s="131">
        <f t="shared" si="82"/>
        <v>36000</v>
      </c>
      <c r="Q52" s="131"/>
      <c r="R52" s="131">
        <v>100000</v>
      </c>
      <c r="S52" s="132" t="s">
        <v>416</v>
      </c>
      <c r="T52" s="68">
        <f>'Form Air'!O52</f>
        <v>3.25</v>
      </c>
      <c r="U52" s="131">
        <f t="shared" si="70"/>
        <v>32000</v>
      </c>
      <c r="V52" s="131"/>
      <c r="W52" s="131">
        <v>100000</v>
      </c>
      <c r="X52" s="132" t="s">
        <v>416</v>
      </c>
      <c r="Y52" s="68">
        <f>'Form Air'!R52</f>
        <v>2.5</v>
      </c>
      <c r="Z52" s="131">
        <f t="shared" si="71"/>
        <v>28000</v>
      </c>
      <c r="AA52" s="131"/>
      <c r="AB52" s="131">
        <v>100000</v>
      </c>
      <c r="AC52" s="132" t="s">
        <v>416</v>
      </c>
      <c r="AD52" s="68">
        <f>'Form Air'!U52</f>
        <v>5.18</v>
      </c>
      <c r="AE52" s="131">
        <f t="shared" si="83"/>
        <v>41000</v>
      </c>
      <c r="AF52" s="131"/>
      <c r="AG52" s="131">
        <v>100000</v>
      </c>
      <c r="AH52" s="132" t="s">
        <v>416</v>
      </c>
      <c r="AI52" s="68">
        <f>'Form Air'!X52</f>
        <v>5.7199999999999989</v>
      </c>
      <c r="AJ52" s="131">
        <f t="shared" si="84"/>
        <v>44000</v>
      </c>
      <c r="AK52" s="131"/>
      <c r="AL52" s="131">
        <v>100000</v>
      </c>
      <c r="AM52" s="132" t="s">
        <v>416</v>
      </c>
      <c r="AN52" s="68">
        <f>'Form Air'!AA52</f>
        <v>10.510000000000002</v>
      </c>
      <c r="AO52" s="131">
        <f t="shared" si="85"/>
        <v>68000</v>
      </c>
      <c r="AP52" s="131"/>
      <c r="AQ52" s="131">
        <v>100000</v>
      </c>
      <c r="AR52" s="132" t="s">
        <v>416</v>
      </c>
      <c r="AS52" s="68">
        <f>'Form Air'!AD52</f>
        <v>4.68</v>
      </c>
      <c r="AT52" s="131">
        <f t="shared" si="86"/>
        <v>39000</v>
      </c>
      <c r="AU52" s="131"/>
      <c r="AV52" s="131">
        <v>100000</v>
      </c>
      <c r="AW52" s="132" t="s">
        <v>416</v>
      </c>
      <c r="AX52" s="68">
        <f>'Form Air'!AG52</f>
        <v>2.1199999999999974</v>
      </c>
      <c r="AY52" s="131">
        <f t="shared" si="87"/>
        <v>23000</v>
      </c>
      <c r="AZ52" s="131"/>
      <c r="BA52" s="131">
        <v>100000</v>
      </c>
      <c r="BB52" s="132" t="s">
        <v>416</v>
      </c>
      <c r="BC52" s="132"/>
    </row>
    <row r="53" spans="1:55" ht="14.25" customHeight="1">
      <c r="A53" s="62" t="str">
        <f t="shared" si="10"/>
        <v>C-10 - Afrizal</v>
      </c>
      <c r="B53" s="67" t="s">
        <v>351</v>
      </c>
      <c r="C53" s="11" t="s">
        <v>352</v>
      </c>
      <c r="D53" s="130">
        <f>360000-100000-G53-L53-Q53-V53-AA53-AF53-AK53-AP53-AU53-AZ53</f>
        <v>60000</v>
      </c>
      <c r="E53" s="68">
        <f>'Form Air'!F53</f>
        <v>8.51</v>
      </c>
      <c r="F53" s="131">
        <f t="shared" si="80"/>
        <v>37000</v>
      </c>
      <c r="G53" s="131">
        <v>15000</v>
      </c>
      <c r="H53" s="131">
        <v>100000</v>
      </c>
      <c r="I53" s="131" t="s">
        <v>416</v>
      </c>
      <c r="J53" s="68">
        <f>'Form Air'!I53</f>
        <v>19.32</v>
      </c>
      <c r="K53" s="131">
        <f t="shared" si="81"/>
        <v>112000</v>
      </c>
      <c r="L53" s="131">
        <v>15000</v>
      </c>
      <c r="M53" s="131">
        <v>100000</v>
      </c>
      <c r="N53" s="132" t="s">
        <v>416</v>
      </c>
      <c r="O53" s="68">
        <f>'Form Air'!L53</f>
        <v>20.28</v>
      </c>
      <c r="P53" s="131">
        <f t="shared" si="82"/>
        <v>117000</v>
      </c>
      <c r="Q53" s="131">
        <v>15000</v>
      </c>
      <c r="R53" s="131">
        <v>100000</v>
      </c>
      <c r="S53" s="132" t="s">
        <v>416</v>
      </c>
      <c r="T53" s="68">
        <f>'Form Air'!O53</f>
        <v>42.650000000000006</v>
      </c>
      <c r="U53" s="131">
        <f t="shared" si="70"/>
        <v>229000</v>
      </c>
      <c r="V53" s="131">
        <v>15000</v>
      </c>
      <c r="W53" s="131">
        <v>100000</v>
      </c>
      <c r="X53" s="132" t="s">
        <v>416</v>
      </c>
      <c r="Y53" s="68">
        <f>'Form Air'!R53</f>
        <v>13.839999999999989</v>
      </c>
      <c r="Z53" s="131">
        <f t="shared" si="71"/>
        <v>85000</v>
      </c>
      <c r="AA53" s="131">
        <v>65000</v>
      </c>
      <c r="AB53" s="131">
        <v>100000</v>
      </c>
      <c r="AC53" s="132" t="s">
        <v>416</v>
      </c>
      <c r="AD53" s="68">
        <f>'Form Air'!U53</f>
        <v>4.7900000000000063</v>
      </c>
      <c r="AE53" s="131">
        <f t="shared" si="83"/>
        <v>39000</v>
      </c>
      <c r="AF53" s="131">
        <v>15000</v>
      </c>
      <c r="AG53" s="131">
        <v>100000</v>
      </c>
      <c r="AH53" s="132" t="s">
        <v>416</v>
      </c>
      <c r="AI53" s="68">
        <f>'Form Air'!X53</f>
        <v>10.170000000000002</v>
      </c>
      <c r="AJ53" s="131">
        <f t="shared" si="84"/>
        <v>66000</v>
      </c>
      <c r="AK53" s="131">
        <v>15000</v>
      </c>
      <c r="AL53" s="131">
        <v>100000</v>
      </c>
      <c r="AM53" s="132" t="s">
        <v>416</v>
      </c>
      <c r="AN53" s="68">
        <f>'Form Air'!AA53</f>
        <v>6.9399999999999835</v>
      </c>
      <c r="AO53" s="131">
        <f t="shared" si="85"/>
        <v>50000</v>
      </c>
      <c r="AP53" s="131">
        <v>15000</v>
      </c>
      <c r="AQ53" s="131">
        <v>100000</v>
      </c>
      <c r="AR53" s="132" t="s">
        <v>416</v>
      </c>
      <c r="AS53" s="68">
        <f>'Form Air'!AD53</f>
        <v>8.7000000000000171</v>
      </c>
      <c r="AT53" s="131">
        <f t="shared" si="86"/>
        <v>59000</v>
      </c>
      <c r="AU53" s="131">
        <v>15000</v>
      </c>
      <c r="AV53" s="131">
        <v>100000</v>
      </c>
      <c r="AW53" s="132" t="s">
        <v>416</v>
      </c>
      <c r="AX53" s="68">
        <f>'Form Air'!AG53</f>
        <v>9.6899999999999977</v>
      </c>
      <c r="AY53" s="131">
        <f t="shared" si="87"/>
        <v>49000</v>
      </c>
      <c r="AZ53" s="131">
        <v>15000</v>
      </c>
      <c r="BA53" s="131">
        <v>100000</v>
      </c>
      <c r="BB53" s="132" t="s">
        <v>416</v>
      </c>
      <c r="BC53" s="132"/>
    </row>
    <row r="54" spans="1:55" ht="14.25" customHeight="1">
      <c r="A54" s="62" t="str">
        <f t="shared" si="10"/>
        <v>C-11 - Reni</v>
      </c>
      <c r="B54" s="67" t="s">
        <v>353</v>
      </c>
      <c r="C54" s="11" t="s">
        <v>354</v>
      </c>
      <c r="D54" s="67"/>
      <c r="E54" s="68">
        <f>'Form Air'!F54</f>
        <v>6.49</v>
      </c>
      <c r="F54" s="131">
        <f t="shared" si="80"/>
        <v>32000</v>
      </c>
      <c r="G54" s="131"/>
      <c r="H54" s="131">
        <v>100000</v>
      </c>
      <c r="I54" s="131" t="s">
        <v>416</v>
      </c>
      <c r="J54" s="68">
        <f>'Form Air'!I54</f>
        <v>4.379999999999999</v>
      </c>
      <c r="K54" s="131">
        <f t="shared" si="81"/>
        <v>37000</v>
      </c>
      <c r="L54" s="131"/>
      <c r="M54" s="131">
        <v>100000</v>
      </c>
      <c r="N54" s="132" t="s">
        <v>416</v>
      </c>
      <c r="O54" s="68">
        <f>'Form Air'!L54</f>
        <v>9.2099999999999991</v>
      </c>
      <c r="P54" s="131">
        <f t="shared" si="82"/>
        <v>62000</v>
      </c>
      <c r="Q54" s="131"/>
      <c r="R54" s="131">
        <v>100000</v>
      </c>
      <c r="S54" s="132" t="s">
        <v>416</v>
      </c>
      <c r="T54" s="68">
        <f>'Form Air'!O54</f>
        <v>2.0700000000000003</v>
      </c>
      <c r="U54" s="131">
        <f t="shared" si="70"/>
        <v>26000</v>
      </c>
      <c r="V54" s="131"/>
      <c r="W54" s="131">
        <v>100000</v>
      </c>
      <c r="X54" s="132" t="s">
        <v>416</v>
      </c>
      <c r="Y54" s="68">
        <f>'Form Air'!R54</f>
        <v>1.740000000000002</v>
      </c>
      <c r="Z54" s="131">
        <f t="shared" si="71"/>
        <v>24000</v>
      </c>
      <c r="AA54" s="131"/>
      <c r="AB54" s="131">
        <v>100000</v>
      </c>
      <c r="AC54" s="132" t="s">
        <v>416</v>
      </c>
      <c r="AD54" s="68">
        <f>'Form Air'!U54</f>
        <v>2.0999999999999979</v>
      </c>
      <c r="AE54" s="131">
        <f t="shared" si="83"/>
        <v>26000</v>
      </c>
      <c r="AF54" s="131"/>
      <c r="AG54" s="131">
        <v>100000</v>
      </c>
      <c r="AH54" s="132" t="s">
        <v>416</v>
      </c>
      <c r="AI54" s="68">
        <f>'Form Air'!X54</f>
        <v>1.6800000000000033</v>
      </c>
      <c r="AJ54" s="131">
        <f t="shared" si="84"/>
        <v>24000</v>
      </c>
      <c r="AK54" s="131"/>
      <c r="AL54" s="131">
        <v>100000</v>
      </c>
      <c r="AM54" s="132" t="s">
        <v>416</v>
      </c>
      <c r="AN54" s="68">
        <f>'Form Air'!AA54</f>
        <v>0.44999999999999929</v>
      </c>
      <c r="AO54" s="131">
        <f t="shared" si="85"/>
        <v>18000</v>
      </c>
      <c r="AP54" s="131"/>
      <c r="AQ54" s="131">
        <v>100000</v>
      </c>
      <c r="AR54" s="132" t="s">
        <v>416</v>
      </c>
      <c r="AS54" s="68">
        <f>'Form Air'!AD54</f>
        <v>1.1999999999999993</v>
      </c>
      <c r="AT54" s="131">
        <f t="shared" si="86"/>
        <v>21000</v>
      </c>
      <c r="AU54" s="131"/>
      <c r="AV54" s="131">
        <v>100000</v>
      </c>
      <c r="AW54" s="132" t="s">
        <v>416</v>
      </c>
      <c r="AX54" s="68">
        <f>'Form Air'!AG54</f>
        <v>0.60000000000000142</v>
      </c>
      <c r="AY54" s="131">
        <f t="shared" si="87"/>
        <v>18000</v>
      </c>
      <c r="AZ54" s="131"/>
      <c r="BA54" s="131">
        <v>100000</v>
      </c>
      <c r="BB54" s="132" t="s">
        <v>416</v>
      </c>
      <c r="BC54" s="132"/>
    </row>
    <row r="55" spans="1:55" ht="14.25" customHeight="1">
      <c r="A55" s="62" t="str">
        <f t="shared" si="10"/>
        <v>C-12 - Yosep Karna</v>
      </c>
      <c r="B55" s="67" t="s">
        <v>355</v>
      </c>
      <c r="C55" s="11" t="s">
        <v>356</v>
      </c>
      <c r="D55" s="67"/>
      <c r="E55" s="68">
        <f>'Form Air'!F55</f>
        <v>15.41</v>
      </c>
      <c r="F55" s="131">
        <f t="shared" si="80"/>
        <v>54000</v>
      </c>
      <c r="G55" s="131"/>
      <c r="H55" s="131">
        <v>100000</v>
      </c>
      <c r="I55" s="131" t="s">
        <v>416</v>
      </c>
      <c r="J55" s="68">
        <f>'Form Air'!I55</f>
        <v>18.400000000000002</v>
      </c>
      <c r="K55" s="131">
        <f t="shared" si="81"/>
        <v>107000</v>
      </c>
      <c r="L55" s="131"/>
      <c r="M55" s="131">
        <v>100000</v>
      </c>
      <c r="N55" s="132" t="s">
        <v>416</v>
      </c>
      <c r="O55" s="68">
        <f>'Form Air'!L55</f>
        <v>17.159999999999997</v>
      </c>
      <c r="P55" s="131">
        <f t="shared" si="82"/>
        <v>101000</v>
      </c>
      <c r="Q55" s="131"/>
      <c r="R55" s="131">
        <v>100000</v>
      </c>
      <c r="S55" s="132" t="s">
        <v>416</v>
      </c>
      <c r="T55" s="68">
        <f>'Form Air'!O55</f>
        <v>14.339999999999996</v>
      </c>
      <c r="U55" s="131">
        <f t="shared" si="70"/>
        <v>87000</v>
      </c>
      <c r="V55" s="131"/>
      <c r="W55" s="131">
        <v>100000</v>
      </c>
      <c r="X55" s="132" t="s">
        <v>416</v>
      </c>
      <c r="Y55" s="68">
        <f>'Form Air'!R55</f>
        <v>17.060000000000002</v>
      </c>
      <c r="Z55" s="131">
        <f t="shared" si="71"/>
        <v>101000</v>
      </c>
      <c r="AA55" s="131"/>
      <c r="AB55" s="131">
        <v>100000</v>
      </c>
      <c r="AC55" s="132" t="s">
        <v>416</v>
      </c>
      <c r="AD55" s="68">
        <f>'Form Air'!U55</f>
        <v>16.579999999999998</v>
      </c>
      <c r="AE55" s="131">
        <f t="shared" si="83"/>
        <v>98000</v>
      </c>
      <c r="AF55" s="131"/>
      <c r="AG55" s="131">
        <v>100000</v>
      </c>
      <c r="AH55" s="132" t="s">
        <v>416</v>
      </c>
      <c r="AI55" s="68">
        <f>'Form Air'!X55</f>
        <v>16.670000000000002</v>
      </c>
      <c r="AJ55" s="131">
        <f t="shared" si="84"/>
        <v>99000</v>
      </c>
      <c r="AK55" s="131"/>
      <c r="AL55" s="131">
        <v>100000</v>
      </c>
      <c r="AM55" s="132" t="s">
        <v>416</v>
      </c>
      <c r="AN55" s="68">
        <f>'Form Air'!AA55</f>
        <v>24.63000000000001</v>
      </c>
      <c r="AO55" s="131">
        <f t="shared" si="85"/>
        <v>139000</v>
      </c>
      <c r="AP55" s="131"/>
      <c r="AQ55" s="131">
        <v>100000</v>
      </c>
      <c r="AR55" s="132" t="s">
        <v>416</v>
      </c>
      <c r="AS55" s="68">
        <f>'Form Air'!AD55</f>
        <v>16.819999999999993</v>
      </c>
      <c r="AT55" s="131">
        <f t="shared" si="86"/>
        <v>100000</v>
      </c>
      <c r="AU55" s="131"/>
      <c r="AV55" s="131">
        <v>100000</v>
      </c>
      <c r="AW55" s="132" t="s">
        <v>416</v>
      </c>
      <c r="AX55" s="68">
        <f>'Form Air'!AG55</f>
        <v>16.789999999999992</v>
      </c>
      <c r="AY55" s="131">
        <f t="shared" si="87"/>
        <v>74000</v>
      </c>
      <c r="AZ55" s="131"/>
      <c r="BA55" s="131">
        <v>100000</v>
      </c>
      <c r="BB55" s="132" t="s">
        <v>416</v>
      </c>
      <c r="BC55" s="132"/>
    </row>
    <row r="56" spans="1:55" ht="14.25" customHeight="1">
      <c r="A56" s="62" t="str">
        <f t="shared" si="10"/>
        <v>C-13 - Netha</v>
      </c>
      <c r="B56" s="67" t="s">
        <v>357</v>
      </c>
      <c r="C56" s="11" t="s">
        <v>358</v>
      </c>
      <c r="D56" s="130">
        <f>360000-100000+150000+49000-11000+43000-V56-AA56-AF56+31000-AP56-AU56-AZ56</f>
        <v>319000</v>
      </c>
      <c r="E56" s="68">
        <f>'Form Air'!F56</f>
        <v>13.260000000000002</v>
      </c>
      <c r="F56" s="131">
        <v>0</v>
      </c>
      <c r="G56" s="131">
        <v>0</v>
      </c>
      <c r="H56" s="131">
        <v>100000</v>
      </c>
      <c r="I56" s="131" t="s">
        <v>416</v>
      </c>
      <c r="J56" s="68">
        <f>'Form Air'!I56</f>
        <v>14.749999999999996</v>
      </c>
      <c r="K56" s="131">
        <f t="shared" si="81"/>
        <v>89000</v>
      </c>
      <c r="L56" s="131">
        <v>0</v>
      </c>
      <c r="M56" s="131">
        <v>100000</v>
      </c>
      <c r="N56" s="132" t="s">
        <v>416</v>
      </c>
      <c r="O56" s="68">
        <f>'Form Air'!L56</f>
        <v>15.450000000000003</v>
      </c>
      <c r="P56" s="131">
        <v>50000</v>
      </c>
      <c r="Q56" s="131"/>
      <c r="R56" s="131">
        <v>100000</v>
      </c>
      <c r="S56" s="132" t="s">
        <v>416</v>
      </c>
      <c r="T56" s="68">
        <f>'Form Air'!O56</f>
        <v>9.8500000000000014</v>
      </c>
      <c r="U56" s="131">
        <f t="shared" si="70"/>
        <v>65000</v>
      </c>
      <c r="V56" s="131">
        <f>49000-11000+43000</f>
        <v>81000</v>
      </c>
      <c r="W56" s="131">
        <v>100000</v>
      </c>
      <c r="X56" s="132" t="s">
        <v>416</v>
      </c>
      <c r="Y56" s="68">
        <f>'Form Air'!R56</f>
        <v>10.620000000000005</v>
      </c>
      <c r="Z56" s="131">
        <f t="shared" si="71"/>
        <v>69000</v>
      </c>
      <c r="AA56" s="131">
        <v>15000</v>
      </c>
      <c r="AB56" s="131">
        <v>100000</v>
      </c>
      <c r="AC56" s="132" t="s">
        <v>416</v>
      </c>
      <c r="AD56" s="68">
        <f>'Form Air'!U56</f>
        <v>11.289999999999992</v>
      </c>
      <c r="AE56" s="131">
        <f t="shared" si="83"/>
        <v>72000</v>
      </c>
      <c r="AF56" s="131">
        <v>15000</v>
      </c>
      <c r="AG56" s="131">
        <v>100000</v>
      </c>
      <c r="AH56" s="132" t="s">
        <v>416</v>
      </c>
      <c r="AI56" s="68">
        <f>'Form Air'!X56</f>
        <v>10.170000000000002</v>
      </c>
      <c r="AJ56" s="131">
        <v>50000</v>
      </c>
      <c r="AK56" s="131"/>
      <c r="AL56" s="131">
        <v>100000</v>
      </c>
      <c r="AM56" s="132" t="s">
        <v>416</v>
      </c>
      <c r="AN56" s="68">
        <f>'Form Air'!AA56</f>
        <v>13.069999999999993</v>
      </c>
      <c r="AO56" s="131">
        <f t="shared" si="85"/>
        <v>81000</v>
      </c>
      <c r="AP56" s="131">
        <v>19000</v>
      </c>
      <c r="AQ56" s="131">
        <v>100000</v>
      </c>
      <c r="AR56" s="132" t="s">
        <v>416</v>
      </c>
      <c r="AS56" s="68">
        <f>'Form Air'!AD56</f>
        <v>11.370000000000005</v>
      </c>
      <c r="AT56" s="131">
        <f t="shared" si="86"/>
        <v>72000</v>
      </c>
      <c r="AU56" s="131">
        <f>15000+31000</f>
        <v>46000</v>
      </c>
      <c r="AV56" s="131">
        <v>100000</v>
      </c>
      <c r="AW56" s="132" t="s">
        <v>416</v>
      </c>
      <c r="AX56" s="68">
        <f>'Form Air'!AG56</f>
        <v>8.1800000000000068</v>
      </c>
      <c r="AY56" s="131">
        <f t="shared" si="87"/>
        <v>44000</v>
      </c>
      <c r="AZ56" s="131">
        <v>27000</v>
      </c>
      <c r="BA56" s="131">
        <v>100000</v>
      </c>
      <c r="BB56" s="132" t="s">
        <v>416</v>
      </c>
      <c r="BC56" s="132"/>
    </row>
    <row r="57" spans="1:55" ht="14.25" customHeight="1">
      <c r="A57" s="62" t="str">
        <f t="shared" si="10"/>
        <v>C-14 - Windi Hardiansyah</v>
      </c>
      <c r="B57" s="67" t="s">
        <v>359</v>
      </c>
      <c r="C57" s="11" t="s">
        <v>360</v>
      </c>
      <c r="D57" s="67"/>
      <c r="E57" s="68">
        <f>'Form Air'!F57</f>
        <v>7.5300000000000011</v>
      </c>
      <c r="F57" s="131">
        <f>ROUNDUP(E57*2500+15000,-3)</f>
        <v>34000</v>
      </c>
      <c r="G57" s="131"/>
      <c r="H57" s="131">
        <v>100000</v>
      </c>
      <c r="I57" s="131" t="s">
        <v>416</v>
      </c>
      <c r="J57" s="68">
        <f>'Form Air'!I57</f>
        <v>10.050000000000001</v>
      </c>
      <c r="K57" s="131">
        <f t="shared" si="81"/>
        <v>66000</v>
      </c>
      <c r="L57" s="131"/>
      <c r="M57" s="131">
        <v>100000</v>
      </c>
      <c r="N57" s="132" t="s">
        <v>416</v>
      </c>
      <c r="O57" s="68">
        <f>'Form Air'!L57</f>
        <v>11.379999999999999</v>
      </c>
      <c r="P57" s="131">
        <f>ROUNDUP(O57*5000+15000,-3)</f>
        <v>72000</v>
      </c>
      <c r="Q57" s="131"/>
      <c r="R57" s="131">
        <v>100000</v>
      </c>
      <c r="S57" s="132" t="s">
        <v>416</v>
      </c>
      <c r="T57" s="68">
        <f>'Form Air'!O57</f>
        <v>9.519999999999996</v>
      </c>
      <c r="U57" s="131">
        <f t="shared" si="70"/>
        <v>63000</v>
      </c>
      <c r="V57" s="131"/>
      <c r="W57" s="131">
        <v>100000</v>
      </c>
      <c r="X57" s="132" t="s">
        <v>416</v>
      </c>
      <c r="Y57" s="68">
        <f>'Form Air'!R57</f>
        <v>14.970000000000006</v>
      </c>
      <c r="Z57" s="131">
        <f t="shared" si="71"/>
        <v>90000</v>
      </c>
      <c r="AA57" s="131"/>
      <c r="AB57" s="131">
        <v>100000</v>
      </c>
      <c r="AC57" s="132" t="s">
        <v>416</v>
      </c>
      <c r="AD57" s="68">
        <f>'Form Air'!U57</f>
        <v>8.68</v>
      </c>
      <c r="AE57" s="131">
        <f t="shared" si="83"/>
        <v>59000</v>
      </c>
      <c r="AF57" s="131"/>
      <c r="AG57" s="131">
        <v>100000</v>
      </c>
      <c r="AH57" s="132" t="s">
        <v>416</v>
      </c>
      <c r="AI57" s="68">
        <f>'Form Air'!X57</f>
        <v>11.469999999999999</v>
      </c>
      <c r="AJ57" s="131">
        <f>IF(AI57&gt;0,ROUNDUP(AI57*5000+15000,-3),0)</f>
        <v>73000</v>
      </c>
      <c r="AK57" s="131"/>
      <c r="AL57" s="131">
        <v>100000</v>
      </c>
      <c r="AM57" s="132" t="s">
        <v>416</v>
      </c>
      <c r="AN57" s="68">
        <f>'Form Air'!AA57</f>
        <v>10.780000000000001</v>
      </c>
      <c r="AO57" s="131">
        <f t="shared" si="85"/>
        <v>69000</v>
      </c>
      <c r="AP57" s="131"/>
      <c r="AQ57" s="131">
        <v>100000</v>
      </c>
      <c r="AR57" s="132" t="s">
        <v>416</v>
      </c>
      <c r="AS57" s="68">
        <f>'Form Air'!AD57</f>
        <v>9.7199999999999989</v>
      </c>
      <c r="AT57" s="131">
        <f t="shared" si="86"/>
        <v>64000</v>
      </c>
      <c r="AU57" s="131"/>
      <c r="AV57" s="131">
        <v>100000</v>
      </c>
      <c r="AW57" s="132" t="s">
        <v>416</v>
      </c>
      <c r="AX57" s="68">
        <f>'Form Air'!AG57</f>
        <v>11.709999999999994</v>
      </c>
      <c r="AY57" s="131">
        <f t="shared" si="87"/>
        <v>56000</v>
      </c>
      <c r="AZ57" s="131"/>
      <c r="BA57" s="131">
        <v>100000</v>
      </c>
      <c r="BB57" s="132" t="s">
        <v>416</v>
      </c>
      <c r="BC57" s="132"/>
    </row>
    <row r="58" spans="1:55" ht="14.25" customHeight="1">
      <c r="A58" s="62" t="str">
        <f t="shared" si="10"/>
        <v>C-15 - -</v>
      </c>
      <c r="B58" s="71" t="s">
        <v>361</v>
      </c>
      <c r="C58" s="70" t="s">
        <v>302</v>
      </c>
      <c r="D58" s="71"/>
      <c r="E58" s="71"/>
      <c r="F58" s="139">
        <f>E58*2500</f>
        <v>0</v>
      </c>
      <c r="G58" s="137"/>
      <c r="H58" s="137"/>
      <c r="I58" s="137"/>
      <c r="J58" s="137"/>
      <c r="K58" s="139">
        <f>J58*2500</f>
        <v>0</v>
      </c>
      <c r="L58" s="137"/>
      <c r="M58" s="137"/>
      <c r="N58" s="136"/>
      <c r="O58" s="137"/>
      <c r="P58" s="136"/>
      <c r="Q58" s="136"/>
      <c r="R58" s="137"/>
      <c r="S58" s="136"/>
      <c r="T58" s="137"/>
      <c r="U58" s="136"/>
      <c r="V58" s="136"/>
      <c r="W58" s="137"/>
      <c r="X58" s="136"/>
      <c r="Y58" s="136"/>
      <c r="Z58" s="136"/>
      <c r="AA58" s="136"/>
      <c r="AB58" s="137"/>
      <c r="AC58" s="136"/>
      <c r="AD58" s="136"/>
      <c r="AE58" s="136"/>
      <c r="AF58" s="136"/>
      <c r="AG58" s="137"/>
      <c r="AH58" s="136"/>
      <c r="AI58" s="136"/>
      <c r="AJ58" s="136"/>
      <c r="AK58" s="136"/>
      <c r="AL58" s="137"/>
      <c r="AM58" s="135"/>
      <c r="AN58" s="68">
        <f>'Form Air'!AA58</f>
        <v>0</v>
      </c>
      <c r="AO58" s="136"/>
      <c r="AP58" s="136"/>
      <c r="AQ58" s="137"/>
      <c r="AR58" s="133"/>
      <c r="AS58" s="135"/>
      <c r="AT58" s="136"/>
      <c r="AU58" s="136"/>
      <c r="AV58" s="137"/>
      <c r="AW58" s="133"/>
      <c r="AX58" s="133"/>
      <c r="AY58" s="133"/>
      <c r="AZ58" s="133"/>
      <c r="BA58" s="133"/>
      <c r="BB58" s="133"/>
      <c r="BC58" s="133"/>
    </row>
    <row r="59" spans="1:55" ht="14.25" customHeight="1">
      <c r="A59" s="62" t="str">
        <f t="shared" si="10"/>
        <v>C-16 - Ramdhani</v>
      </c>
      <c r="B59" s="67" t="s">
        <v>362</v>
      </c>
      <c r="C59" s="11" t="s">
        <v>363</v>
      </c>
      <c r="D59" s="67"/>
      <c r="E59" s="68">
        <f>'Form Air'!F59</f>
        <v>12.39</v>
      </c>
      <c r="F59" s="131">
        <f>ROUNDUP(E59*2500+15000,-3)</f>
        <v>46000</v>
      </c>
      <c r="G59" s="131"/>
      <c r="H59" s="131">
        <v>100000</v>
      </c>
      <c r="I59" s="131" t="s">
        <v>416</v>
      </c>
      <c r="J59" s="68">
        <f>'Form Air'!I59</f>
        <v>10.26</v>
      </c>
      <c r="K59" s="131">
        <f>ROUNDUP(J59*5000+15000,-3)</f>
        <v>67000</v>
      </c>
      <c r="L59" s="131"/>
      <c r="M59" s="131">
        <v>100000</v>
      </c>
      <c r="N59" s="132" t="s">
        <v>416</v>
      </c>
      <c r="O59" s="68">
        <f>'Form Air'!L59</f>
        <v>9.6199999999999974</v>
      </c>
      <c r="P59" s="131">
        <f>ROUNDUP(O59*5000+15000,-3)</f>
        <v>64000</v>
      </c>
      <c r="Q59" s="131"/>
      <c r="R59" s="131">
        <v>100000</v>
      </c>
      <c r="S59" s="132" t="s">
        <v>416</v>
      </c>
      <c r="T59" s="68">
        <f>'Form Air'!O59</f>
        <v>7.8700000000000045</v>
      </c>
      <c r="U59" s="131">
        <f>IF(T59&gt;0,ROUNDUP(T59*5000+15000,-3),0)</f>
        <v>55000</v>
      </c>
      <c r="V59" s="131"/>
      <c r="W59" s="131">
        <v>100000</v>
      </c>
      <c r="X59" s="132" t="s">
        <v>416</v>
      </c>
      <c r="Y59" s="68">
        <f>'Form Air'!R59</f>
        <v>10.619999999999997</v>
      </c>
      <c r="Z59" s="131">
        <f>IF(Y59&gt;0,ROUNDUP(Y59*5000+15000,-3),0)</f>
        <v>69000</v>
      </c>
      <c r="AA59" s="131"/>
      <c r="AB59" s="131">
        <v>100000</v>
      </c>
      <c r="AC59" s="132" t="s">
        <v>416</v>
      </c>
      <c r="AD59" s="68">
        <f>'Form Air'!U59</f>
        <v>13.580000000000005</v>
      </c>
      <c r="AE59" s="131">
        <f>IF(AD59&gt;0,ROUNDUP(AD59*5000+15000,-3),0)</f>
        <v>83000</v>
      </c>
      <c r="AF59" s="131"/>
      <c r="AG59" s="131">
        <v>100000</v>
      </c>
      <c r="AH59" s="132" t="s">
        <v>416</v>
      </c>
      <c r="AI59" s="68">
        <f>'Form Air'!X59</f>
        <v>13.329999999999998</v>
      </c>
      <c r="AJ59" s="131">
        <f>IF(AI59&gt;0,ROUNDUP(AI59*5000+15000,-3),0)</f>
        <v>82000</v>
      </c>
      <c r="AK59" s="131"/>
      <c r="AL59" s="131">
        <v>100000</v>
      </c>
      <c r="AM59" s="132" t="s">
        <v>416</v>
      </c>
      <c r="AN59" s="68">
        <f>'Form Air'!AA59</f>
        <v>17.840000000000003</v>
      </c>
      <c r="AO59" s="131">
        <f>IF(AN59&gt;0,ROUNDUP(AN59*5000+15000,-3),0)</f>
        <v>105000</v>
      </c>
      <c r="AP59" s="131"/>
      <c r="AQ59" s="131">
        <v>100000</v>
      </c>
      <c r="AR59" s="132" t="s">
        <v>416</v>
      </c>
      <c r="AS59" s="68">
        <f>'Form Air'!AD59</f>
        <v>12.409999999999997</v>
      </c>
      <c r="AT59" s="131">
        <f>IF(AS59&gt;0,ROUNDUP(AS59*5000+15000,-3),0)</f>
        <v>78000</v>
      </c>
      <c r="AU59" s="131"/>
      <c r="AV59" s="131">
        <v>100000</v>
      </c>
      <c r="AW59" s="132" t="s">
        <v>416</v>
      </c>
      <c r="AX59" s="68">
        <f>'Form Air'!AG59</f>
        <v>16.409999999999997</v>
      </c>
      <c r="AY59" s="131">
        <f>IF(AX59&gt;0,ROUNDUP(AX59*3500+15000,-3),0)</f>
        <v>73000</v>
      </c>
      <c r="AZ59" s="131"/>
      <c r="BA59" s="131">
        <v>100000</v>
      </c>
      <c r="BB59" s="132" t="s">
        <v>416</v>
      </c>
      <c r="BC59" s="132"/>
    </row>
    <row r="60" spans="1:55" ht="14.25" customHeight="1">
      <c r="A60" s="62" t="str">
        <f t="shared" si="10"/>
        <v>C-17 - -</v>
      </c>
      <c r="B60" s="140" t="s">
        <v>364</v>
      </c>
      <c r="C60" s="141" t="s">
        <v>302</v>
      </c>
      <c r="D60" s="140"/>
      <c r="E60" s="140">
        <f>'Form Air'!F60</f>
        <v>0</v>
      </c>
      <c r="F60" s="142">
        <f>E60*2500</f>
        <v>0</v>
      </c>
      <c r="G60" s="142"/>
      <c r="H60" s="142"/>
      <c r="I60" s="142"/>
      <c r="J60" s="142"/>
      <c r="K60" s="142">
        <f>J60*2500</f>
        <v>0</v>
      </c>
      <c r="L60" s="142"/>
      <c r="M60" s="142"/>
      <c r="N60" s="143"/>
      <c r="O60" s="142"/>
      <c r="P60" s="143"/>
      <c r="Q60" s="143"/>
      <c r="R60" s="142"/>
      <c r="S60" s="143"/>
      <c r="T60" s="142"/>
      <c r="U60" s="143"/>
      <c r="V60" s="143"/>
      <c r="W60" s="142"/>
      <c r="X60" s="143"/>
      <c r="Y60" s="143"/>
      <c r="Z60" s="143"/>
      <c r="AA60" s="143"/>
      <c r="AB60" s="142"/>
      <c r="AC60" s="143"/>
      <c r="AD60" s="143"/>
      <c r="AE60" s="143"/>
      <c r="AF60" s="143"/>
      <c r="AG60" s="142"/>
      <c r="AH60" s="143"/>
      <c r="AI60" s="143"/>
      <c r="AJ60" s="143"/>
      <c r="AK60" s="143"/>
      <c r="AL60" s="142"/>
      <c r="AM60" s="135"/>
      <c r="AN60" s="68">
        <f>'Form Air'!AA60</f>
        <v>0.13000000000000012</v>
      </c>
      <c r="AO60" s="143"/>
      <c r="AP60" s="143"/>
      <c r="AQ60" s="142"/>
      <c r="AR60" s="133"/>
      <c r="AS60" s="135"/>
      <c r="AT60" s="143"/>
      <c r="AU60" s="143"/>
      <c r="AV60" s="142"/>
      <c r="AW60" s="133"/>
      <c r="AX60" s="133"/>
      <c r="AY60" s="133"/>
      <c r="AZ60" s="133"/>
      <c r="BA60" s="133"/>
      <c r="BB60" s="133"/>
      <c r="BC60" s="133"/>
    </row>
    <row r="61" spans="1:55" ht="14.25" customHeight="1">
      <c r="A61" s="62" t="str">
        <f t="shared" si="10"/>
        <v>C-18 - Budi Laksana</v>
      </c>
      <c r="B61" s="67" t="s">
        <v>365</v>
      </c>
      <c r="C61" s="11" t="s">
        <v>366</v>
      </c>
      <c r="D61" s="130">
        <f>360000-100000-G61-L61-Q61-V61-AA61-AF61-AK61-AP61-AU61-AZ61</f>
        <v>110000</v>
      </c>
      <c r="E61" s="68">
        <f>'Form Air'!F61</f>
        <v>0.16999999999999993</v>
      </c>
      <c r="F61" s="131">
        <f t="shared" ref="F61:F62" si="88">ROUNDUP(E61*2500+15000,-3)</f>
        <v>16000</v>
      </c>
      <c r="G61" s="131">
        <v>15000</v>
      </c>
      <c r="H61" s="131">
        <v>100000</v>
      </c>
      <c r="I61" s="131" t="s">
        <v>416</v>
      </c>
      <c r="J61" s="68">
        <f>'Form Air'!I61</f>
        <v>3.07</v>
      </c>
      <c r="K61" s="131">
        <f t="shared" ref="K61:K62" si="89">ROUNDUP(J61*5000+15000,-3)</f>
        <v>31000</v>
      </c>
      <c r="L61" s="131">
        <v>15000</v>
      </c>
      <c r="M61" s="131">
        <v>100000</v>
      </c>
      <c r="N61" s="132" t="s">
        <v>416</v>
      </c>
      <c r="O61" s="68">
        <f>'Form Air'!L61</f>
        <v>0</v>
      </c>
      <c r="P61" s="131">
        <v>0</v>
      </c>
      <c r="Q61" s="131">
        <v>15000</v>
      </c>
      <c r="R61" s="131">
        <v>100000</v>
      </c>
      <c r="S61" s="132" t="s">
        <v>416</v>
      </c>
      <c r="T61" s="68">
        <f>'Form Air'!O61</f>
        <v>0</v>
      </c>
      <c r="U61" s="131">
        <f t="shared" ref="U61:U66" si="90">IF(T61&gt;0,ROUNDUP(T61*5000+15000,-3),0)</f>
        <v>0</v>
      </c>
      <c r="V61" s="131">
        <v>15000</v>
      </c>
      <c r="W61" s="131">
        <v>100000</v>
      </c>
      <c r="X61" s="132" t="s">
        <v>416</v>
      </c>
      <c r="Y61" s="68">
        <v>3.07</v>
      </c>
      <c r="Z61" s="131">
        <f t="shared" ref="Z61:Z66" si="91">IF(Y61&gt;0,ROUNDUP(Y61*5000+15000,-3),0)</f>
        <v>31000</v>
      </c>
      <c r="AA61" s="131">
        <v>15000</v>
      </c>
      <c r="AB61" s="131">
        <v>100000</v>
      </c>
      <c r="AC61" s="132" t="s">
        <v>416</v>
      </c>
      <c r="AD61" s="68">
        <f>'Form Air'!U61</f>
        <v>6.8899999999999864</v>
      </c>
      <c r="AE61" s="131">
        <f t="shared" ref="AE61:AE66" si="92">IF(AD61&gt;0,ROUNDUP(AD61*5000+15000,-3),0)</f>
        <v>50000</v>
      </c>
      <c r="AF61" s="131">
        <v>15000</v>
      </c>
      <c r="AG61" s="131">
        <v>100000</v>
      </c>
      <c r="AH61" s="132" t="s">
        <v>416</v>
      </c>
      <c r="AI61" s="68">
        <f>'Form Air'!X61</f>
        <v>19.849999999999909</v>
      </c>
      <c r="AJ61" s="131">
        <f t="shared" ref="AJ61:AJ66" si="93">IF(AI61&gt;0,ROUNDUP(AI61*5000+15000,-3),0)</f>
        <v>115000</v>
      </c>
      <c r="AK61" s="131">
        <v>15000</v>
      </c>
      <c r="AL61" s="131">
        <v>100000</v>
      </c>
      <c r="AM61" s="132" t="s">
        <v>416</v>
      </c>
      <c r="AN61" s="68">
        <f>'Form Air'!AA61</f>
        <v>30.270000000000095</v>
      </c>
      <c r="AO61" s="131">
        <f t="shared" ref="AO61:AO66" si="94">IF(AN61&gt;0,ROUNDUP(AN61*5000+15000,-3),0)</f>
        <v>167000</v>
      </c>
      <c r="AP61" s="131">
        <v>15000</v>
      </c>
      <c r="AQ61" s="131">
        <v>100000</v>
      </c>
      <c r="AR61" s="132" t="s">
        <v>416</v>
      </c>
      <c r="AS61" s="68">
        <f>'Form Air'!AD61</f>
        <v>29.209999999999923</v>
      </c>
      <c r="AT61" s="131">
        <f t="shared" ref="AT61:AT66" si="95">IF(AS61&gt;0,ROUNDUP(AS61*5000+15000,-3),0)</f>
        <v>162000</v>
      </c>
      <c r="AU61" s="131">
        <v>15000</v>
      </c>
      <c r="AV61" s="131">
        <v>100000</v>
      </c>
      <c r="AW61" s="132" t="s">
        <v>416</v>
      </c>
      <c r="AX61" s="68">
        <f>'Form Air'!AG61</f>
        <v>32.139999999999986</v>
      </c>
      <c r="AY61" s="131">
        <f t="shared" ref="AY61:AY66" si="96">IF(AX61&gt;0,ROUNDUP(AX61*3500+15000,-3),0)</f>
        <v>128000</v>
      </c>
      <c r="AZ61" s="131">
        <v>15000</v>
      </c>
      <c r="BA61" s="131">
        <v>100000</v>
      </c>
      <c r="BB61" s="132" t="s">
        <v>416</v>
      </c>
      <c r="BC61" s="132"/>
    </row>
    <row r="62" spans="1:55" ht="14.25" customHeight="1">
      <c r="A62" s="62" t="str">
        <f t="shared" si="10"/>
        <v>D-1 - Agung Ihsan Athoilah</v>
      </c>
      <c r="B62" s="67" t="s">
        <v>367</v>
      </c>
      <c r="C62" s="11" t="s">
        <v>304</v>
      </c>
      <c r="D62" s="130">
        <f>360000-G62-L62-Q62-V62-AA62-AF62-AK62-AP62-AU62-AZ62</f>
        <v>145000</v>
      </c>
      <c r="E62" s="68">
        <f>'Form Air'!F62</f>
        <v>3.1</v>
      </c>
      <c r="F62" s="131">
        <f t="shared" si="88"/>
        <v>23000</v>
      </c>
      <c r="G62" s="131">
        <v>25000</v>
      </c>
      <c r="H62" s="131">
        <v>0</v>
      </c>
      <c r="I62" s="131" t="s">
        <v>416</v>
      </c>
      <c r="J62" s="68">
        <f>'Form Air'!I62</f>
        <v>2.76</v>
      </c>
      <c r="K62" s="131">
        <f t="shared" si="89"/>
        <v>29000</v>
      </c>
      <c r="L62" s="131">
        <v>25000</v>
      </c>
      <c r="M62" s="131">
        <v>0</v>
      </c>
      <c r="N62" s="132" t="s">
        <v>416</v>
      </c>
      <c r="O62" s="68">
        <f>'Form Air'!L62</f>
        <v>2.2600000000000007</v>
      </c>
      <c r="P62" s="131">
        <f>ROUNDUP(O62*5000+15000,-3)</f>
        <v>27000</v>
      </c>
      <c r="Q62" s="131">
        <v>25000</v>
      </c>
      <c r="R62" s="131">
        <v>0</v>
      </c>
      <c r="S62" s="132" t="s">
        <v>416</v>
      </c>
      <c r="T62" s="68">
        <f>'Form Air'!O62</f>
        <v>0.66999999999999993</v>
      </c>
      <c r="U62" s="131">
        <f t="shared" si="90"/>
        <v>19000</v>
      </c>
      <c r="V62" s="131">
        <v>25000</v>
      </c>
      <c r="W62" s="131">
        <v>0</v>
      </c>
      <c r="X62" s="132" t="s">
        <v>416</v>
      </c>
      <c r="Y62" s="68">
        <v>2.67</v>
      </c>
      <c r="Z62" s="131">
        <f t="shared" si="91"/>
        <v>29000</v>
      </c>
      <c r="AA62" s="131">
        <v>25000</v>
      </c>
      <c r="AB62" s="131">
        <v>0</v>
      </c>
      <c r="AC62" s="132" t="s">
        <v>416</v>
      </c>
      <c r="AD62" s="68">
        <f>'Form Air'!U62</f>
        <v>1.3200000000000003</v>
      </c>
      <c r="AE62" s="131">
        <f t="shared" si="92"/>
        <v>22000</v>
      </c>
      <c r="AF62" s="131">
        <v>15000</v>
      </c>
      <c r="AG62" s="131">
        <v>0</v>
      </c>
      <c r="AH62" s="132" t="s">
        <v>416</v>
      </c>
      <c r="AI62" s="68">
        <f>'Form Air'!X62</f>
        <v>1.4799999999999986</v>
      </c>
      <c r="AJ62" s="131">
        <f t="shared" si="93"/>
        <v>23000</v>
      </c>
      <c r="AK62" s="131">
        <v>25000</v>
      </c>
      <c r="AL62" s="131">
        <v>0</v>
      </c>
      <c r="AM62" s="132" t="s">
        <v>416</v>
      </c>
      <c r="AN62" s="68">
        <f>'Form Air'!AA62</f>
        <v>9.5800000000000018</v>
      </c>
      <c r="AO62" s="131">
        <f t="shared" si="94"/>
        <v>63000</v>
      </c>
      <c r="AP62" s="131">
        <v>0</v>
      </c>
      <c r="AQ62" s="131">
        <v>0</v>
      </c>
      <c r="AR62" s="132" t="s">
        <v>416</v>
      </c>
      <c r="AS62" s="68">
        <f>'Form Air'!AD62</f>
        <v>10.370000000000001</v>
      </c>
      <c r="AT62" s="131">
        <f t="shared" si="95"/>
        <v>67000</v>
      </c>
      <c r="AU62" s="131">
        <v>25000</v>
      </c>
      <c r="AV62" s="131">
        <v>0</v>
      </c>
      <c r="AW62" s="132" t="s">
        <v>416</v>
      </c>
      <c r="AX62" s="68">
        <f>'Form Air'!AG62</f>
        <v>9.7299999999999969</v>
      </c>
      <c r="AY62" s="131">
        <f t="shared" si="96"/>
        <v>50000</v>
      </c>
      <c r="AZ62" s="131">
        <v>25000</v>
      </c>
      <c r="BA62" s="131">
        <v>0</v>
      </c>
      <c r="BB62" s="132" t="s">
        <v>416</v>
      </c>
      <c r="BC62" s="132"/>
    </row>
    <row r="63" spans="1:55" ht="14.25" customHeight="1">
      <c r="A63" s="62" t="str">
        <f t="shared" si="10"/>
        <v>D-2 - Armanda Junaidi</v>
      </c>
      <c r="B63" s="67" t="s">
        <v>368</v>
      </c>
      <c r="C63" s="11" t="s">
        <v>369</v>
      </c>
      <c r="D63" s="130">
        <f>360000-100000-AF63</f>
        <v>0</v>
      </c>
      <c r="E63" s="68">
        <f>'Form Air'!F63</f>
        <v>0</v>
      </c>
      <c r="F63" s="131">
        <f>E63*2500</f>
        <v>0</v>
      </c>
      <c r="G63" s="131">
        <v>0</v>
      </c>
      <c r="H63" s="131">
        <v>100000</v>
      </c>
      <c r="I63" s="131" t="s">
        <v>416</v>
      </c>
      <c r="J63" s="68">
        <f>'Form Air'!I63</f>
        <v>0</v>
      </c>
      <c r="K63" s="131">
        <f>J63*2500</f>
        <v>0</v>
      </c>
      <c r="L63" s="131">
        <v>0</v>
      </c>
      <c r="M63" s="131">
        <v>100000</v>
      </c>
      <c r="N63" s="132" t="s">
        <v>416</v>
      </c>
      <c r="O63" s="68">
        <f>'Form Air'!L63</f>
        <v>0</v>
      </c>
      <c r="P63" s="131">
        <f>O63*2500</f>
        <v>0</v>
      </c>
      <c r="Q63" s="131">
        <v>0</v>
      </c>
      <c r="R63" s="131">
        <v>100000</v>
      </c>
      <c r="S63" s="132" t="s">
        <v>416</v>
      </c>
      <c r="T63" s="68">
        <f>'Form Air'!O63</f>
        <v>0</v>
      </c>
      <c r="U63" s="131">
        <f t="shared" si="90"/>
        <v>0</v>
      </c>
      <c r="V63" s="131">
        <v>0</v>
      </c>
      <c r="W63" s="131">
        <v>100000</v>
      </c>
      <c r="X63" s="132" t="s">
        <v>416</v>
      </c>
      <c r="Y63" s="68">
        <f>'Form Air'!R63</f>
        <v>0</v>
      </c>
      <c r="Z63" s="131">
        <f t="shared" si="91"/>
        <v>0</v>
      </c>
      <c r="AA63" s="131">
        <v>0</v>
      </c>
      <c r="AB63" s="131">
        <v>100000</v>
      </c>
      <c r="AC63" s="132"/>
      <c r="AD63" s="68">
        <f>'Form Air'!U63</f>
        <v>0.16999999999999993</v>
      </c>
      <c r="AE63" s="131">
        <f t="shared" si="92"/>
        <v>16000</v>
      </c>
      <c r="AF63" s="131">
        <v>260000</v>
      </c>
      <c r="AG63" s="131">
        <v>0</v>
      </c>
      <c r="AH63" s="132" t="s">
        <v>416</v>
      </c>
      <c r="AI63" s="68">
        <f>'Form Air'!X63</f>
        <v>0</v>
      </c>
      <c r="AJ63" s="131">
        <f t="shared" si="93"/>
        <v>0</v>
      </c>
      <c r="AK63" s="131"/>
      <c r="AL63" s="131">
        <v>100000</v>
      </c>
      <c r="AM63" s="132" t="s">
        <v>416</v>
      </c>
      <c r="AN63" s="68">
        <f>'Form Air'!AA63</f>
        <v>0</v>
      </c>
      <c r="AO63" s="131">
        <f t="shared" si="94"/>
        <v>0</v>
      </c>
      <c r="AP63" s="131"/>
      <c r="AQ63" s="131">
        <v>100000</v>
      </c>
      <c r="AR63" s="132" t="s">
        <v>416</v>
      </c>
      <c r="AS63" s="68">
        <f>'Form Air'!AD63</f>
        <v>0</v>
      </c>
      <c r="AT63" s="131">
        <f t="shared" si="95"/>
        <v>0</v>
      </c>
      <c r="AU63" s="131"/>
      <c r="AV63" s="131">
        <v>100000</v>
      </c>
      <c r="AW63" s="132" t="s">
        <v>416</v>
      </c>
      <c r="AX63" s="68">
        <f>'Form Air'!AG63</f>
        <v>0</v>
      </c>
      <c r="AY63" s="131">
        <f t="shared" si="96"/>
        <v>0</v>
      </c>
      <c r="AZ63" s="131"/>
      <c r="BA63" s="131">
        <v>100000</v>
      </c>
      <c r="BB63" s="132" t="s">
        <v>416</v>
      </c>
      <c r="BC63" s="132"/>
    </row>
    <row r="64" spans="1:55" ht="14.25" customHeight="1">
      <c r="A64" s="62" t="str">
        <f t="shared" si="10"/>
        <v>D-3 - Abdul Malik Ikhsan</v>
      </c>
      <c r="B64" s="67" t="s">
        <v>370</v>
      </c>
      <c r="C64" s="11" t="s">
        <v>371</v>
      </c>
      <c r="D64" s="67"/>
      <c r="E64" s="68">
        <f>'Form Air'!F64</f>
        <v>2.82</v>
      </c>
      <c r="F64" s="131">
        <f t="shared" ref="F64:F66" si="97">ROUNDUP(E64*2500+15000,-3)</f>
        <v>23000</v>
      </c>
      <c r="G64" s="131"/>
      <c r="H64" s="131">
        <v>100000</v>
      </c>
      <c r="I64" s="131" t="s">
        <v>416</v>
      </c>
      <c r="J64" s="68">
        <f>'Form Air'!I64</f>
        <v>5.63</v>
      </c>
      <c r="K64" s="131">
        <f t="shared" ref="K64:K66" si="98">ROUNDUP(J64*5000+15000,-3)</f>
        <v>44000</v>
      </c>
      <c r="L64" s="131"/>
      <c r="M64" s="131">
        <v>100000</v>
      </c>
      <c r="N64" s="132" t="s">
        <v>416</v>
      </c>
      <c r="O64" s="68">
        <f>'Form Air'!L64</f>
        <v>6.2299999999999986</v>
      </c>
      <c r="P64" s="131">
        <f t="shared" ref="P64:P66" si="99">ROUNDUP(O64*5000+15000,-3)</f>
        <v>47000</v>
      </c>
      <c r="Q64" s="131"/>
      <c r="R64" s="131">
        <v>100000</v>
      </c>
      <c r="S64" s="132" t="s">
        <v>416</v>
      </c>
      <c r="T64" s="68">
        <f>'Form Air'!O64</f>
        <v>3.5300000000000011</v>
      </c>
      <c r="U64" s="131">
        <f t="shared" si="90"/>
        <v>33000</v>
      </c>
      <c r="V64" s="131"/>
      <c r="W64" s="131">
        <v>100000</v>
      </c>
      <c r="X64" s="132" t="s">
        <v>416</v>
      </c>
      <c r="Y64" s="68">
        <f>'Form Air'!R64</f>
        <v>3.0600000000000023</v>
      </c>
      <c r="Z64" s="131">
        <f t="shared" si="91"/>
        <v>31000</v>
      </c>
      <c r="AA64" s="131"/>
      <c r="AB64" s="131">
        <v>100000</v>
      </c>
      <c r="AC64" s="132" t="s">
        <v>416</v>
      </c>
      <c r="AD64" s="68">
        <f>'Form Air'!U64</f>
        <v>4.5799999999999983</v>
      </c>
      <c r="AE64" s="131">
        <f t="shared" si="92"/>
        <v>38000</v>
      </c>
      <c r="AF64" s="131"/>
      <c r="AG64" s="131">
        <v>100000</v>
      </c>
      <c r="AH64" s="132" t="s">
        <v>416</v>
      </c>
      <c r="AI64" s="68">
        <f>'Form Air'!X64</f>
        <v>2.7100000000000009</v>
      </c>
      <c r="AJ64" s="131">
        <f t="shared" si="93"/>
        <v>29000</v>
      </c>
      <c r="AK64" s="131"/>
      <c r="AL64" s="131">
        <v>100000</v>
      </c>
      <c r="AM64" s="132" t="s">
        <v>416</v>
      </c>
      <c r="AN64" s="68">
        <f>'Form Air'!AA64</f>
        <v>6.4799999999999969</v>
      </c>
      <c r="AO64" s="131">
        <f t="shared" si="94"/>
        <v>48000</v>
      </c>
      <c r="AP64" s="131"/>
      <c r="AQ64" s="131">
        <v>100000</v>
      </c>
      <c r="AR64" s="132" t="s">
        <v>416</v>
      </c>
      <c r="AS64" s="68">
        <f>'Form Air'!AD64</f>
        <v>4.7600000000000051</v>
      </c>
      <c r="AT64" s="131">
        <f t="shared" si="95"/>
        <v>39000</v>
      </c>
      <c r="AU64" s="131"/>
      <c r="AV64" s="131">
        <v>100000</v>
      </c>
      <c r="AW64" s="132" t="s">
        <v>416</v>
      </c>
      <c r="AX64" s="68">
        <f>'Form Air'!AG64</f>
        <v>3.769999999999996</v>
      </c>
      <c r="AY64" s="131">
        <f t="shared" si="96"/>
        <v>29000</v>
      </c>
      <c r="AZ64" s="131"/>
      <c r="BA64" s="131">
        <v>100000</v>
      </c>
      <c r="BB64" s="132" t="s">
        <v>416</v>
      </c>
      <c r="BC64" s="132"/>
    </row>
    <row r="65" spans="1:55" ht="14.25" customHeight="1">
      <c r="A65" s="62" t="str">
        <f t="shared" si="10"/>
        <v>D-4 - Toni</v>
      </c>
      <c r="B65" s="67" t="s">
        <v>372</v>
      </c>
      <c r="C65" s="11" t="s">
        <v>373</v>
      </c>
      <c r="D65" s="130">
        <f>360000-100000-G65-L65-Q65-V65-AA65-AF65-AK65-AP65-AU65-AZ65</f>
        <v>110000</v>
      </c>
      <c r="E65" s="68">
        <f>'Form Air'!F65</f>
        <v>7.18</v>
      </c>
      <c r="F65" s="131">
        <f t="shared" si="97"/>
        <v>33000</v>
      </c>
      <c r="G65" s="131">
        <v>15000</v>
      </c>
      <c r="H65" s="131">
        <v>100000</v>
      </c>
      <c r="I65" s="131" t="s">
        <v>416</v>
      </c>
      <c r="J65" s="68">
        <f>'Form Air'!I65</f>
        <v>11.809999999999999</v>
      </c>
      <c r="K65" s="131">
        <f t="shared" si="98"/>
        <v>75000</v>
      </c>
      <c r="L65" s="131">
        <v>15000</v>
      </c>
      <c r="M65" s="131">
        <v>100000</v>
      </c>
      <c r="N65" s="132" t="s">
        <v>416</v>
      </c>
      <c r="O65" s="68">
        <f>'Form Air'!L65</f>
        <v>13.410000000000004</v>
      </c>
      <c r="P65" s="131">
        <f t="shared" si="99"/>
        <v>83000</v>
      </c>
      <c r="Q65" s="131">
        <v>15000</v>
      </c>
      <c r="R65" s="131">
        <v>100000</v>
      </c>
      <c r="S65" s="132" t="s">
        <v>416</v>
      </c>
      <c r="T65" s="68">
        <f>'Form Air'!O65</f>
        <v>8.1199999999999974</v>
      </c>
      <c r="U65" s="131">
        <f t="shared" si="90"/>
        <v>56000</v>
      </c>
      <c r="V65" s="131">
        <v>15000</v>
      </c>
      <c r="W65" s="131">
        <v>100000</v>
      </c>
      <c r="X65" s="132" t="s">
        <v>416</v>
      </c>
      <c r="Y65" s="68">
        <f>'Form Air'!R65</f>
        <v>4.82</v>
      </c>
      <c r="Z65" s="131">
        <f t="shared" si="91"/>
        <v>40000</v>
      </c>
      <c r="AA65" s="131">
        <v>15000</v>
      </c>
      <c r="AB65" s="131">
        <v>100000</v>
      </c>
      <c r="AC65" s="132" t="s">
        <v>416</v>
      </c>
      <c r="AD65" s="68">
        <f>'Form Air'!U65</f>
        <v>13.25</v>
      </c>
      <c r="AE65" s="131">
        <f t="shared" si="92"/>
        <v>82000</v>
      </c>
      <c r="AF65" s="131">
        <v>15000</v>
      </c>
      <c r="AG65" s="131">
        <v>100000</v>
      </c>
      <c r="AH65" s="132" t="s">
        <v>416</v>
      </c>
      <c r="AI65" s="68">
        <f>'Form Air'!X65</f>
        <v>14.629999999999995</v>
      </c>
      <c r="AJ65" s="131">
        <f t="shared" si="93"/>
        <v>89000</v>
      </c>
      <c r="AK65" s="131">
        <v>15000</v>
      </c>
      <c r="AL65" s="131">
        <v>100000</v>
      </c>
      <c r="AM65" s="132" t="s">
        <v>416</v>
      </c>
      <c r="AN65" s="68">
        <f>'Form Air'!AA65</f>
        <v>17.660000000000011</v>
      </c>
      <c r="AO65" s="131">
        <f t="shared" si="94"/>
        <v>104000</v>
      </c>
      <c r="AP65" s="131">
        <v>15000</v>
      </c>
      <c r="AQ65" s="131">
        <v>100000</v>
      </c>
      <c r="AR65" s="132" t="s">
        <v>416</v>
      </c>
      <c r="AS65" s="68">
        <f>'Form Air'!AD65</f>
        <v>10.309999999999988</v>
      </c>
      <c r="AT65" s="131">
        <f t="shared" si="95"/>
        <v>67000</v>
      </c>
      <c r="AU65" s="131">
        <v>15000</v>
      </c>
      <c r="AV65" s="131">
        <v>100000</v>
      </c>
      <c r="AW65" s="132" t="s">
        <v>416</v>
      </c>
      <c r="AX65" s="68">
        <f>'Form Air'!AG65</f>
        <v>11.810000000000002</v>
      </c>
      <c r="AY65" s="131">
        <f t="shared" si="96"/>
        <v>57000</v>
      </c>
      <c r="AZ65" s="131">
        <v>15000</v>
      </c>
      <c r="BA65" s="131">
        <v>100000</v>
      </c>
      <c r="BB65" s="132" t="s">
        <v>416</v>
      </c>
      <c r="BC65" s="132"/>
    </row>
    <row r="66" spans="1:55" ht="14.25" customHeight="1">
      <c r="A66" s="62" t="str">
        <f t="shared" si="10"/>
        <v>D-5 - Wilman - Dwi</v>
      </c>
      <c r="B66" s="67" t="s">
        <v>374</v>
      </c>
      <c r="C66" s="11" t="s">
        <v>375</v>
      </c>
      <c r="D66" s="130">
        <f>360000-G66-L66-Q66-V66-AA66-AF66-AK66-AP66-AU66-AZ66</f>
        <v>110000</v>
      </c>
      <c r="E66" s="68">
        <f>'Form Air'!F66</f>
        <v>1.6199999999999999</v>
      </c>
      <c r="F66" s="131">
        <f t="shared" si="97"/>
        <v>20000</v>
      </c>
      <c r="G66" s="131">
        <v>25000</v>
      </c>
      <c r="H66" s="131">
        <v>100000</v>
      </c>
      <c r="I66" s="131" t="s">
        <v>416</v>
      </c>
      <c r="J66" s="68">
        <f>'Form Air'!I66</f>
        <v>2.4700000000000002</v>
      </c>
      <c r="K66" s="131">
        <f t="shared" si="98"/>
        <v>28000</v>
      </c>
      <c r="L66" s="131">
        <v>25000</v>
      </c>
      <c r="M66" s="131">
        <v>100000</v>
      </c>
      <c r="N66" s="132" t="s">
        <v>416</v>
      </c>
      <c r="O66" s="68">
        <f>'Form Air'!L66</f>
        <v>2.4900000000000002</v>
      </c>
      <c r="P66" s="131">
        <f t="shared" si="99"/>
        <v>28000</v>
      </c>
      <c r="Q66" s="131">
        <v>25000</v>
      </c>
      <c r="R66" s="131">
        <v>100000</v>
      </c>
      <c r="S66" s="132" t="s">
        <v>416</v>
      </c>
      <c r="T66" s="68">
        <f>'Form Air'!O66</f>
        <v>1.2400000000000002</v>
      </c>
      <c r="U66" s="131">
        <f t="shared" si="90"/>
        <v>22000</v>
      </c>
      <c r="V66" s="131">
        <v>25000</v>
      </c>
      <c r="W66" s="131">
        <v>100000</v>
      </c>
      <c r="X66" s="132" t="s">
        <v>416</v>
      </c>
      <c r="Y66" s="68">
        <v>1.54</v>
      </c>
      <c r="Z66" s="131">
        <f t="shared" si="91"/>
        <v>23000</v>
      </c>
      <c r="AA66" s="131">
        <v>25000</v>
      </c>
      <c r="AB66" s="131">
        <v>100000</v>
      </c>
      <c r="AC66" s="132" t="s">
        <v>416</v>
      </c>
      <c r="AD66" s="68">
        <f>'Form Air'!U66</f>
        <v>2.5099999999999998</v>
      </c>
      <c r="AE66" s="131">
        <f t="shared" si="92"/>
        <v>28000</v>
      </c>
      <c r="AF66" s="131">
        <v>25000</v>
      </c>
      <c r="AG66" s="131">
        <v>100000</v>
      </c>
      <c r="AH66" s="132" t="s">
        <v>416</v>
      </c>
      <c r="AI66" s="68">
        <f>'Form Air'!X66</f>
        <v>4.0600000000000023</v>
      </c>
      <c r="AJ66" s="131">
        <f t="shared" si="93"/>
        <v>36000</v>
      </c>
      <c r="AK66" s="131">
        <v>25000</v>
      </c>
      <c r="AL66" s="131">
        <v>100000</v>
      </c>
      <c r="AM66" s="132" t="s">
        <v>416</v>
      </c>
      <c r="AN66" s="68">
        <f>'Form Air'!AA66</f>
        <v>1.5799999999999983</v>
      </c>
      <c r="AO66" s="131">
        <f t="shared" si="94"/>
        <v>23000</v>
      </c>
      <c r="AP66" s="131">
        <v>25000</v>
      </c>
      <c r="AQ66" s="131">
        <v>100000</v>
      </c>
      <c r="AR66" s="132" t="s">
        <v>416</v>
      </c>
      <c r="AS66" s="68">
        <f>'Form Air'!AD66</f>
        <v>2.6400000000000006</v>
      </c>
      <c r="AT66" s="131">
        <f t="shared" si="95"/>
        <v>29000</v>
      </c>
      <c r="AU66" s="131">
        <v>25000</v>
      </c>
      <c r="AV66" s="131">
        <v>100000</v>
      </c>
      <c r="AW66" s="132" t="s">
        <v>416</v>
      </c>
      <c r="AX66" s="68">
        <f>'Form Air'!AG66</f>
        <v>5.8299999999999983</v>
      </c>
      <c r="AY66" s="131">
        <f t="shared" si="96"/>
        <v>36000</v>
      </c>
      <c r="AZ66" s="131">
        <v>25000</v>
      </c>
      <c r="BA66" s="131">
        <v>100000</v>
      </c>
      <c r="BB66" s="132" t="s">
        <v>416</v>
      </c>
      <c r="BC66" s="132"/>
    </row>
    <row r="67" spans="1:55" ht="14.25" customHeight="1">
      <c r="A67" s="144"/>
      <c r="B67" s="145"/>
      <c r="C67" s="145"/>
      <c r="D67" s="145">
        <f>SUM(D6:D66)</f>
        <v>1299000</v>
      </c>
      <c r="E67" s="146"/>
      <c r="F67" s="147">
        <f>SUMIF(I6:I1000,"DONE",F6:F1000)+20000</f>
        <v>1088000</v>
      </c>
      <c r="G67" s="147">
        <f>SUMIF(I6:I1000,"DONE",G6:G1000)</f>
        <v>788000</v>
      </c>
      <c r="H67" s="147">
        <f>SUMIF(I6:I1000,"DONE",H6:H1000)</f>
        <v>4500000</v>
      </c>
      <c r="I67" s="145"/>
      <c r="J67" s="146"/>
      <c r="K67" s="147">
        <f>SUMIF(N6:N1000,"DONE",K6:K1000)</f>
        <v>2356000</v>
      </c>
      <c r="L67" s="147">
        <f>SUMIF(N6:N1000,"DONE",L6:L1000)</f>
        <v>1094000</v>
      </c>
      <c r="M67" s="147">
        <f>SUMIF(N6:N1000,"DONE",M6:M1000)</f>
        <v>4800000</v>
      </c>
      <c r="N67" s="145"/>
      <c r="O67" s="145"/>
      <c r="P67" s="147">
        <f>SUMIF(S6:S1000,"DONE",P6:P1000)</f>
        <v>2620000</v>
      </c>
      <c r="Q67" s="147">
        <f>SUMIF(S6:S1000,"DONE",Q6:Q1000)</f>
        <v>965000</v>
      </c>
      <c r="R67" s="147">
        <f>SUMIF(S6:S1000,"DONE",R6:R1000)</f>
        <v>5000000</v>
      </c>
      <c r="S67" s="145"/>
      <c r="T67" s="145"/>
      <c r="U67" s="147">
        <f>SUMIF(X6:X1000,"DONE",U6:U1000)+50000</f>
        <v>2268000</v>
      </c>
      <c r="V67" s="147">
        <f>SUMIF(X6:X1000,"DONE",V6:V1000)</f>
        <v>281000</v>
      </c>
      <c r="W67" s="147">
        <f>SUMIF(X6:X1000,"DONE",W6:W1000)</f>
        <v>5000000</v>
      </c>
      <c r="X67" s="145"/>
      <c r="Y67" s="145"/>
      <c r="Z67" s="147">
        <f>SUMIF(AC6:AC1000,"DONE",Z6:Z1000)+50000</f>
        <v>2603000</v>
      </c>
      <c r="AA67" s="147">
        <f>SUMIF(AC6:AC1000,"DONE",AA6:AA1000)</f>
        <v>240000</v>
      </c>
      <c r="AB67" s="147">
        <f>SUMIF(AC6:AC1000,"DONE",AB6:AB1000)</f>
        <v>4800000</v>
      </c>
      <c r="AC67" s="145"/>
      <c r="AD67" s="145"/>
      <c r="AE67" s="147">
        <f>SUMIF(AH6:AH1000,"DONE",AE6:AE1000)+50000</f>
        <v>2506000</v>
      </c>
      <c r="AF67" s="147">
        <f>SUMIF(AH6:AH1000,"DONE",AF6:AF1000)</f>
        <v>440000</v>
      </c>
      <c r="AG67" s="147">
        <f>SUMIF(AH6:AH1000,"DONE",AG6:AG1000)</f>
        <v>4700000</v>
      </c>
      <c r="AH67" s="145"/>
      <c r="AI67" s="145"/>
      <c r="AJ67" s="147">
        <f>SUMIF(AM6:AM1000,"DONE",AJ6:AJ1000)+50000</f>
        <v>2616000</v>
      </c>
      <c r="AK67" s="147">
        <f>SUMIF(AM6:AM1000,"DONE",AK6:AK1000)</f>
        <v>175000</v>
      </c>
      <c r="AL67" s="147">
        <f>SUMIF(AM6:AM1000,"DONE",AL6:AL1000)</f>
        <v>4800000</v>
      </c>
      <c r="AM67" s="145"/>
      <c r="AN67" s="68">
        <f>'Form Air'!AA67</f>
        <v>21.839999999999918</v>
      </c>
      <c r="AO67" s="147">
        <f>SUMIF(AR6:AR1000,"DONE",AO6:AO1000)</f>
        <v>2984000</v>
      </c>
      <c r="AP67" s="147">
        <f>SUMIF(AR6:AR1000,"DONE",AP6:AP1000)</f>
        <v>144000</v>
      </c>
      <c r="AQ67" s="147">
        <f>SUMIF(AR6:AR1000,"DONE",AQ6:AQ1000)</f>
        <v>4700000</v>
      </c>
      <c r="AR67" s="145"/>
      <c r="AS67" s="68">
        <f>'Form Air'!AD67</f>
        <v>0</v>
      </c>
      <c r="AT67" s="147">
        <f>SUMIF(AW6:AW1000,"DONE",AT6:AT1000)</f>
        <v>2875000</v>
      </c>
      <c r="AU67" s="147">
        <f>SUMIF(AW6:AW1000,"DONE",AU6:AU1000)</f>
        <v>211000</v>
      </c>
      <c r="AV67" s="147">
        <f>SUMIF(AW6:AW1000,"DONE",AV6:AV1000)</f>
        <v>4900000</v>
      </c>
      <c r="AW67" s="145"/>
      <c r="AX67" s="145"/>
      <c r="AY67" s="147">
        <f>SUMIF(BB6:BB1000,"DONE",AY6:AY1000)</f>
        <v>2004000</v>
      </c>
      <c r="AZ67" s="147">
        <f>SUMIF(BB6:BB1000,"DONE",AZ6:AZ1000)</f>
        <v>177000</v>
      </c>
      <c r="BA67" s="147">
        <f>SUMIF(BB6:BB1000,"DONE",BA6:BA1000)</f>
        <v>4900000</v>
      </c>
      <c r="BB67" s="145"/>
      <c r="BC67" s="145"/>
    </row>
    <row r="68" spans="1:55" ht="14.25" customHeight="1">
      <c r="A68" s="62"/>
      <c r="E68" s="85"/>
      <c r="F68" s="4"/>
      <c r="G68" s="4"/>
    </row>
    <row r="69" spans="1:55" ht="14.25" customHeight="1">
      <c r="A69" s="62"/>
      <c r="E69" s="85"/>
      <c r="F69" s="4"/>
      <c r="G69" s="4"/>
    </row>
    <row r="70" spans="1:55" ht="14.25" customHeight="1">
      <c r="A70" s="62"/>
      <c r="E70" s="85"/>
      <c r="F70" s="4"/>
      <c r="G70" s="4"/>
    </row>
    <row r="71" spans="1:55" ht="14.25" customHeight="1">
      <c r="A71" s="62"/>
      <c r="E71" s="85"/>
      <c r="F71" s="4"/>
      <c r="G71" s="4"/>
    </row>
    <row r="72" spans="1:55" ht="14.25" customHeight="1">
      <c r="A72" s="62"/>
      <c r="E72" s="85"/>
      <c r="F72" s="4"/>
      <c r="G72" s="4"/>
    </row>
    <row r="73" spans="1:55" ht="14.25" customHeight="1">
      <c r="A73" s="62"/>
      <c r="E73" s="85"/>
      <c r="F73" s="4"/>
      <c r="G73" s="4"/>
    </row>
    <row r="74" spans="1:55" ht="14.25" customHeight="1">
      <c r="A74" s="62"/>
      <c r="E74" s="85"/>
      <c r="F74" s="4"/>
      <c r="G74" s="4"/>
    </row>
    <row r="75" spans="1:55" ht="14.25" customHeight="1">
      <c r="A75" s="62"/>
      <c r="E75" s="85"/>
      <c r="F75" s="4"/>
      <c r="G75" s="4"/>
    </row>
    <row r="76" spans="1:55" ht="14.25" customHeight="1">
      <c r="A76" s="62"/>
      <c r="E76" s="85"/>
      <c r="F76" s="4"/>
      <c r="G76" s="4"/>
    </row>
    <row r="77" spans="1:55" ht="14.25" customHeight="1">
      <c r="A77" s="62"/>
      <c r="E77" s="85"/>
      <c r="F77" s="4"/>
      <c r="G77" s="4"/>
    </row>
    <row r="78" spans="1:55" ht="14.25" customHeight="1">
      <c r="A78" s="62"/>
      <c r="E78" s="85"/>
      <c r="F78" s="4"/>
      <c r="G78" s="4"/>
    </row>
    <row r="79" spans="1:55" ht="14.25" customHeight="1">
      <c r="A79" s="62"/>
      <c r="E79" s="85"/>
      <c r="F79" s="4"/>
      <c r="G79" s="4"/>
    </row>
    <row r="80" spans="1:55" ht="14.25" customHeight="1">
      <c r="A80" s="62"/>
      <c r="E80" s="85"/>
      <c r="F80" s="4"/>
      <c r="G80" s="4"/>
    </row>
    <row r="81" spans="1:7" ht="14.25" customHeight="1">
      <c r="A81" s="62"/>
      <c r="E81" s="85"/>
      <c r="F81" s="4"/>
      <c r="G81" s="4"/>
    </row>
    <row r="82" spans="1:7" ht="14.25" customHeight="1">
      <c r="A82" s="62"/>
      <c r="E82" s="85"/>
      <c r="F82" s="4"/>
      <c r="G82" s="4"/>
    </row>
    <row r="83" spans="1:7" ht="14.25" customHeight="1">
      <c r="A83" s="62"/>
      <c r="E83" s="85"/>
      <c r="F83" s="4"/>
      <c r="G83" s="4"/>
    </row>
    <row r="84" spans="1:7" ht="14.25" customHeight="1">
      <c r="A84" s="62"/>
      <c r="E84" s="85"/>
      <c r="F84" s="4"/>
      <c r="G84" s="4"/>
    </row>
    <row r="85" spans="1:7" ht="14.25" customHeight="1">
      <c r="A85" s="62"/>
      <c r="E85" s="85"/>
      <c r="F85" s="4"/>
      <c r="G85" s="4"/>
    </row>
    <row r="86" spans="1:7" ht="14.25" customHeight="1">
      <c r="A86" s="62"/>
      <c r="E86" s="85"/>
      <c r="F86" s="4"/>
      <c r="G86" s="4"/>
    </row>
    <row r="87" spans="1:7" ht="14.25" customHeight="1">
      <c r="A87" s="62"/>
      <c r="E87" s="85"/>
      <c r="F87" s="4"/>
      <c r="G87" s="4"/>
    </row>
    <row r="88" spans="1:7" ht="14.25" customHeight="1">
      <c r="A88" s="62"/>
      <c r="E88" s="85"/>
      <c r="F88" s="4"/>
      <c r="G88" s="4"/>
    </row>
    <row r="89" spans="1:7" ht="14.25" customHeight="1">
      <c r="A89" s="62"/>
      <c r="E89" s="85"/>
      <c r="F89" s="4"/>
      <c r="G89" s="4"/>
    </row>
    <row r="90" spans="1:7" ht="14.25" customHeight="1">
      <c r="A90" s="62"/>
      <c r="E90" s="85"/>
      <c r="F90" s="4"/>
      <c r="G90" s="4"/>
    </row>
    <row r="91" spans="1:7" ht="14.25" customHeight="1">
      <c r="A91" s="62"/>
      <c r="E91" s="85"/>
      <c r="F91" s="4"/>
      <c r="G91" s="4"/>
    </row>
    <row r="92" spans="1:7" ht="14.25" customHeight="1">
      <c r="A92" s="62"/>
      <c r="E92" s="85"/>
      <c r="F92" s="4"/>
      <c r="G92" s="4"/>
    </row>
    <row r="93" spans="1:7" ht="14.25" customHeight="1">
      <c r="A93" s="62"/>
      <c r="E93" s="85"/>
      <c r="F93" s="4"/>
      <c r="G93" s="4"/>
    </row>
    <row r="94" spans="1:7" ht="14.25" customHeight="1">
      <c r="A94" s="62"/>
      <c r="E94" s="85"/>
      <c r="F94" s="4"/>
      <c r="G94" s="4"/>
    </row>
    <row r="95" spans="1:7" ht="14.25" customHeight="1">
      <c r="A95" s="62"/>
      <c r="E95" s="85"/>
      <c r="F95" s="4"/>
      <c r="G95" s="4"/>
    </row>
    <row r="96" spans="1:7" ht="14.25" customHeight="1">
      <c r="A96" s="62"/>
      <c r="E96" s="85"/>
      <c r="F96" s="4"/>
      <c r="G96" s="4"/>
    </row>
    <row r="97" spans="1:7" ht="14.25" customHeight="1">
      <c r="A97" s="62"/>
      <c r="E97" s="85"/>
      <c r="F97" s="4"/>
      <c r="G97" s="4"/>
    </row>
    <row r="98" spans="1:7" ht="14.25" customHeight="1">
      <c r="A98" s="62"/>
      <c r="E98" s="85"/>
      <c r="F98" s="4"/>
      <c r="G98" s="4"/>
    </row>
    <row r="99" spans="1:7" ht="14.25" customHeight="1">
      <c r="A99" s="62"/>
      <c r="E99" s="85"/>
      <c r="F99" s="4"/>
      <c r="G99" s="4"/>
    </row>
    <row r="100" spans="1:7" ht="14.25" customHeight="1">
      <c r="A100" s="62"/>
      <c r="E100" s="85"/>
      <c r="F100" s="4"/>
      <c r="G100" s="4"/>
    </row>
    <row r="101" spans="1:7" ht="14.25" customHeight="1">
      <c r="A101" s="62"/>
      <c r="E101" s="85"/>
      <c r="F101" s="4"/>
      <c r="G101" s="4"/>
    </row>
    <row r="102" spans="1:7" ht="14.25" customHeight="1">
      <c r="A102" s="62"/>
      <c r="E102" s="85"/>
      <c r="F102" s="4"/>
      <c r="G102" s="4"/>
    </row>
    <row r="103" spans="1:7" ht="14.25" customHeight="1">
      <c r="A103" s="62"/>
      <c r="E103" s="85"/>
      <c r="F103" s="4"/>
      <c r="G103" s="4"/>
    </row>
    <row r="104" spans="1:7" ht="14.25" customHeight="1">
      <c r="A104" s="62"/>
      <c r="E104" s="85"/>
      <c r="F104" s="4"/>
      <c r="G104" s="4"/>
    </row>
    <row r="105" spans="1:7" ht="14.25" customHeight="1">
      <c r="A105" s="62"/>
      <c r="E105" s="85"/>
      <c r="F105" s="4"/>
      <c r="G105" s="4"/>
    </row>
    <row r="106" spans="1:7" ht="14.25" customHeight="1">
      <c r="A106" s="62"/>
      <c r="E106" s="85"/>
      <c r="F106" s="4"/>
      <c r="G106" s="4"/>
    </row>
    <row r="107" spans="1:7" ht="14.25" customHeight="1">
      <c r="A107" s="62"/>
      <c r="E107" s="85"/>
      <c r="F107" s="4"/>
      <c r="G107" s="4"/>
    </row>
    <row r="108" spans="1:7" ht="14.25" customHeight="1">
      <c r="A108" s="62"/>
      <c r="E108" s="85"/>
      <c r="F108" s="4"/>
      <c r="G108" s="4"/>
    </row>
    <row r="109" spans="1:7" ht="14.25" customHeight="1">
      <c r="A109" s="62"/>
      <c r="E109" s="85"/>
      <c r="F109" s="4"/>
      <c r="G109" s="4"/>
    </row>
    <row r="110" spans="1:7" ht="14.25" customHeight="1">
      <c r="A110" s="62"/>
      <c r="E110" s="85"/>
      <c r="F110" s="4"/>
      <c r="G110" s="4"/>
    </row>
    <row r="111" spans="1:7" ht="14.25" customHeight="1">
      <c r="A111" s="62"/>
      <c r="E111" s="85"/>
      <c r="F111" s="4"/>
      <c r="G111" s="4"/>
    </row>
    <row r="112" spans="1:7" ht="14.25" customHeight="1">
      <c r="A112" s="62"/>
      <c r="E112" s="85"/>
      <c r="F112" s="4"/>
      <c r="G112" s="4"/>
    </row>
    <row r="113" spans="1:7" ht="14.25" customHeight="1">
      <c r="A113" s="62"/>
      <c r="E113" s="85"/>
      <c r="F113" s="4"/>
      <c r="G113" s="4"/>
    </row>
    <row r="114" spans="1:7" ht="14.25" customHeight="1">
      <c r="A114" s="62"/>
      <c r="E114" s="85"/>
      <c r="F114" s="4"/>
      <c r="G114" s="4"/>
    </row>
    <row r="115" spans="1:7" ht="14.25" customHeight="1">
      <c r="A115" s="62"/>
      <c r="E115" s="85"/>
      <c r="F115" s="4"/>
      <c r="G115" s="4"/>
    </row>
    <row r="116" spans="1:7" ht="14.25" customHeight="1">
      <c r="A116" s="62"/>
      <c r="E116" s="85"/>
      <c r="F116" s="4"/>
      <c r="G116" s="4"/>
    </row>
    <row r="117" spans="1:7" ht="14.25" customHeight="1">
      <c r="A117" s="62"/>
      <c r="E117" s="85"/>
      <c r="F117" s="4"/>
      <c r="G117" s="4"/>
    </row>
    <row r="118" spans="1:7" ht="14.25" customHeight="1">
      <c r="A118" s="62"/>
      <c r="E118" s="85"/>
      <c r="F118" s="4"/>
      <c r="G118" s="4"/>
    </row>
    <row r="119" spans="1:7" ht="14.25" customHeight="1">
      <c r="A119" s="62"/>
      <c r="E119" s="85"/>
      <c r="F119" s="4"/>
      <c r="G119" s="4"/>
    </row>
    <row r="120" spans="1:7" ht="14.25" customHeight="1">
      <c r="A120" s="62"/>
      <c r="E120" s="85"/>
      <c r="F120" s="4"/>
      <c r="G120" s="4"/>
    </row>
    <row r="121" spans="1:7" ht="14.25" customHeight="1">
      <c r="A121" s="62"/>
      <c r="E121" s="85"/>
      <c r="F121" s="4"/>
      <c r="G121" s="4"/>
    </row>
    <row r="122" spans="1:7" ht="14.25" customHeight="1">
      <c r="A122" s="62"/>
      <c r="E122" s="85"/>
      <c r="F122" s="4"/>
      <c r="G122" s="4"/>
    </row>
    <row r="123" spans="1:7" ht="14.25" customHeight="1">
      <c r="A123" s="62"/>
      <c r="E123" s="85"/>
      <c r="F123" s="4"/>
      <c r="G123" s="4"/>
    </row>
    <row r="124" spans="1:7" ht="14.25" customHeight="1">
      <c r="A124" s="62"/>
      <c r="E124" s="85"/>
      <c r="F124" s="4"/>
      <c r="G124" s="4"/>
    </row>
    <row r="125" spans="1:7" ht="14.25" customHeight="1">
      <c r="A125" s="62"/>
      <c r="E125" s="85"/>
      <c r="F125" s="4"/>
      <c r="G125" s="4"/>
    </row>
    <row r="126" spans="1:7" ht="14.25" customHeight="1">
      <c r="A126" s="62"/>
      <c r="E126" s="85"/>
      <c r="F126" s="4"/>
      <c r="G126" s="4"/>
    </row>
    <row r="127" spans="1:7" ht="14.25" customHeight="1">
      <c r="A127" s="62"/>
      <c r="E127" s="85"/>
      <c r="F127" s="4"/>
      <c r="G127" s="4"/>
    </row>
    <row r="128" spans="1:7" ht="14.25" customHeight="1">
      <c r="A128" s="62"/>
      <c r="E128" s="85"/>
      <c r="F128" s="4"/>
      <c r="G128" s="4"/>
    </row>
    <row r="129" spans="1:7" ht="14.25" customHeight="1">
      <c r="A129" s="62"/>
      <c r="E129" s="85"/>
      <c r="F129" s="4"/>
      <c r="G129" s="4"/>
    </row>
    <row r="130" spans="1:7" ht="14.25" customHeight="1">
      <c r="A130" s="62"/>
      <c r="E130" s="85"/>
      <c r="F130" s="4"/>
      <c r="G130" s="4"/>
    </row>
    <row r="131" spans="1:7" ht="14.25" customHeight="1">
      <c r="A131" s="62"/>
      <c r="E131" s="85"/>
      <c r="F131" s="4"/>
      <c r="G131" s="4"/>
    </row>
    <row r="132" spans="1:7" ht="14.25" customHeight="1">
      <c r="A132" s="62"/>
      <c r="E132" s="85"/>
      <c r="F132" s="4"/>
      <c r="G132" s="4"/>
    </row>
    <row r="133" spans="1:7" ht="14.25" customHeight="1">
      <c r="A133" s="62"/>
      <c r="E133" s="85"/>
      <c r="F133" s="4"/>
      <c r="G133" s="4"/>
    </row>
    <row r="134" spans="1:7" ht="14.25" customHeight="1">
      <c r="A134" s="62"/>
      <c r="E134" s="85"/>
      <c r="F134" s="4"/>
      <c r="G134" s="4"/>
    </row>
    <row r="135" spans="1:7" ht="14.25" customHeight="1">
      <c r="A135" s="62"/>
      <c r="E135" s="85"/>
      <c r="F135" s="4"/>
      <c r="G135" s="4"/>
    </row>
    <row r="136" spans="1:7" ht="14.25" customHeight="1">
      <c r="A136" s="62"/>
      <c r="E136" s="85"/>
      <c r="F136" s="4"/>
      <c r="G136" s="4"/>
    </row>
    <row r="137" spans="1:7" ht="14.25" customHeight="1">
      <c r="A137" s="62"/>
      <c r="E137" s="85"/>
      <c r="F137" s="4"/>
      <c r="G137" s="4"/>
    </row>
    <row r="138" spans="1:7" ht="14.25" customHeight="1">
      <c r="A138" s="62"/>
      <c r="E138" s="85"/>
      <c r="F138" s="4"/>
      <c r="G138" s="4"/>
    </row>
    <row r="139" spans="1:7" ht="14.25" customHeight="1">
      <c r="A139" s="62"/>
      <c r="E139" s="85"/>
      <c r="F139" s="4"/>
      <c r="G139" s="4"/>
    </row>
    <row r="140" spans="1:7" ht="14.25" customHeight="1">
      <c r="A140" s="62"/>
      <c r="E140" s="85"/>
      <c r="F140" s="4"/>
      <c r="G140" s="4"/>
    </row>
    <row r="141" spans="1:7" ht="14.25" customHeight="1">
      <c r="A141" s="62"/>
      <c r="E141" s="85"/>
      <c r="F141" s="4"/>
      <c r="G141" s="4"/>
    </row>
    <row r="142" spans="1:7" ht="14.25" customHeight="1">
      <c r="A142" s="62"/>
      <c r="E142" s="85"/>
      <c r="F142" s="4"/>
      <c r="G142" s="4"/>
    </row>
    <row r="143" spans="1:7" ht="14.25" customHeight="1">
      <c r="A143" s="62"/>
      <c r="E143" s="85"/>
      <c r="F143" s="4"/>
      <c r="G143" s="4"/>
    </row>
    <row r="144" spans="1:7" ht="14.25" customHeight="1">
      <c r="A144" s="62"/>
      <c r="E144" s="85"/>
      <c r="F144" s="4"/>
      <c r="G144" s="4"/>
    </row>
    <row r="145" spans="1:7" ht="14.25" customHeight="1">
      <c r="A145" s="62"/>
      <c r="E145" s="85"/>
      <c r="F145" s="4"/>
      <c r="G145" s="4"/>
    </row>
    <row r="146" spans="1:7" ht="14.25" customHeight="1">
      <c r="A146" s="62"/>
      <c r="E146" s="85"/>
      <c r="F146" s="4"/>
      <c r="G146" s="4"/>
    </row>
    <row r="147" spans="1:7" ht="14.25" customHeight="1">
      <c r="A147" s="62"/>
      <c r="E147" s="85"/>
      <c r="F147" s="4"/>
      <c r="G147" s="4"/>
    </row>
    <row r="148" spans="1:7" ht="14.25" customHeight="1">
      <c r="A148" s="62"/>
      <c r="E148" s="85"/>
      <c r="F148" s="4"/>
      <c r="G148" s="4"/>
    </row>
    <row r="149" spans="1:7" ht="14.25" customHeight="1">
      <c r="A149" s="62"/>
      <c r="E149" s="85"/>
      <c r="F149" s="4"/>
      <c r="G149" s="4"/>
    </row>
    <row r="150" spans="1:7" ht="14.25" customHeight="1">
      <c r="A150" s="62"/>
      <c r="E150" s="85"/>
      <c r="F150" s="4"/>
      <c r="G150" s="4"/>
    </row>
    <row r="151" spans="1:7" ht="14.25" customHeight="1">
      <c r="A151" s="62"/>
      <c r="E151" s="85"/>
      <c r="F151" s="4"/>
      <c r="G151" s="4"/>
    </row>
    <row r="152" spans="1:7" ht="14.25" customHeight="1">
      <c r="A152" s="62"/>
      <c r="E152" s="85"/>
      <c r="F152" s="4"/>
      <c r="G152" s="4"/>
    </row>
    <row r="153" spans="1:7" ht="14.25" customHeight="1">
      <c r="A153" s="62"/>
      <c r="E153" s="85"/>
      <c r="F153" s="4"/>
      <c r="G153" s="4"/>
    </row>
    <row r="154" spans="1:7" ht="14.25" customHeight="1">
      <c r="A154" s="62"/>
      <c r="E154" s="85"/>
      <c r="F154" s="4"/>
      <c r="G154" s="4"/>
    </row>
    <row r="155" spans="1:7" ht="14.25" customHeight="1">
      <c r="A155" s="62"/>
      <c r="E155" s="85"/>
      <c r="F155" s="4"/>
      <c r="G155" s="4"/>
    </row>
    <row r="156" spans="1:7" ht="14.25" customHeight="1">
      <c r="A156" s="62"/>
      <c r="E156" s="85"/>
      <c r="F156" s="4"/>
      <c r="G156" s="4"/>
    </row>
    <row r="157" spans="1:7" ht="14.25" customHeight="1">
      <c r="A157" s="62"/>
      <c r="E157" s="85"/>
      <c r="F157" s="4"/>
      <c r="G157" s="4"/>
    </row>
    <row r="158" spans="1:7" ht="14.25" customHeight="1">
      <c r="A158" s="62"/>
      <c r="E158" s="85"/>
      <c r="F158" s="4"/>
      <c r="G158" s="4"/>
    </row>
    <row r="159" spans="1:7" ht="14.25" customHeight="1">
      <c r="A159" s="62"/>
      <c r="E159" s="85"/>
      <c r="F159" s="4"/>
      <c r="G159" s="4"/>
    </row>
    <row r="160" spans="1:7" ht="14.25" customHeight="1">
      <c r="A160" s="62"/>
      <c r="E160" s="85"/>
      <c r="F160" s="4"/>
      <c r="G160" s="4"/>
    </row>
    <row r="161" spans="1:7" ht="14.25" customHeight="1">
      <c r="A161" s="62"/>
      <c r="E161" s="85"/>
      <c r="F161" s="4"/>
      <c r="G161" s="4"/>
    </row>
    <row r="162" spans="1:7" ht="14.25" customHeight="1">
      <c r="A162" s="62"/>
      <c r="E162" s="85"/>
      <c r="F162" s="4"/>
      <c r="G162" s="4"/>
    </row>
    <row r="163" spans="1:7" ht="14.25" customHeight="1">
      <c r="A163" s="62"/>
      <c r="E163" s="85"/>
      <c r="F163" s="4"/>
      <c r="G163" s="4"/>
    </row>
    <row r="164" spans="1:7" ht="14.25" customHeight="1">
      <c r="A164" s="62"/>
      <c r="E164" s="85"/>
      <c r="F164" s="4"/>
      <c r="G164" s="4"/>
    </row>
    <row r="165" spans="1:7" ht="14.25" customHeight="1">
      <c r="A165" s="62"/>
      <c r="E165" s="85"/>
      <c r="F165" s="4"/>
      <c r="G165" s="4"/>
    </row>
    <row r="166" spans="1:7" ht="14.25" customHeight="1">
      <c r="A166" s="62"/>
      <c r="E166" s="85"/>
      <c r="F166" s="4"/>
      <c r="G166" s="4"/>
    </row>
    <row r="167" spans="1:7" ht="14.25" customHeight="1">
      <c r="A167" s="62"/>
      <c r="E167" s="85"/>
      <c r="F167" s="4"/>
      <c r="G167" s="4"/>
    </row>
    <row r="168" spans="1:7" ht="14.25" customHeight="1">
      <c r="A168" s="62"/>
      <c r="E168" s="85"/>
      <c r="F168" s="4"/>
      <c r="G168" s="4"/>
    </row>
    <row r="169" spans="1:7" ht="14.25" customHeight="1">
      <c r="A169" s="62"/>
      <c r="E169" s="85"/>
      <c r="F169" s="4"/>
      <c r="G169" s="4"/>
    </row>
    <row r="170" spans="1:7" ht="14.25" customHeight="1">
      <c r="A170" s="62"/>
      <c r="E170" s="85"/>
      <c r="F170" s="4"/>
      <c r="G170" s="4"/>
    </row>
    <row r="171" spans="1:7" ht="14.25" customHeight="1">
      <c r="A171" s="62"/>
      <c r="E171" s="85"/>
      <c r="F171" s="4"/>
      <c r="G171" s="4"/>
    </row>
    <row r="172" spans="1:7" ht="14.25" customHeight="1">
      <c r="A172" s="62"/>
      <c r="E172" s="85"/>
      <c r="F172" s="4"/>
      <c r="G172" s="4"/>
    </row>
    <row r="173" spans="1:7" ht="14.25" customHeight="1">
      <c r="A173" s="62"/>
      <c r="E173" s="85"/>
      <c r="F173" s="4"/>
      <c r="G173" s="4"/>
    </row>
    <row r="174" spans="1:7" ht="14.25" customHeight="1">
      <c r="A174" s="62"/>
      <c r="E174" s="85"/>
      <c r="F174" s="4"/>
      <c r="G174" s="4"/>
    </row>
    <row r="175" spans="1:7" ht="14.25" customHeight="1">
      <c r="A175" s="62"/>
      <c r="E175" s="85"/>
      <c r="F175" s="4"/>
      <c r="G175" s="4"/>
    </row>
    <row r="176" spans="1:7" ht="14.25" customHeight="1">
      <c r="A176" s="62"/>
      <c r="E176" s="85"/>
      <c r="F176" s="4"/>
      <c r="G176" s="4"/>
    </row>
    <row r="177" spans="1:7" ht="14.25" customHeight="1">
      <c r="A177" s="62"/>
      <c r="E177" s="85"/>
      <c r="F177" s="4"/>
      <c r="G177" s="4"/>
    </row>
    <row r="178" spans="1:7" ht="14.25" customHeight="1">
      <c r="A178" s="62"/>
      <c r="E178" s="85"/>
      <c r="F178" s="4"/>
      <c r="G178" s="4"/>
    </row>
    <row r="179" spans="1:7" ht="14.25" customHeight="1">
      <c r="A179" s="62"/>
      <c r="E179" s="85"/>
      <c r="F179" s="4"/>
      <c r="G179" s="4"/>
    </row>
    <row r="180" spans="1:7" ht="14.25" customHeight="1">
      <c r="A180" s="62"/>
      <c r="E180" s="85"/>
      <c r="F180" s="4"/>
      <c r="G180" s="4"/>
    </row>
    <row r="181" spans="1:7" ht="14.25" customHeight="1">
      <c r="A181" s="62"/>
      <c r="E181" s="85"/>
      <c r="F181" s="4"/>
      <c r="G181" s="4"/>
    </row>
    <row r="182" spans="1:7" ht="14.25" customHeight="1">
      <c r="A182" s="62"/>
      <c r="E182" s="85"/>
      <c r="F182" s="4"/>
      <c r="G182" s="4"/>
    </row>
    <row r="183" spans="1:7" ht="14.25" customHeight="1">
      <c r="A183" s="62"/>
      <c r="E183" s="85"/>
      <c r="F183" s="4"/>
      <c r="G183" s="4"/>
    </row>
    <row r="184" spans="1:7" ht="14.25" customHeight="1">
      <c r="A184" s="62"/>
      <c r="E184" s="85"/>
      <c r="F184" s="4"/>
      <c r="G184" s="4"/>
    </row>
    <row r="185" spans="1:7" ht="14.25" customHeight="1">
      <c r="A185" s="62"/>
      <c r="E185" s="85"/>
      <c r="F185" s="4"/>
      <c r="G185" s="4"/>
    </row>
    <row r="186" spans="1:7" ht="14.25" customHeight="1">
      <c r="A186" s="62"/>
      <c r="E186" s="85"/>
      <c r="F186" s="4"/>
      <c r="G186" s="4"/>
    </row>
    <row r="187" spans="1:7" ht="14.25" customHeight="1">
      <c r="A187" s="62"/>
      <c r="E187" s="85"/>
      <c r="F187" s="4"/>
      <c r="G187" s="4"/>
    </row>
    <row r="188" spans="1:7" ht="14.25" customHeight="1">
      <c r="A188" s="62"/>
      <c r="E188" s="85"/>
      <c r="F188" s="4"/>
      <c r="G188" s="4"/>
    </row>
    <row r="189" spans="1:7" ht="14.25" customHeight="1">
      <c r="A189" s="62"/>
      <c r="E189" s="85"/>
      <c r="F189" s="4"/>
      <c r="G189" s="4"/>
    </row>
    <row r="190" spans="1:7" ht="14.25" customHeight="1">
      <c r="A190" s="62"/>
      <c r="E190" s="85"/>
      <c r="F190" s="4"/>
      <c r="G190" s="4"/>
    </row>
    <row r="191" spans="1:7" ht="14.25" customHeight="1">
      <c r="A191" s="62"/>
      <c r="E191" s="85"/>
      <c r="F191" s="4"/>
      <c r="G191" s="4"/>
    </row>
    <row r="192" spans="1:7" ht="14.25" customHeight="1">
      <c r="A192" s="62"/>
      <c r="E192" s="85"/>
      <c r="F192" s="4"/>
      <c r="G192" s="4"/>
    </row>
    <row r="193" spans="1:7" ht="14.25" customHeight="1">
      <c r="A193" s="62"/>
      <c r="E193" s="85"/>
      <c r="F193" s="4"/>
      <c r="G193" s="4"/>
    </row>
    <row r="194" spans="1:7" ht="14.25" customHeight="1">
      <c r="A194" s="62"/>
      <c r="E194" s="85"/>
      <c r="F194" s="4"/>
      <c r="G194" s="4"/>
    </row>
    <row r="195" spans="1:7" ht="14.25" customHeight="1">
      <c r="A195" s="62"/>
      <c r="E195" s="85"/>
      <c r="F195" s="4"/>
      <c r="G195" s="4"/>
    </row>
    <row r="196" spans="1:7" ht="14.25" customHeight="1">
      <c r="A196" s="62"/>
      <c r="E196" s="85"/>
      <c r="F196" s="4"/>
      <c r="G196" s="4"/>
    </row>
    <row r="197" spans="1:7" ht="14.25" customHeight="1">
      <c r="A197" s="62"/>
      <c r="E197" s="85"/>
      <c r="F197" s="4"/>
      <c r="G197" s="4"/>
    </row>
    <row r="198" spans="1:7" ht="14.25" customHeight="1">
      <c r="A198" s="62"/>
      <c r="E198" s="85"/>
      <c r="F198" s="4"/>
      <c r="G198" s="4"/>
    </row>
    <row r="199" spans="1:7" ht="14.25" customHeight="1">
      <c r="A199" s="62"/>
      <c r="E199" s="85"/>
      <c r="F199" s="4"/>
      <c r="G199" s="4"/>
    </row>
    <row r="200" spans="1:7" ht="14.25" customHeight="1">
      <c r="A200" s="62"/>
      <c r="E200" s="85"/>
      <c r="F200" s="4"/>
      <c r="G200" s="4"/>
    </row>
    <row r="201" spans="1:7" ht="14.25" customHeight="1">
      <c r="A201" s="62"/>
      <c r="E201" s="85"/>
      <c r="F201" s="4"/>
      <c r="G201" s="4"/>
    </row>
    <row r="202" spans="1:7" ht="14.25" customHeight="1">
      <c r="A202" s="62"/>
      <c r="E202" s="85"/>
      <c r="F202" s="4"/>
      <c r="G202" s="4"/>
    </row>
    <row r="203" spans="1:7" ht="14.25" customHeight="1">
      <c r="A203" s="62"/>
      <c r="E203" s="85"/>
      <c r="F203" s="4"/>
      <c r="G203" s="4"/>
    </row>
    <row r="204" spans="1:7" ht="14.25" customHeight="1">
      <c r="A204" s="62"/>
      <c r="E204" s="85"/>
      <c r="F204" s="4"/>
      <c r="G204" s="4"/>
    </row>
    <row r="205" spans="1:7" ht="14.25" customHeight="1">
      <c r="A205" s="62"/>
      <c r="E205" s="85"/>
      <c r="F205" s="4"/>
      <c r="G205" s="4"/>
    </row>
    <row r="206" spans="1:7" ht="14.25" customHeight="1">
      <c r="A206" s="62"/>
      <c r="E206" s="85"/>
      <c r="F206" s="4"/>
      <c r="G206" s="4"/>
    </row>
    <row r="207" spans="1:7" ht="14.25" customHeight="1">
      <c r="A207" s="62"/>
      <c r="E207" s="85"/>
      <c r="F207" s="4"/>
      <c r="G207" s="4"/>
    </row>
    <row r="208" spans="1:7" ht="14.25" customHeight="1">
      <c r="A208" s="62"/>
      <c r="E208" s="85"/>
      <c r="F208" s="4"/>
      <c r="G208" s="4"/>
    </row>
    <row r="209" spans="1:7" ht="14.25" customHeight="1">
      <c r="A209" s="62"/>
      <c r="E209" s="85"/>
      <c r="F209" s="4"/>
      <c r="G209" s="4"/>
    </row>
    <row r="210" spans="1:7" ht="14.25" customHeight="1">
      <c r="A210" s="62"/>
      <c r="E210" s="85"/>
      <c r="F210" s="4"/>
      <c r="G210" s="4"/>
    </row>
    <row r="211" spans="1:7" ht="14.25" customHeight="1">
      <c r="A211" s="62"/>
      <c r="E211" s="85"/>
      <c r="F211" s="4"/>
      <c r="G211" s="4"/>
    </row>
    <row r="212" spans="1:7" ht="14.25" customHeight="1">
      <c r="A212" s="62"/>
      <c r="E212" s="85"/>
      <c r="F212" s="4"/>
      <c r="G212" s="4"/>
    </row>
    <row r="213" spans="1:7" ht="14.25" customHeight="1">
      <c r="A213" s="62"/>
      <c r="E213" s="85"/>
      <c r="F213" s="4"/>
      <c r="G213" s="4"/>
    </row>
    <row r="214" spans="1:7" ht="14.25" customHeight="1">
      <c r="A214" s="62"/>
      <c r="E214" s="85"/>
      <c r="F214" s="4"/>
      <c r="G214" s="4"/>
    </row>
    <row r="215" spans="1:7" ht="14.25" customHeight="1">
      <c r="A215" s="62"/>
      <c r="E215" s="85"/>
      <c r="F215" s="4"/>
      <c r="G215" s="4"/>
    </row>
    <row r="216" spans="1:7" ht="14.25" customHeight="1">
      <c r="A216" s="62"/>
      <c r="E216" s="85"/>
      <c r="F216" s="4"/>
      <c r="G216" s="4"/>
    </row>
    <row r="217" spans="1:7" ht="14.25" customHeight="1">
      <c r="A217" s="62"/>
      <c r="E217" s="85"/>
      <c r="F217" s="4"/>
      <c r="G217" s="4"/>
    </row>
    <row r="218" spans="1:7" ht="14.25" customHeight="1">
      <c r="A218" s="62"/>
      <c r="E218" s="85"/>
      <c r="F218" s="4"/>
      <c r="G218" s="4"/>
    </row>
    <row r="219" spans="1:7" ht="14.25" customHeight="1">
      <c r="A219" s="62"/>
      <c r="E219" s="85"/>
      <c r="F219" s="4"/>
      <c r="G219" s="4"/>
    </row>
    <row r="220" spans="1:7" ht="14.25" customHeight="1">
      <c r="A220" s="62"/>
      <c r="E220" s="85"/>
      <c r="F220" s="4"/>
      <c r="G220" s="4"/>
    </row>
    <row r="221" spans="1:7" ht="14.25" customHeight="1">
      <c r="A221" s="62"/>
      <c r="E221" s="85"/>
      <c r="F221" s="4"/>
      <c r="G221" s="4"/>
    </row>
    <row r="222" spans="1:7" ht="14.25" customHeight="1">
      <c r="A222" s="62"/>
      <c r="E222" s="85"/>
      <c r="F222" s="4"/>
      <c r="G222" s="4"/>
    </row>
    <row r="223" spans="1:7" ht="14.25" customHeight="1">
      <c r="A223" s="62"/>
      <c r="E223" s="85"/>
      <c r="F223" s="4"/>
      <c r="G223" s="4"/>
    </row>
    <row r="224" spans="1:7" ht="14.25" customHeight="1">
      <c r="A224" s="62"/>
      <c r="E224" s="85"/>
      <c r="F224" s="4"/>
      <c r="G224" s="4"/>
    </row>
    <row r="225" spans="1:7" ht="14.25" customHeight="1">
      <c r="A225" s="62"/>
      <c r="E225" s="85"/>
      <c r="F225" s="4"/>
      <c r="G225" s="4"/>
    </row>
    <row r="226" spans="1:7" ht="14.25" customHeight="1">
      <c r="A226" s="62"/>
      <c r="E226" s="85"/>
      <c r="F226" s="4"/>
      <c r="G226" s="4"/>
    </row>
    <row r="227" spans="1:7" ht="14.25" customHeight="1">
      <c r="A227" s="62"/>
      <c r="E227" s="85"/>
      <c r="F227" s="4"/>
      <c r="G227" s="4"/>
    </row>
    <row r="228" spans="1:7" ht="14.25" customHeight="1">
      <c r="A228" s="62"/>
      <c r="E228" s="85"/>
      <c r="F228" s="4"/>
      <c r="G228" s="4"/>
    </row>
    <row r="229" spans="1:7" ht="14.25" customHeight="1">
      <c r="A229" s="62"/>
      <c r="E229" s="85"/>
      <c r="F229" s="4"/>
      <c r="G229" s="4"/>
    </row>
    <row r="230" spans="1:7" ht="14.25" customHeight="1">
      <c r="A230" s="62"/>
      <c r="E230" s="85"/>
      <c r="F230" s="4"/>
      <c r="G230" s="4"/>
    </row>
    <row r="231" spans="1:7" ht="14.25" customHeight="1">
      <c r="A231" s="62"/>
      <c r="E231" s="85"/>
      <c r="F231" s="4"/>
      <c r="G231" s="4"/>
    </row>
    <row r="232" spans="1:7" ht="14.25" customHeight="1">
      <c r="A232" s="62"/>
      <c r="E232" s="85"/>
      <c r="F232" s="4"/>
      <c r="G232" s="4"/>
    </row>
    <row r="233" spans="1:7" ht="14.25" customHeight="1">
      <c r="A233" s="62"/>
      <c r="E233" s="85"/>
      <c r="F233" s="4"/>
      <c r="G233" s="4"/>
    </row>
    <row r="234" spans="1:7" ht="14.25" customHeight="1">
      <c r="A234" s="62"/>
      <c r="E234" s="85"/>
      <c r="F234" s="4"/>
      <c r="G234" s="4"/>
    </row>
    <row r="235" spans="1:7" ht="14.25" customHeight="1">
      <c r="A235" s="62"/>
      <c r="E235" s="85"/>
      <c r="F235" s="4"/>
      <c r="G235" s="4"/>
    </row>
    <row r="236" spans="1:7" ht="14.25" customHeight="1">
      <c r="A236" s="62"/>
      <c r="E236" s="85"/>
      <c r="F236" s="4"/>
      <c r="G236" s="4"/>
    </row>
    <row r="237" spans="1:7" ht="14.25" customHeight="1">
      <c r="A237" s="62"/>
      <c r="E237" s="85"/>
      <c r="F237" s="4"/>
      <c r="G237" s="4"/>
    </row>
    <row r="238" spans="1:7" ht="14.25" customHeight="1">
      <c r="A238" s="62"/>
      <c r="E238" s="85"/>
      <c r="F238" s="4"/>
      <c r="G238" s="4"/>
    </row>
    <row r="239" spans="1:7" ht="14.25" customHeight="1">
      <c r="A239" s="62"/>
      <c r="E239" s="85"/>
      <c r="F239" s="4"/>
      <c r="G239" s="4"/>
    </row>
    <row r="240" spans="1:7" ht="14.25" customHeight="1">
      <c r="A240" s="62"/>
      <c r="E240" s="85"/>
      <c r="F240" s="4"/>
      <c r="G240" s="4"/>
    </row>
    <row r="241" spans="1:7" ht="14.25" customHeight="1">
      <c r="A241" s="62"/>
      <c r="E241" s="85"/>
      <c r="F241" s="4"/>
      <c r="G241" s="4"/>
    </row>
    <row r="242" spans="1:7" ht="14.25" customHeight="1">
      <c r="A242" s="62"/>
      <c r="E242" s="85"/>
      <c r="F242" s="4"/>
      <c r="G242" s="4"/>
    </row>
    <row r="243" spans="1:7" ht="14.25" customHeight="1">
      <c r="A243" s="62"/>
      <c r="E243" s="85"/>
      <c r="F243" s="4"/>
      <c r="G243" s="4"/>
    </row>
    <row r="244" spans="1:7" ht="14.25" customHeight="1">
      <c r="A244" s="62"/>
      <c r="E244" s="85"/>
      <c r="F244" s="4"/>
      <c r="G244" s="4"/>
    </row>
    <row r="245" spans="1:7" ht="14.25" customHeight="1">
      <c r="A245" s="62"/>
      <c r="E245" s="85"/>
      <c r="F245" s="4"/>
      <c r="G245" s="4"/>
    </row>
    <row r="246" spans="1:7" ht="14.25" customHeight="1">
      <c r="A246" s="62"/>
      <c r="E246" s="85"/>
      <c r="F246" s="4"/>
      <c r="G246" s="4"/>
    </row>
    <row r="247" spans="1:7" ht="14.25" customHeight="1">
      <c r="A247" s="62"/>
      <c r="E247" s="85"/>
      <c r="F247" s="4"/>
      <c r="G247" s="4"/>
    </row>
    <row r="248" spans="1:7" ht="14.25" customHeight="1">
      <c r="A248" s="62"/>
      <c r="E248" s="85"/>
      <c r="F248" s="4"/>
      <c r="G248" s="4"/>
    </row>
    <row r="249" spans="1:7" ht="14.25" customHeight="1">
      <c r="A249" s="62"/>
      <c r="E249" s="85"/>
      <c r="F249" s="4"/>
      <c r="G249" s="4"/>
    </row>
    <row r="250" spans="1:7" ht="14.25" customHeight="1">
      <c r="A250" s="62"/>
      <c r="E250" s="85"/>
      <c r="F250" s="4"/>
      <c r="G250" s="4"/>
    </row>
    <row r="251" spans="1:7" ht="14.25" customHeight="1">
      <c r="A251" s="62"/>
      <c r="E251" s="85"/>
      <c r="F251" s="4"/>
      <c r="G251" s="4"/>
    </row>
    <row r="252" spans="1:7" ht="14.25" customHeight="1">
      <c r="A252" s="62"/>
      <c r="E252" s="85"/>
      <c r="F252" s="4"/>
      <c r="G252" s="4"/>
    </row>
    <row r="253" spans="1:7" ht="14.25" customHeight="1">
      <c r="A253" s="62"/>
      <c r="E253" s="85"/>
      <c r="F253" s="4"/>
      <c r="G253" s="4"/>
    </row>
    <row r="254" spans="1:7" ht="14.25" customHeight="1">
      <c r="A254" s="62"/>
      <c r="E254" s="85"/>
      <c r="F254" s="4"/>
      <c r="G254" s="4"/>
    </row>
    <row r="255" spans="1:7" ht="14.25" customHeight="1">
      <c r="A255" s="62"/>
      <c r="E255" s="85"/>
      <c r="F255" s="4"/>
      <c r="G255" s="4"/>
    </row>
    <row r="256" spans="1:7" ht="14.25" customHeight="1">
      <c r="A256" s="62"/>
      <c r="E256" s="85"/>
      <c r="F256" s="4"/>
      <c r="G256" s="4"/>
    </row>
    <row r="257" spans="1:7" ht="14.25" customHeight="1">
      <c r="A257" s="62"/>
      <c r="E257" s="85"/>
      <c r="F257" s="4"/>
      <c r="G257" s="4"/>
    </row>
    <row r="258" spans="1:7" ht="14.25" customHeight="1">
      <c r="A258" s="62"/>
      <c r="E258" s="85"/>
      <c r="F258" s="4"/>
      <c r="G258" s="4"/>
    </row>
    <row r="259" spans="1:7" ht="14.25" customHeight="1">
      <c r="A259" s="62"/>
      <c r="E259" s="85"/>
      <c r="F259" s="4"/>
      <c r="G259" s="4"/>
    </row>
    <row r="260" spans="1:7" ht="14.25" customHeight="1">
      <c r="A260" s="62"/>
      <c r="E260" s="85"/>
      <c r="F260" s="4"/>
      <c r="G260" s="4"/>
    </row>
    <row r="261" spans="1:7" ht="14.25" customHeight="1">
      <c r="A261" s="62"/>
      <c r="E261" s="85"/>
      <c r="F261" s="4"/>
      <c r="G261" s="4"/>
    </row>
    <row r="262" spans="1:7" ht="14.25" customHeight="1">
      <c r="A262" s="62"/>
      <c r="E262" s="85"/>
      <c r="F262" s="4"/>
      <c r="G262" s="4"/>
    </row>
    <row r="263" spans="1:7" ht="14.25" customHeight="1">
      <c r="A263" s="62"/>
      <c r="E263" s="85"/>
      <c r="F263" s="4"/>
      <c r="G263" s="4"/>
    </row>
    <row r="264" spans="1:7" ht="14.25" customHeight="1">
      <c r="A264" s="62"/>
      <c r="E264" s="85"/>
      <c r="F264" s="4"/>
      <c r="G264" s="4"/>
    </row>
    <row r="265" spans="1:7" ht="14.25" customHeight="1">
      <c r="A265" s="62"/>
      <c r="E265" s="85"/>
      <c r="F265" s="4"/>
      <c r="G265" s="4"/>
    </row>
    <row r="266" spans="1:7" ht="14.25" customHeight="1">
      <c r="A266" s="62"/>
      <c r="E266" s="85"/>
      <c r="F266" s="4"/>
      <c r="G266" s="4"/>
    </row>
    <row r="267" spans="1:7" ht="14.25" customHeight="1">
      <c r="A267" s="62"/>
      <c r="E267" s="85"/>
      <c r="F267" s="4"/>
      <c r="G267" s="4"/>
    </row>
    <row r="268" spans="1:7" ht="14.25" customHeight="1">
      <c r="A268" s="62"/>
      <c r="E268" s="85"/>
      <c r="F268" s="4"/>
      <c r="G268" s="4"/>
    </row>
    <row r="269" spans="1:7" ht="14.25" customHeight="1">
      <c r="A269" s="62"/>
      <c r="E269" s="85"/>
      <c r="F269" s="4"/>
      <c r="G269" s="4"/>
    </row>
    <row r="270" spans="1:7" ht="14.25" customHeight="1">
      <c r="A270" s="62"/>
      <c r="E270" s="85"/>
      <c r="F270" s="4"/>
      <c r="G270" s="4"/>
    </row>
    <row r="271" spans="1:7" ht="14.25" customHeight="1">
      <c r="A271" s="62"/>
      <c r="E271" s="85"/>
      <c r="F271" s="4"/>
      <c r="G271" s="4"/>
    </row>
    <row r="272" spans="1:7" ht="14.25" customHeight="1">
      <c r="A272" s="62"/>
      <c r="E272" s="85"/>
      <c r="F272" s="4"/>
      <c r="G272" s="4"/>
    </row>
    <row r="273" spans="1:7" ht="14.25" customHeight="1">
      <c r="A273" s="62"/>
      <c r="E273" s="85"/>
      <c r="F273" s="4"/>
      <c r="G273" s="4"/>
    </row>
    <row r="274" spans="1:7" ht="14.25" customHeight="1">
      <c r="A274" s="62"/>
      <c r="E274" s="85"/>
      <c r="F274" s="4"/>
      <c r="G274" s="4"/>
    </row>
    <row r="275" spans="1:7" ht="14.25" customHeight="1">
      <c r="A275" s="62"/>
      <c r="E275" s="85"/>
      <c r="F275" s="4"/>
      <c r="G275" s="4"/>
    </row>
    <row r="276" spans="1:7" ht="14.25" customHeight="1">
      <c r="A276" s="62"/>
      <c r="E276" s="85"/>
      <c r="F276" s="4"/>
      <c r="G276" s="4"/>
    </row>
    <row r="277" spans="1:7" ht="14.25" customHeight="1">
      <c r="A277" s="62"/>
      <c r="E277" s="85"/>
      <c r="F277" s="4"/>
      <c r="G277" s="4"/>
    </row>
    <row r="278" spans="1:7" ht="14.25" customHeight="1">
      <c r="A278" s="62"/>
      <c r="E278" s="85"/>
      <c r="F278" s="4"/>
      <c r="G278" s="4"/>
    </row>
    <row r="279" spans="1:7" ht="14.25" customHeight="1">
      <c r="A279" s="62"/>
      <c r="E279" s="85"/>
      <c r="F279" s="4"/>
      <c r="G279" s="4"/>
    </row>
    <row r="280" spans="1:7" ht="14.25" customHeight="1">
      <c r="A280" s="62"/>
      <c r="E280" s="85"/>
      <c r="F280" s="4"/>
      <c r="G280" s="4"/>
    </row>
    <row r="281" spans="1:7" ht="14.25" customHeight="1">
      <c r="A281" s="62"/>
      <c r="E281" s="85"/>
      <c r="F281" s="4"/>
      <c r="G281" s="4"/>
    </row>
    <row r="282" spans="1:7" ht="14.25" customHeight="1">
      <c r="A282" s="62"/>
      <c r="E282" s="85"/>
      <c r="F282" s="4"/>
      <c r="G282" s="4"/>
    </row>
    <row r="283" spans="1:7" ht="14.25" customHeight="1">
      <c r="A283" s="62"/>
      <c r="E283" s="85"/>
      <c r="F283" s="4"/>
      <c r="G283" s="4"/>
    </row>
    <row r="284" spans="1:7" ht="14.25" customHeight="1">
      <c r="A284" s="62"/>
      <c r="E284" s="85"/>
      <c r="F284" s="4"/>
      <c r="G284" s="4"/>
    </row>
    <row r="285" spans="1:7" ht="14.25" customHeight="1">
      <c r="A285" s="62"/>
      <c r="E285" s="85"/>
      <c r="F285" s="4"/>
      <c r="G285" s="4"/>
    </row>
    <row r="286" spans="1:7" ht="14.25" customHeight="1">
      <c r="A286" s="62"/>
      <c r="E286" s="85"/>
      <c r="F286" s="4"/>
      <c r="G286" s="4"/>
    </row>
    <row r="287" spans="1:7" ht="14.25" customHeight="1">
      <c r="A287" s="62"/>
      <c r="E287" s="85"/>
      <c r="F287" s="4"/>
      <c r="G287" s="4"/>
    </row>
    <row r="288" spans="1:7" ht="14.25" customHeight="1">
      <c r="A288" s="62"/>
      <c r="E288" s="85"/>
      <c r="F288" s="4"/>
      <c r="G288" s="4"/>
    </row>
    <row r="289" spans="1:7" ht="14.25" customHeight="1">
      <c r="A289" s="62"/>
      <c r="E289" s="85"/>
      <c r="F289" s="4"/>
      <c r="G289" s="4"/>
    </row>
    <row r="290" spans="1:7" ht="14.25" customHeight="1">
      <c r="A290" s="62"/>
      <c r="E290" s="85"/>
      <c r="F290" s="4"/>
      <c r="G290" s="4"/>
    </row>
    <row r="291" spans="1:7" ht="14.25" customHeight="1">
      <c r="A291" s="62"/>
      <c r="E291" s="85"/>
      <c r="F291" s="4"/>
      <c r="G291" s="4"/>
    </row>
    <row r="292" spans="1:7" ht="14.25" customHeight="1">
      <c r="A292" s="62"/>
      <c r="E292" s="85"/>
      <c r="F292" s="4"/>
      <c r="G292" s="4"/>
    </row>
    <row r="293" spans="1:7" ht="14.25" customHeight="1">
      <c r="A293" s="62"/>
      <c r="E293" s="85"/>
      <c r="F293" s="4"/>
      <c r="G293" s="4"/>
    </row>
    <row r="294" spans="1:7" ht="14.25" customHeight="1">
      <c r="A294" s="62"/>
      <c r="E294" s="85"/>
      <c r="F294" s="4"/>
      <c r="G294" s="4"/>
    </row>
    <row r="295" spans="1:7" ht="14.25" customHeight="1">
      <c r="A295" s="62"/>
      <c r="E295" s="85"/>
      <c r="F295" s="4"/>
      <c r="G295" s="4"/>
    </row>
    <row r="296" spans="1:7" ht="14.25" customHeight="1">
      <c r="A296" s="62"/>
      <c r="E296" s="85"/>
      <c r="F296" s="4"/>
      <c r="G296" s="4"/>
    </row>
    <row r="297" spans="1:7" ht="14.25" customHeight="1">
      <c r="A297" s="62"/>
      <c r="E297" s="85"/>
      <c r="F297" s="4"/>
      <c r="G297" s="4"/>
    </row>
    <row r="298" spans="1:7" ht="14.25" customHeight="1">
      <c r="A298" s="62"/>
      <c r="E298" s="85"/>
      <c r="F298" s="4"/>
      <c r="G298" s="4"/>
    </row>
    <row r="299" spans="1:7" ht="14.25" customHeight="1">
      <c r="A299" s="62"/>
      <c r="E299" s="85"/>
      <c r="F299" s="4"/>
      <c r="G299" s="4"/>
    </row>
    <row r="300" spans="1:7" ht="14.25" customHeight="1">
      <c r="A300" s="62"/>
      <c r="E300" s="85"/>
      <c r="F300" s="4"/>
      <c r="G300" s="4"/>
    </row>
    <row r="301" spans="1:7" ht="14.25" customHeight="1">
      <c r="A301" s="62"/>
      <c r="E301" s="85"/>
      <c r="F301" s="4"/>
      <c r="G301" s="4"/>
    </row>
    <row r="302" spans="1:7" ht="14.25" customHeight="1">
      <c r="A302" s="62"/>
      <c r="E302" s="85"/>
      <c r="F302" s="4"/>
      <c r="G302" s="4"/>
    </row>
    <row r="303" spans="1:7" ht="14.25" customHeight="1">
      <c r="A303" s="62"/>
      <c r="E303" s="85"/>
      <c r="F303" s="4"/>
      <c r="G303" s="4"/>
    </row>
    <row r="304" spans="1:7" ht="14.25" customHeight="1">
      <c r="A304" s="62"/>
      <c r="E304" s="85"/>
      <c r="F304" s="4"/>
      <c r="G304" s="4"/>
    </row>
    <row r="305" spans="1:7" ht="14.25" customHeight="1">
      <c r="A305" s="62"/>
      <c r="E305" s="85"/>
      <c r="F305" s="4"/>
      <c r="G305" s="4"/>
    </row>
    <row r="306" spans="1:7" ht="14.25" customHeight="1">
      <c r="A306" s="62"/>
      <c r="E306" s="85"/>
      <c r="F306" s="4"/>
      <c r="G306" s="4"/>
    </row>
    <row r="307" spans="1:7" ht="14.25" customHeight="1">
      <c r="A307" s="62"/>
      <c r="E307" s="85"/>
      <c r="F307" s="4"/>
      <c r="G307" s="4"/>
    </row>
    <row r="308" spans="1:7" ht="14.25" customHeight="1">
      <c r="A308" s="62"/>
      <c r="E308" s="85"/>
      <c r="F308" s="4"/>
      <c r="G308" s="4"/>
    </row>
    <row r="309" spans="1:7" ht="14.25" customHeight="1">
      <c r="A309" s="62"/>
      <c r="E309" s="85"/>
      <c r="F309" s="4"/>
      <c r="G309" s="4"/>
    </row>
    <row r="310" spans="1:7" ht="14.25" customHeight="1">
      <c r="A310" s="62"/>
      <c r="E310" s="85"/>
      <c r="F310" s="4"/>
      <c r="G310" s="4"/>
    </row>
    <row r="311" spans="1:7" ht="14.25" customHeight="1">
      <c r="A311" s="62"/>
      <c r="E311" s="85"/>
      <c r="F311" s="4"/>
      <c r="G311" s="4"/>
    </row>
    <row r="312" spans="1:7" ht="14.25" customHeight="1">
      <c r="A312" s="62"/>
      <c r="E312" s="85"/>
      <c r="F312" s="4"/>
      <c r="G312" s="4"/>
    </row>
    <row r="313" spans="1:7" ht="14.25" customHeight="1">
      <c r="A313" s="62"/>
      <c r="E313" s="85"/>
      <c r="F313" s="4"/>
      <c r="G313" s="4"/>
    </row>
    <row r="314" spans="1:7" ht="14.25" customHeight="1">
      <c r="A314" s="62"/>
      <c r="E314" s="85"/>
      <c r="F314" s="4"/>
      <c r="G314" s="4"/>
    </row>
    <row r="315" spans="1:7" ht="14.25" customHeight="1">
      <c r="A315" s="62"/>
      <c r="E315" s="85"/>
      <c r="F315" s="4"/>
      <c r="G315" s="4"/>
    </row>
    <row r="316" spans="1:7" ht="14.25" customHeight="1">
      <c r="A316" s="62"/>
      <c r="E316" s="85"/>
      <c r="F316" s="4"/>
      <c r="G316" s="4"/>
    </row>
    <row r="317" spans="1:7" ht="14.25" customHeight="1">
      <c r="A317" s="62"/>
      <c r="E317" s="85"/>
      <c r="F317" s="4"/>
      <c r="G317" s="4"/>
    </row>
    <row r="318" spans="1:7" ht="14.25" customHeight="1">
      <c r="A318" s="62"/>
      <c r="E318" s="85"/>
      <c r="F318" s="4"/>
      <c r="G318" s="4"/>
    </row>
    <row r="319" spans="1:7" ht="14.25" customHeight="1">
      <c r="A319" s="62"/>
      <c r="E319" s="85"/>
      <c r="F319" s="4"/>
      <c r="G319" s="4"/>
    </row>
    <row r="320" spans="1:7" ht="14.25" customHeight="1">
      <c r="A320" s="62"/>
      <c r="E320" s="85"/>
      <c r="F320" s="4"/>
      <c r="G320" s="4"/>
    </row>
    <row r="321" spans="1:7" ht="14.25" customHeight="1">
      <c r="A321" s="62"/>
      <c r="E321" s="85"/>
      <c r="F321" s="4"/>
      <c r="G321" s="4"/>
    </row>
    <row r="322" spans="1:7" ht="14.25" customHeight="1">
      <c r="A322" s="62"/>
      <c r="E322" s="85"/>
      <c r="F322" s="4"/>
      <c r="G322" s="4"/>
    </row>
    <row r="323" spans="1:7" ht="14.25" customHeight="1">
      <c r="A323" s="62"/>
      <c r="E323" s="85"/>
      <c r="F323" s="4"/>
      <c r="G323" s="4"/>
    </row>
    <row r="324" spans="1:7" ht="14.25" customHeight="1">
      <c r="A324" s="62"/>
      <c r="E324" s="85"/>
      <c r="F324" s="4"/>
      <c r="G324" s="4"/>
    </row>
    <row r="325" spans="1:7" ht="14.25" customHeight="1">
      <c r="A325" s="62"/>
      <c r="E325" s="85"/>
      <c r="F325" s="4"/>
      <c r="G325" s="4"/>
    </row>
    <row r="326" spans="1:7" ht="14.25" customHeight="1">
      <c r="A326" s="62"/>
      <c r="E326" s="85"/>
      <c r="F326" s="4"/>
      <c r="G326" s="4"/>
    </row>
    <row r="327" spans="1:7" ht="14.25" customHeight="1">
      <c r="A327" s="62"/>
      <c r="E327" s="85"/>
      <c r="F327" s="4"/>
      <c r="G327" s="4"/>
    </row>
    <row r="328" spans="1:7" ht="14.25" customHeight="1">
      <c r="A328" s="62"/>
      <c r="E328" s="85"/>
      <c r="F328" s="4"/>
      <c r="G328" s="4"/>
    </row>
    <row r="329" spans="1:7" ht="14.25" customHeight="1">
      <c r="A329" s="62"/>
      <c r="E329" s="85"/>
      <c r="F329" s="4"/>
      <c r="G329" s="4"/>
    </row>
    <row r="330" spans="1:7" ht="14.25" customHeight="1">
      <c r="A330" s="62"/>
      <c r="E330" s="85"/>
      <c r="F330" s="4"/>
      <c r="G330" s="4"/>
    </row>
    <row r="331" spans="1:7" ht="14.25" customHeight="1">
      <c r="A331" s="62"/>
      <c r="E331" s="85"/>
      <c r="F331" s="4"/>
      <c r="G331" s="4"/>
    </row>
    <row r="332" spans="1:7" ht="14.25" customHeight="1">
      <c r="A332" s="62"/>
      <c r="E332" s="85"/>
      <c r="F332" s="4"/>
      <c r="G332" s="4"/>
    </row>
    <row r="333" spans="1:7" ht="14.25" customHeight="1">
      <c r="A333" s="62"/>
      <c r="E333" s="85"/>
      <c r="F333" s="4"/>
      <c r="G333" s="4"/>
    </row>
    <row r="334" spans="1:7" ht="14.25" customHeight="1">
      <c r="A334" s="62"/>
      <c r="E334" s="85"/>
      <c r="F334" s="4"/>
      <c r="G334" s="4"/>
    </row>
    <row r="335" spans="1:7" ht="14.25" customHeight="1">
      <c r="A335" s="62"/>
      <c r="E335" s="85"/>
      <c r="F335" s="4"/>
      <c r="G335" s="4"/>
    </row>
    <row r="336" spans="1:7" ht="14.25" customHeight="1">
      <c r="A336" s="62"/>
      <c r="E336" s="85"/>
      <c r="F336" s="4"/>
      <c r="G336" s="4"/>
    </row>
    <row r="337" spans="1:7" ht="14.25" customHeight="1">
      <c r="A337" s="62"/>
      <c r="E337" s="85"/>
      <c r="F337" s="4"/>
      <c r="G337" s="4"/>
    </row>
    <row r="338" spans="1:7" ht="14.25" customHeight="1">
      <c r="A338" s="62"/>
      <c r="E338" s="85"/>
      <c r="F338" s="4"/>
      <c r="G338" s="4"/>
    </row>
    <row r="339" spans="1:7" ht="14.25" customHeight="1">
      <c r="A339" s="62"/>
      <c r="E339" s="85"/>
      <c r="F339" s="4"/>
      <c r="G339" s="4"/>
    </row>
    <row r="340" spans="1:7" ht="14.25" customHeight="1">
      <c r="A340" s="62"/>
      <c r="E340" s="85"/>
      <c r="F340" s="4"/>
      <c r="G340" s="4"/>
    </row>
    <row r="341" spans="1:7" ht="14.25" customHeight="1">
      <c r="A341" s="62"/>
      <c r="E341" s="85"/>
      <c r="F341" s="4"/>
      <c r="G341" s="4"/>
    </row>
    <row r="342" spans="1:7" ht="14.25" customHeight="1">
      <c r="A342" s="62"/>
      <c r="E342" s="85"/>
      <c r="F342" s="4"/>
      <c r="G342" s="4"/>
    </row>
    <row r="343" spans="1:7" ht="14.25" customHeight="1">
      <c r="A343" s="62"/>
      <c r="E343" s="85"/>
      <c r="F343" s="4"/>
      <c r="G343" s="4"/>
    </row>
    <row r="344" spans="1:7" ht="14.25" customHeight="1">
      <c r="A344" s="62"/>
      <c r="E344" s="85"/>
      <c r="F344" s="4"/>
      <c r="G344" s="4"/>
    </row>
    <row r="345" spans="1:7" ht="14.25" customHeight="1">
      <c r="A345" s="62"/>
      <c r="E345" s="85"/>
      <c r="F345" s="4"/>
      <c r="G345" s="4"/>
    </row>
    <row r="346" spans="1:7" ht="14.25" customHeight="1">
      <c r="A346" s="62"/>
      <c r="E346" s="85"/>
      <c r="F346" s="4"/>
      <c r="G346" s="4"/>
    </row>
    <row r="347" spans="1:7" ht="14.25" customHeight="1">
      <c r="A347" s="62"/>
      <c r="E347" s="85"/>
      <c r="F347" s="4"/>
      <c r="G347" s="4"/>
    </row>
    <row r="348" spans="1:7" ht="14.25" customHeight="1">
      <c r="A348" s="62"/>
      <c r="E348" s="85"/>
      <c r="F348" s="4"/>
      <c r="G348" s="4"/>
    </row>
    <row r="349" spans="1:7" ht="14.25" customHeight="1">
      <c r="A349" s="62"/>
      <c r="E349" s="85"/>
      <c r="F349" s="4"/>
      <c r="G349" s="4"/>
    </row>
    <row r="350" spans="1:7" ht="14.25" customHeight="1">
      <c r="A350" s="62"/>
      <c r="E350" s="85"/>
      <c r="F350" s="4"/>
      <c r="G350" s="4"/>
    </row>
    <row r="351" spans="1:7" ht="14.25" customHeight="1">
      <c r="A351" s="62"/>
      <c r="E351" s="85"/>
      <c r="F351" s="4"/>
      <c r="G351" s="4"/>
    </row>
    <row r="352" spans="1:7" ht="14.25" customHeight="1">
      <c r="A352" s="62"/>
      <c r="E352" s="85"/>
      <c r="F352" s="4"/>
      <c r="G352" s="4"/>
    </row>
    <row r="353" spans="1:7" ht="14.25" customHeight="1">
      <c r="A353" s="62"/>
      <c r="E353" s="85"/>
      <c r="F353" s="4"/>
      <c r="G353" s="4"/>
    </row>
    <row r="354" spans="1:7" ht="14.25" customHeight="1">
      <c r="A354" s="62"/>
      <c r="E354" s="85"/>
      <c r="F354" s="4"/>
      <c r="G354" s="4"/>
    </row>
    <row r="355" spans="1:7" ht="14.25" customHeight="1">
      <c r="A355" s="62"/>
      <c r="E355" s="85"/>
      <c r="F355" s="4"/>
      <c r="G355" s="4"/>
    </row>
    <row r="356" spans="1:7" ht="14.25" customHeight="1">
      <c r="A356" s="62"/>
      <c r="E356" s="85"/>
      <c r="F356" s="4"/>
      <c r="G356" s="4"/>
    </row>
    <row r="357" spans="1:7" ht="14.25" customHeight="1">
      <c r="A357" s="62"/>
      <c r="E357" s="85"/>
      <c r="F357" s="4"/>
      <c r="G357" s="4"/>
    </row>
    <row r="358" spans="1:7" ht="14.25" customHeight="1">
      <c r="A358" s="62"/>
      <c r="E358" s="85"/>
      <c r="F358" s="4"/>
      <c r="G358" s="4"/>
    </row>
    <row r="359" spans="1:7" ht="14.25" customHeight="1">
      <c r="A359" s="62"/>
      <c r="E359" s="85"/>
      <c r="F359" s="4"/>
      <c r="G359" s="4"/>
    </row>
    <row r="360" spans="1:7" ht="14.25" customHeight="1">
      <c r="A360" s="62"/>
      <c r="E360" s="85"/>
      <c r="F360" s="4"/>
      <c r="G360" s="4"/>
    </row>
    <row r="361" spans="1:7" ht="14.25" customHeight="1">
      <c r="A361" s="62"/>
      <c r="E361" s="85"/>
      <c r="F361" s="4"/>
      <c r="G361" s="4"/>
    </row>
    <row r="362" spans="1:7" ht="14.25" customHeight="1">
      <c r="A362" s="62"/>
      <c r="E362" s="85"/>
      <c r="F362" s="4"/>
      <c r="G362" s="4"/>
    </row>
    <row r="363" spans="1:7" ht="14.25" customHeight="1">
      <c r="A363" s="62"/>
      <c r="E363" s="85"/>
      <c r="F363" s="4"/>
      <c r="G363" s="4"/>
    </row>
    <row r="364" spans="1:7" ht="14.25" customHeight="1">
      <c r="A364" s="62"/>
      <c r="E364" s="85"/>
      <c r="F364" s="4"/>
      <c r="G364" s="4"/>
    </row>
    <row r="365" spans="1:7" ht="14.25" customHeight="1">
      <c r="A365" s="62"/>
      <c r="E365" s="85"/>
      <c r="F365" s="4"/>
      <c r="G365" s="4"/>
    </row>
    <row r="366" spans="1:7" ht="14.25" customHeight="1">
      <c r="A366" s="62"/>
      <c r="E366" s="85"/>
      <c r="F366" s="4"/>
      <c r="G366" s="4"/>
    </row>
    <row r="367" spans="1:7" ht="14.25" customHeight="1">
      <c r="A367" s="62"/>
      <c r="E367" s="85"/>
      <c r="F367" s="4"/>
      <c r="G367" s="4"/>
    </row>
    <row r="368" spans="1:7" ht="14.25" customHeight="1">
      <c r="A368" s="62"/>
      <c r="E368" s="85"/>
      <c r="F368" s="4"/>
      <c r="G368" s="4"/>
    </row>
    <row r="369" spans="1:7" ht="14.25" customHeight="1">
      <c r="A369" s="62"/>
      <c r="E369" s="85"/>
      <c r="F369" s="4"/>
      <c r="G369" s="4"/>
    </row>
    <row r="370" spans="1:7" ht="14.25" customHeight="1">
      <c r="A370" s="62"/>
      <c r="E370" s="85"/>
      <c r="F370" s="4"/>
      <c r="G370" s="4"/>
    </row>
    <row r="371" spans="1:7" ht="14.25" customHeight="1">
      <c r="A371" s="62"/>
      <c r="E371" s="85"/>
      <c r="F371" s="4"/>
      <c r="G371" s="4"/>
    </row>
    <row r="372" spans="1:7" ht="14.25" customHeight="1">
      <c r="A372" s="62"/>
      <c r="E372" s="85"/>
      <c r="F372" s="4"/>
      <c r="G372" s="4"/>
    </row>
    <row r="373" spans="1:7" ht="14.25" customHeight="1">
      <c r="A373" s="62"/>
      <c r="E373" s="85"/>
      <c r="F373" s="4"/>
      <c r="G373" s="4"/>
    </row>
    <row r="374" spans="1:7" ht="14.25" customHeight="1">
      <c r="A374" s="62"/>
      <c r="E374" s="85"/>
      <c r="F374" s="4"/>
      <c r="G374" s="4"/>
    </row>
    <row r="375" spans="1:7" ht="14.25" customHeight="1">
      <c r="A375" s="62"/>
      <c r="E375" s="85"/>
      <c r="F375" s="4"/>
      <c r="G375" s="4"/>
    </row>
    <row r="376" spans="1:7" ht="14.25" customHeight="1">
      <c r="A376" s="62"/>
      <c r="E376" s="85"/>
      <c r="F376" s="4"/>
      <c r="G376" s="4"/>
    </row>
    <row r="377" spans="1:7" ht="14.25" customHeight="1">
      <c r="A377" s="62"/>
      <c r="E377" s="85"/>
      <c r="F377" s="4"/>
      <c r="G377" s="4"/>
    </row>
    <row r="378" spans="1:7" ht="14.25" customHeight="1">
      <c r="A378" s="62"/>
      <c r="E378" s="85"/>
      <c r="F378" s="4"/>
      <c r="G378" s="4"/>
    </row>
    <row r="379" spans="1:7" ht="14.25" customHeight="1">
      <c r="A379" s="62"/>
      <c r="E379" s="85"/>
      <c r="F379" s="4"/>
      <c r="G379" s="4"/>
    </row>
    <row r="380" spans="1:7" ht="14.25" customHeight="1">
      <c r="A380" s="62"/>
      <c r="E380" s="85"/>
      <c r="F380" s="4"/>
      <c r="G380" s="4"/>
    </row>
    <row r="381" spans="1:7" ht="14.25" customHeight="1">
      <c r="A381" s="62"/>
      <c r="E381" s="85"/>
      <c r="F381" s="4"/>
      <c r="G381" s="4"/>
    </row>
    <row r="382" spans="1:7" ht="14.25" customHeight="1">
      <c r="A382" s="62"/>
      <c r="E382" s="85"/>
      <c r="F382" s="4"/>
      <c r="G382" s="4"/>
    </row>
    <row r="383" spans="1:7" ht="14.25" customHeight="1">
      <c r="A383" s="62"/>
      <c r="E383" s="85"/>
      <c r="F383" s="4"/>
      <c r="G383" s="4"/>
    </row>
    <row r="384" spans="1:7" ht="14.25" customHeight="1">
      <c r="A384" s="62"/>
      <c r="E384" s="85"/>
      <c r="F384" s="4"/>
      <c r="G384" s="4"/>
    </row>
    <row r="385" spans="1:7" ht="14.25" customHeight="1">
      <c r="A385" s="62"/>
      <c r="E385" s="85"/>
      <c r="F385" s="4"/>
      <c r="G385" s="4"/>
    </row>
    <row r="386" spans="1:7" ht="14.25" customHeight="1">
      <c r="A386" s="62"/>
      <c r="E386" s="85"/>
      <c r="F386" s="4"/>
      <c r="G386" s="4"/>
    </row>
    <row r="387" spans="1:7" ht="14.25" customHeight="1">
      <c r="A387" s="62"/>
      <c r="E387" s="85"/>
      <c r="F387" s="4"/>
      <c r="G387" s="4"/>
    </row>
    <row r="388" spans="1:7" ht="14.25" customHeight="1">
      <c r="A388" s="62"/>
      <c r="E388" s="85"/>
      <c r="F388" s="4"/>
      <c r="G388" s="4"/>
    </row>
    <row r="389" spans="1:7" ht="14.25" customHeight="1">
      <c r="A389" s="62"/>
      <c r="E389" s="85"/>
      <c r="F389" s="4"/>
      <c r="G389" s="4"/>
    </row>
    <row r="390" spans="1:7" ht="14.25" customHeight="1">
      <c r="A390" s="62"/>
      <c r="E390" s="85"/>
      <c r="F390" s="4"/>
      <c r="G390" s="4"/>
    </row>
    <row r="391" spans="1:7" ht="14.25" customHeight="1">
      <c r="A391" s="62"/>
      <c r="E391" s="85"/>
      <c r="F391" s="4"/>
      <c r="G391" s="4"/>
    </row>
    <row r="392" spans="1:7" ht="14.25" customHeight="1">
      <c r="A392" s="62"/>
      <c r="E392" s="85"/>
      <c r="F392" s="4"/>
      <c r="G392" s="4"/>
    </row>
    <row r="393" spans="1:7" ht="14.25" customHeight="1">
      <c r="A393" s="62"/>
      <c r="E393" s="85"/>
      <c r="F393" s="4"/>
      <c r="G393" s="4"/>
    </row>
    <row r="394" spans="1:7" ht="14.25" customHeight="1">
      <c r="A394" s="62"/>
      <c r="E394" s="85"/>
      <c r="F394" s="4"/>
      <c r="G394" s="4"/>
    </row>
    <row r="395" spans="1:7" ht="14.25" customHeight="1">
      <c r="A395" s="62"/>
      <c r="E395" s="85"/>
      <c r="F395" s="4"/>
      <c r="G395" s="4"/>
    </row>
    <row r="396" spans="1:7" ht="14.25" customHeight="1">
      <c r="A396" s="62"/>
      <c r="E396" s="85"/>
      <c r="F396" s="4"/>
      <c r="G396" s="4"/>
    </row>
    <row r="397" spans="1:7" ht="14.25" customHeight="1">
      <c r="A397" s="62"/>
      <c r="E397" s="85"/>
      <c r="F397" s="4"/>
      <c r="G397" s="4"/>
    </row>
    <row r="398" spans="1:7" ht="14.25" customHeight="1">
      <c r="A398" s="62"/>
      <c r="E398" s="85"/>
      <c r="F398" s="4"/>
      <c r="G398" s="4"/>
    </row>
    <row r="399" spans="1:7" ht="14.25" customHeight="1">
      <c r="A399" s="62"/>
      <c r="E399" s="85"/>
      <c r="F399" s="4"/>
      <c r="G399" s="4"/>
    </row>
    <row r="400" spans="1:7" ht="14.25" customHeight="1">
      <c r="A400" s="62"/>
      <c r="E400" s="85"/>
      <c r="F400" s="4"/>
      <c r="G400" s="4"/>
    </row>
    <row r="401" spans="1:7" ht="14.25" customHeight="1">
      <c r="A401" s="62"/>
      <c r="E401" s="85"/>
      <c r="F401" s="4"/>
      <c r="G401" s="4"/>
    </row>
    <row r="402" spans="1:7" ht="14.25" customHeight="1">
      <c r="A402" s="62"/>
      <c r="E402" s="85"/>
      <c r="F402" s="4"/>
      <c r="G402" s="4"/>
    </row>
    <row r="403" spans="1:7" ht="14.25" customHeight="1">
      <c r="A403" s="62"/>
      <c r="E403" s="85"/>
      <c r="F403" s="4"/>
      <c r="G403" s="4"/>
    </row>
    <row r="404" spans="1:7" ht="14.25" customHeight="1">
      <c r="A404" s="62"/>
      <c r="E404" s="85"/>
      <c r="F404" s="4"/>
      <c r="G404" s="4"/>
    </row>
    <row r="405" spans="1:7" ht="14.25" customHeight="1">
      <c r="A405" s="62"/>
      <c r="E405" s="85"/>
      <c r="F405" s="4"/>
      <c r="G405" s="4"/>
    </row>
    <row r="406" spans="1:7" ht="14.25" customHeight="1">
      <c r="A406" s="62"/>
      <c r="E406" s="85"/>
      <c r="F406" s="4"/>
      <c r="G406" s="4"/>
    </row>
    <row r="407" spans="1:7" ht="14.25" customHeight="1">
      <c r="A407" s="62"/>
      <c r="E407" s="85"/>
      <c r="F407" s="4"/>
      <c r="G407" s="4"/>
    </row>
    <row r="408" spans="1:7" ht="14.25" customHeight="1">
      <c r="A408" s="62"/>
      <c r="E408" s="85"/>
      <c r="F408" s="4"/>
      <c r="G408" s="4"/>
    </row>
    <row r="409" spans="1:7" ht="14.25" customHeight="1">
      <c r="A409" s="62"/>
      <c r="E409" s="85"/>
      <c r="F409" s="4"/>
      <c r="G409" s="4"/>
    </row>
    <row r="410" spans="1:7" ht="14.25" customHeight="1">
      <c r="A410" s="62"/>
      <c r="E410" s="85"/>
      <c r="F410" s="4"/>
      <c r="G410" s="4"/>
    </row>
    <row r="411" spans="1:7" ht="14.25" customHeight="1">
      <c r="A411" s="62"/>
      <c r="E411" s="85"/>
      <c r="F411" s="4"/>
      <c r="G411" s="4"/>
    </row>
    <row r="412" spans="1:7" ht="14.25" customHeight="1">
      <c r="A412" s="62"/>
      <c r="E412" s="85"/>
      <c r="F412" s="4"/>
      <c r="G412" s="4"/>
    </row>
    <row r="413" spans="1:7" ht="14.25" customHeight="1">
      <c r="A413" s="62"/>
      <c r="E413" s="85"/>
      <c r="F413" s="4"/>
      <c r="G413" s="4"/>
    </row>
    <row r="414" spans="1:7" ht="14.25" customHeight="1">
      <c r="A414" s="62"/>
      <c r="E414" s="85"/>
      <c r="F414" s="4"/>
      <c r="G414" s="4"/>
    </row>
    <row r="415" spans="1:7" ht="14.25" customHeight="1">
      <c r="A415" s="62"/>
      <c r="E415" s="85"/>
      <c r="F415" s="4"/>
      <c r="G415" s="4"/>
    </row>
    <row r="416" spans="1:7" ht="14.25" customHeight="1">
      <c r="A416" s="62"/>
      <c r="E416" s="85"/>
      <c r="F416" s="4"/>
      <c r="G416" s="4"/>
    </row>
    <row r="417" spans="1:7" ht="14.25" customHeight="1">
      <c r="A417" s="62"/>
      <c r="E417" s="85"/>
      <c r="F417" s="4"/>
      <c r="G417" s="4"/>
    </row>
    <row r="418" spans="1:7" ht="14.25" customHeight="1">
      <c r="A418" s="62"/>
      <c r="E418" s="85"/>
      <c r="F418" s="4"/>
      <c r="G418" s="4"/>
    </row>
    <row r="419" spans="1:7" ht="14.25" customHeight="1">
      <c r="A419" s="62"/>
      <c r="E419" s="85"/>
      <c r="F419" s="4"/>
      <c r="G419" s="4"/>
    </row>
    <row r="420" spans="1:7" ht="14.25" customHeight="1">
      <c r="A420" s="62"/>
      <c r="E420" s="85"/>
      <c r="F420" s="4"/>
      <c r="G420" s="4"/>
    </row>
    <row r="421" spans="1:7" ht="14.25" customHeight="1">
      <c r="A421" s="62"/>
      <c r="E421" s="85"/>
      <c r="F421" s="4"/>
      <c r="G421" s="4"/>
    </row>
    <row r="422" spans="1:7" ht="14.25" customHeight="1">
      <c r="A422" s="62"/>
      <c r="E422" s="85"/>
      <c r="F422" s="4"/>
      <c r="G422" s="4"/>
    </row>
    <row r="423" spans="1:7" ht="14.25" customHeight="1">
      <c r="A423" s="62"/>
      <c r="E423" s="85"/>
      <c r="F423" s="4"/>
      <c r="G423" s="4"/>
    </row>
    <row r="424" spans="1:7" ht="14.25" customHeight="1">
      <c r="A424" s="62"/>
      <c r="E424" s="85"/>
      <c r="F424" s="4"/>
      <c r="G424" s="4"/>
    </row>
    <row r="425" spans="1:7" ht="14.25" customHeight="1">
      <c r="A425" s="62"/>
      <c r="E425" s="85"/>
      <c r="F425" s="4"/>
      <c r="G425" s="4"/>
    </row>
    <row r="426" spans="1:7" ht="14.25" customHeight="1">
      <c r="A426" s="62"/>
      <c r="E426" s="85"/>
      <c r="F426" s="4"/>
      <c r="G426" s="4"/>
    </row>
    <row r="427" spans="1:7" ht="14.25" customHeight="1">
      <c r="A427" s="62"/>
      <c r="E427" s="85"/>
      <c r="F427" s="4"/>
      <c r="G427" s="4"/>
    </row>
    <row r="428" spans="1:7" ht="14.25" customHeight="1">
      <c r="A428" s="62"/>
      <c r="E428" s="85"/>
      <c r="F428" s="4"/>
      <c r="G428" s="4"/>
    </row>
    <row r="429" spans="1:7" ht="14.25" customHeight="1">
      <c r="A429" s="62"/>
      <c r="E429" s="85"/>
      <c r="F429" s="4"/>
      <c r="G429" s="4"/>
    </row>
    <row r="430" spans="1:7" ht="14.25" customHeight="1">
      <c r="A430" s="62"/>
      <c r="E430" s="85"/>
      <c r="F430" s="4"/>
      <c r="G430" s="4"/>
    </row>
    <row r="431" spans="1:7" ht="14.25" customHeight="1">
      <c r="A431" s="62"/>
      <c r="E431" s="85"/>
      <c r="F431" s="4"/>
      <c r="G431" s="4"/>
    </row>
    <row r="432" spans="1:7" ht="14.25" customHeight="1">
      <c r="A432" s="62"/>
      <c r="E432" s="85"/>
      <c r="F432" s="4"/>
      <c r="G432" s="4"/>
    </row>
    <row r="433" spans="1:7" ht="14.25" customHeight="1">
      <c r="A433" s="62"/>
      <c r="E433" s="85"/>
      <c r="F433" s="4"/>
      <c r="G433" s="4"/>
    </row>
    <row r="434" spans="1:7" ht="14.25" customHeight="1">
      <c r="A434" s="62"/>
      <c r="E434" s="85"/>
      <c r="F434" s="4"/>
      <c r="G434" s="4"/>
    </row>
    <row r="435" spans="1:7" ht="14.25" customHeight="1">
      <c r="A435" s="62"/>
      <c r="E435" s="85"/>
      <c r="F435" s="4"/>
      <c r="G435" s="4"/>
    </row>
    <row r="436" spans="1:7" ht="14.25" customHeight="1">
      <c r="A436" s="62"/>
      <c r="E436" s="85"/>
      <c r="F436" s="4"/>
      <c r="G436" s="4"/>
    </row>
    <row r="437" spans="1:7" ht="14.25" customHeight="1">
      <c r="A437" s="62"/>
      <c r="E437" s="85"/>
      <c r="F437" s="4"/>
      <c r="G437" s="4"/>
    </row>
    <row r="438" spans="1:7" ht="14.25" customHeight="1">
      <c r="A438" s="62"/>
      <c r="E438" s="85"/>
      <c r="F438" s="4"/>
      <c r="G438" s="4"/>
    </row>
    <row r="439" spans="1:7" ht="14.25" customHeight="1">
      <c r="A439" s="62"/>
      <c r="E439" s="85"/>
      <c r="F439" s="4"/>
      <c r="G439" s="4"/>
    </row>
    <row r="440" spans="1:7" ht="14.25" customHeight="1">
      <c r="A440" s="62"/>
      <c r="E440" s="85"/>
      <c r="F440" s="4"/>
      <c r="G440" s="4"/>
    </row>
    <row r="441" spans="1:7" ht="14.25" customHeight="1">
      <c r="A441" s="62"/>
      <c r="E441" s="85"/>
      <c r="F441" s="4"/>
      <c r="G441" s="4"/>
    </row>
    <row r="442" spans="1:7" ht="14.25" customHeight="1">
      <c r="A442" s="62"/>
      <c r="E442" s="85"/>
      <c r="F442" s="4"/>
      <c r="G442" s="4"/>
    </row>
    <row r="443" spans="1:7" ht="14.25" customHeight="1">
      <c r="A443" s="62"/>
      <c r="E443" s="85"/>
      <c r="F443" s="4"/>
      <c r="G443" s="4"/>
    </row>
    <row r="444" spans="1:7" ht="14.25" customHeight="1">
      <c r="A444" s="62"/>
      <c r="E444" s="85"/>
      <c r="F444" s="4"/>
      <c r="G444" s="4"/>
    </row>
    <row r="445" spans="1:7" ht="14.25" customHeight="1">
      <c r="A445" s="62"/>
      <c r="E445" s="85"/>
      <c r="F445" s="4"/>
      <c r="G445" s="4"/>
    </row>
    <row r="446" spans="1:7" ht="14.25" customHeight="1">
      <c r="A446" s="62"/>
      <c r="E446" s="85"/>
      <c r="F446" s="4"/>
      <c r="G446" s="4"/>
    </row>
    <row r="447" spans="1:7" ht="14.25" customHeight="1">
      <c r="A447" s="62"/>
      <c r="E447" s="85"/>
      <c r="F447" s="4"/>
      <c r="G447" s="4"/>
    </row>
    <row r="448" spans="1:7" ht="14.25" customHeight="1">
      <c r="A448" s="62"/>
      <c r="E448" s="85"/>
      <c r="F448" s="4"/>
      <c r="G448" s="4"/>
    </row>
    <row r="449" spans="1:7" ht="14.25" customHeight="1">
      <c r="A449" s="62"/>
      <c r="E449" s="85"/>
      <c r="F449" s="4"/>
      <c r="G449" s="4"/>
    </row>
    <row r="450" spans="1:7" ht="14.25" customHeight="1">
      <c r="A450" s="62"/>
      <c r="E450" s="85"/>
      <c r="F450" s="4"/>
      <c r="G450" s="4"/>
    </row>
    <row r="451" spans="1:7" ht="14.25" customHeight="1">
      <c r="A451" s="62"/>
      <c r="E451" s="85"/>
      <c r="F451" s="4"/>
      <c r="G451" s="4"/>
    </row>
    <row r="452" spans="1:7" ht="14.25" customHeight="1">
      <c r="A452" s="62"/>
      <c r="E452" s="85"/>
      <c r="F452" s="4"/>
      <c r="G452" s="4"/>
    </row>
    <row r="453" spans="1:7" ht="14.25" customHeight="1">
      <c r="A453" s="62"/>
      <c r="E453" s="85"/>
      <c r="F453" s="4"/>
      <c r="G453" s="4"/>
    </row>
    <row r="454" spans="1:7" ht="14.25" customHeight="1">
      <c r="A454" s="62"/>
      <c r="E454" s="85"/>
      <c r="F454" s="4"/>
      <c r="G454" s="4"/>
    </row>
    <row r="455" spans="1:7" ht="14.25" customHeight="1">
      <c r="A455" s="62"/>
      <c r="E455" s="85"/>
      <c r="F455" s="4"/>
      <c r="G455" s="4"/>
    </row>
    <row r="456" spans="1:7" ht="14.25" customHeight="1">
      <c r="A456" s="62"/>
      <c r="E456" s="85"/>
      <c r="F456" s="4"/>
      <c r="G456" s="4"/>
    </row>
    <row r="457" spans="1:7" ht="14.25" customHeight="1">
      <c r="A457" s="62"/>
      <c r="E457" s="85"/>
      <c r="F457" s="4"/>
      <c r="G457" s="4"/>
    </row>
    <row r="458" spans="1:7" ht="14.25" customHeight="1">
      <c r="A458" s="62"/>
      <c r="E458" s="85"/>
      <c r="F458" s="4"/>
      <c r="G458" s="4"/>
    </row>
    <row r="459" spans="1:7" ht="14.25" customHeight="1">
      <c r="A459" s="62"/>
      <c r="E459" s="85"/>
      <c r="F459" s="4"/>
      <c r="G459" s="4"/>
    </row>
    <row r="460" spans="1:7" ht="14.25" customHeight="1">
      <c r="A460" s="62"/>
      <c r="E460" s="85"/>
      <c r="F460" s="4"/>
      <c r="G460" s="4"/>
    </row>
    <row r="461" spans="1:7" ht="14.25" customHeight="1">
      <c r="A461" s="62"/>
      <c r="E461" s="85"/>
      <c r="F461" s="4"/>
      <c r="G461" s="4"/>
    </row>
    <row r="462" spans="1:7" ht="14.25" customHeight="1">
      <c r="A462" s="62"/>
      <c r="E462" s="85"/>
      <c r="F462" s="4"/>
      <c r="G462" s="4"/>
    </row>
    <row r="463" spans="1:7" ht="14.25" customHeight="1">
      <c r="A463" s="62"/>
      <c r="E463" s="85"/>
      <c r="F463" s="4"/>
      <c r="G463" s="4"/>
    </row>
    <row r="464" spans="1:7" ht="14.25" customHeight="1">
      <c r="A464" s="62"/>
      <c r="E464" s="85"/>
      <c r="F464" s="4"/>
      <c r="G464" s="4"/>
    </row>
    <row r="465" spans="1:7" ht="14.25" customHeight="1">
      <c r="A465" s="62"/>
      <c r="E465" s="85"/>
      <c r="F465" s="4"/>
      <c r="G465" s="4"/>
    </row>
    <row r="466" spans="1:7" ht="14.25" customHeight="1">
      <c r="A466" s="62"/>
      <c r="E466" s="85"/>
      <c r="F466" s="4"/>
      <c r="G466" s="4"/>
    </row>
    <row r="467" spans="1:7" ht="14.25" customHeight="1">
      <c r="A467" s="62"/>
      <c r="E467" s="85"/>
      <c r="F467" s="4"/>
      <c r="G467" s="4"/>
    </row>
    <row r="468" spans="1:7" ht="14.25" customHeight="1">
      <c r="A468" s="62"/>
      <c r="E468" s="85"/>
      <c r="F468" s="4"/>
      <c r="G468" s="4"/>
    </row>
    <row r="469" spans="1:7" ht="14.25" customHeight="1">
      <c r="A469" s="62"/>
      <c r="E469" s="85"/>
      <c r="F469" s="4"/>
      <c r="G469" s="4"/>
    </row>
    <row r="470" spans="1:7" ht="14.25" customHeight="1">
      <c r="A470" s="62"/>
      <c r="E470" s="85"/>
      <c r="F470" s="4"/>
      <c r="G470" s="4"/>
    </row>
    <row r="471" spans="1:7" ht="14.25" customHeight="1">
      <c r="A471" s="62"/>
      <c r="E471" s="85"/>
      <c r="F471" s="4"/>
      <c r="G471" s="4"/>
    </row>
    <row r="472" spans="1:7" ht="14.25" customHeight="1">
      <c r="A472" s="62"/>
      <c r="E472" s="85"/>
      <c r="F472" s="4"/>
      <c r="G472" s="4"/>
    </row>
    <row r="473" spans="1:7" ht="14.25" customHeight="1">
      <c r="A473" s="62"/>
      <c r="E473" s="85"/>
      <c r="F473" s="4"/>
      <c r="G473" s="4"/>
    </row>
    <row r="474" spans="1:7" ht="14.25" customHeight="1">
      <c r="A474" s="62"/>
      <c r="E474" s="85"/>
      <c r="F474" s="4"/>
      <c r="G474" s="4"/>
    </row>
    <row r="475" spans="1:7" ht="14.25" customHeight="1">
      <c r="A475" s="62"/>
      <c r="E475" s="85"/>
      <c r="F475" s="4"/>
      <c r="G475" s="4"/>
    </row>
    <row r="476" spans="1:7" ht="14.25" customHeight="1">
      <c r="A476" s="62"/>
      <c r="E476" s="85"/>
      <c r="F476" s="4"/>
      <c r="G476" s="4"/>
    </row>
    <row r="477" spans="1:7" ht="14.25" customHeight="1">
      <c r="A477" s="62"/>
      <c r="E477" s="85"/>
      <c r="F477" s="4"/>
      <c r="G477" s="4"/>
    </row>
    <row r="478" spans="1:7" ht="14.25" customHeight="1">
      <c r="A478" s="62"/>
      <c r="E478" s="85"/>
      <c r="F478" s="4"/>
      <c r="G478" s="4"/>
    </row>
    <row r="479" spans="1:7" ht="14.25" customHeight="1">
      <c r="A479" s="62"/>
      <c r="E479" s="85"/>
      <c r="F479" s="4"/>
      <c r="G479" s="4"/>
    </row>
    <row r="480" spans="1:7" ht="14.25" customHeight="1">
      <c r="A480" s="62"/>
      <c r="E480" s="85"/>
      <c r="F480" s="4"/>
      <c r="G480" s="4"/>
    </row>
    <row r="481" spans="1:7" ht="14.25" customHeight="1">
      <c r="A481" s="62"/>
      <c r="E481" s="85"/>
      <c r="F481" s="4"/>
      <c r="G481" s="4"/>
    </row>
    <row r="482" spans="1:7" ht="14.25" customHeight="1">
      <c r="A482" s="62"/>
      <c r="E482" s="85"/>
      <c r="F482" s="4"/>
      <c r="G482" s="4"/>
    </row>
    <row r="483" spans="1:7" ht="14.25" customHeight="1">
      <c r="A483" s="62"/>
      <c r="E483" s="85"/>
      <c r="F483" s="4"/>
      <c r="G483" s="4"/>
    </row>
    <row r="484" spans="1:7" ht="14.25" customHeight="1">
      <c r="A484" s="62"/>
      <c r="E484" s="85"/>
      <c r="F484" s="4"/>
      <c r="G484" s="4"/>
    </row>
    <row r="485" spans="1:7" ht="14.25" customHeight="1">
      <c r="A485" s="62"/>
      <c r="E485" s="85"/>
      <c r="F485" s="4"/>
      <c r="G485" s="4"/>
    </row>
    <row r="486" spans="1:7" ht="14.25" customHeight="1">
      <c r="A486" s="62"/>
      <c r="E486" s="85"/>
      <c r="F486" s="4"/>
      <c r="G486" s="4"/>
    </row>
    <row r="487" spans="1:7" ht="14.25" customHeight="1">
      <c r="A487" s="62"/>
      <c r="E487" s="85"/>
      <c r="F487" s="4"/>
      <c r="G487" s="4"/>
    </row>
    <row r="488" spans="1:7" ht="14.25" customHeight="1">
      <c r="A488" s="62"/>
      <c r="E488" s="85"/>
      <c r="F488" s="4"/>
      <c r="G488" s="4"/>
    </row>
    <row r="489" spans="1:7" ht="14.25" customHeight="1">
      <c r="A489" s="62"/>
      <c r="E489" s="85"/>
      <c r="F489" s="4"/>
      <c r="G489" s="4"/>
    </row>
    <row r="490" spans="1:7" ht="14.25" customHeight="1">
      <c r="A490" s="62"/>
      <c r="E490" s="85"/>
      <c r="F490" s="4"/>
      <c r="G490" s="4"/>
    </row>
    <row r="491" spans="1:7" ht="14.25" customHeight="1">
      <c r="A491" s="62"/>
      <c r="E491" s="85"/>
      <c r="F491" s="4"/>
      <c r="G491" s="4"/>
    </row>
    <row r="492" spans="1:7" ht="14.25" customHeight="1">
      <c r="A492" s="62"/>
      <c r="E492" s="85"/>
      <c r="F492" s="4"/>
      <c r="G492" s="4"/>
    </row>
    <row r="493" spans="1:7" ht="14.25" customHeight="1">
      <c r="A493" s="62"/>
      <c r="E493" s="85"/>
      <c r="F493" s="4"/>
      <c r="G493" s="4"/>
    </row>
    <row r="494" spans="1:7" ht="14.25" customHeight="1">
      <c r="A494" s="62"/>
      <c r="E494" s="85"/>
      <c r="F494" s="4"/>
      <c r="G494" s="4"/>
    </row>
    <row r="495" spans="1:7" ht="14.25" customHeight="1">
      <c r="A495" s="62"/>
      <c r="E495" s="85"/>
      <c r="F495" s="4"/>
      <c r="G495" s="4"/>
    </row>
    <row r="496" spans="1:7" ht="14.25" customHeight="1">
      <c r="A496" s="62"/>
      <c r="E496" s="85"/>
      <c r="F496" s="4"/>
      <c r="G496" s="4"/>
    </row>
    <row r="497" spans="1:7" ht="14.25" customHeight="1">
      <c r="A497" s="62"/>
      <c r="E497" s="85"/>
      <c r="F497" s="4"/>
      <c r="G497" s="4"/>
    </row>
    <row r="498" spans="1:7" ht="14.25" customHeight="1">
      <c r="A498" s="62"/>
      <c r="E498" s="85"/>
      <c r="F498" s="4"/>
      <c r="G498" s="4"/>
    </row>
    <row r="499" spans="1:7" ht="14.25" customHeight="1">
      <c r="A499" s="62"/>
      <c r="E499" s="85"/>
      <c r="F499" s="4"/>
      <c r="G499" s="4"/>
    </row>
    <row r="500" spans="1:7" ht="14.25" customHeight="1">
      <c r="A500" s="62"/>
      <c r="E500" s="85"/>
      <c r="F500" s="4"/>
      <c r="G500" s="4"/>
    </row>
    <row r="501" spans="1:7" ht="14.25" customHeight="1">
      <c r="A501" s="62"/>
      <c r="E501" s="85"/>
      <c r="F501" s="4"/>
      <c r="G501" s="4"/>
    </row>
    <row r="502" spans="1:7" ht="14.25" customHeight="1">
      <c r="A502" s="62"/>
      <c r="E502" s="85"/>
      <c r="F502" s="4"/>
      <c r="G502" s="4"/>
    </row>
    <row r="503" spans="1:7" ht="14.25" customHeight="1">
      <c r="A503" s="62"/>
      <c r="E503" s="85"/>
      <c r="F503" s="4"/>
      <c r="G503" s="4"/>
    </row>
    <row r="504" spans="1:7" ht="14.25" customHeight="1">
      <c r="A504" s="62"/>
      <c r="E504" s="85"/>
      <c r="F504" s="4"/>
      <c r="G504" s="4"/>
    </row>
    <row r="505" spans="1:7" ht="14.25" customHeight="1">
      <c r="A505" s="62"/>
      <c r="E505" s="85"/>
      <c r="F505" s="4"/>
      <c r="G505" s="4"/>
    </row>
    <row r="506" spans="1:7" ht="14.25" customHeight="1">
      <c r="A506" s="62"/>
      <c r="E506" s="85"/>
      <c r="F506" s="4"/>
      <c r="G506" s="4"/>
    </row>
    <row r="507" spans="1:7" ht="14.25" customHeight="1">
      <c r="A507" s="62"/>
      <c r="E507" s="85"/>
      <c r="F507" s="4"/>
      <c r="G507" s="4"/>
    </row>
    <row r="508" spans="1:7" ht="14.25" customHeight="1">
      <c r="A508" s="62"/>
      <c r="E508" s="85"/>
      <c r="F508" s="4"/>
      <c r="G508" s="4"/>
    </row>
    <row r="509" spans="1:7" ht="14.25" customHeight="1">
      <c r="A509" s="62"/>
      <c r="E509" s="85"/>
      <c r="F509" s="4"/>
      <c r="G509" s="4"/>
    </row>
    <row r="510" spans="1:7" ht="14.25" customHeight="1">
      <c r="A510" s="62"/>
      <c r="E510" s="85"/>
      <c r="F510" s="4"/>
      <c r="G510" s="4"/>
    </row>
    <row r="511" spans="1:7" ht="14.25" customHeight="1">
      <c r="A511" s="62"/>
      <c r="E511" s="85"/>
      <c r="F511" s="4"/>
      <c r="G511" s="4"/>
    </row>
    <row r="512" spans="1:7" ht="14.25" customHeight="1">
      <c r="A512" s="62"/>
      <c r="E512" s="85"/>
      <c r="F512" s="4"/>
      <c r="G512" s="4"/>
    </row>
    <row r="513" spans="1:7" ht="14.25" customHeight="1">
      <c r="A513" s="62"/>
      <c r="E513" s="85"/>
      <c r="F513" s="4"/>
      <c r="G513" s="4"/>
    </row>
    <row r="514" spans="1:7" ht="14.25" customHeight="1">
      <c r="A514" s="62"/>
      <c r="E514" s="85"/>
      <c r="F514" s="4"/>
      <c r="G514" s="4"/>
    </row>
    <row r="515" spans="1:7" ht="14.25" customHeight="1">
      <c r="A515" s="62"/>
      <c r="E515" s="85"/>
      <c r="F515" s="4"/>
      <c r="G515" s="4"/>
    </row>
    <row r="516" spans="1:7" ht="14.25" customHeight="1">
      <c r="A516" s="62"/>
      <c r="E516" s="85"/>
      <c r="F516" s="4"/>
      <c r="G516" s="4"/>
    </row>
    <row r="517" spans="1:7" ht="14.25" customHeight="1">
      <c r="A517" s="62"/>
      <c r="E517" s="85"/>
      <c r="F517" s="4"/>
      <c r="G517" s="4"/>
    </row>
    <row r="518" spans="1:7" ht="14.25" customHeight="1">
      <c r="A518" s="62"/>
      <c r="E518" s="85"/>
      <c r="F518" s="4"/>
      <c r="G518" s="4"/>
    </row>
    <row r="519" spans="1:7" ht="14.25" customHeight="1">
      <c r="A519" s="62"/>
      <c r="E519" s="85"/>
      <c r="F519" s="4"/>
      <c r="G519" s="4"/>
    </row>
    <row r="520" spans="1:7" ht="14.25" customHeight="1">
      <c r="A520" s="62"/>
      <c r="E520" s="85"/>
      <c r="F520" s="4"/>
      <c r="G520" s="4"/>
    </row>
    <row r="521" spans="1:7" ht="14.25" customHeight="1">
      <c r="A521" s="62"/>
      <c r="E521" s="85"/>
      <c r="F521" s="4"/>
      <c r="G521" s="4"/>
    </row>
    <row r="522" spans="1:7" ht="14.25" customHeight="1">
      <c r="A522" s="62"/>
      <c r="E522" s="85"/>
      <c r="F522" s="4"/>
      <c r="G522" s="4"/>
    </row>
    <row r="523" spans="1:7" ht="14.25" customHeight="1">
      <c r="A523" s="62"/>
      <c r="E523" s="85"/>
      <c r="F523" s="4"/>
      <c r="G523" s="4"/>
    </row>
    <row r="524" spans="1:7" ht="14.25" customHeight="1">
      <c r="A524" s="62"/>
      <c r="E524" s="85"/>
      <c r="F524" s="4"/>
      <c r="G524" s="4"/>
    </row>
    <row r="525" spans="1:7" ht="14.25" customHeight="1">
      <c r="A525" s="62"/>
      <c r="E525" s="85"/>
      <c r="F525" s="4"/>
      <c r="G525" s="4"/>
    </row>
    <row r="526" spans="1:7" ht="14.25" customHeight="1">
      <c r="A526" s="62"/>
      <c r="E526" s="85"/>
      <c r="F526" s="4"/>
      <c r="G526" s="4"/>
    </row>
    <row r="527" spans="1:7" ht="14.25" customHeight="1">
      <c r="A527" s="62"/>
      <c r="E527" s="85"/>
      <c r="F527" s="4"/>
      <c r="G527" s="4"/>
    </row>
    <row r="528" spans="1:7" ht="14.25" customHeight="1">
      <c r="A528" s="62"/>
      <c r="E528" s="85"/>
      <c r="F528" s="4"/>
      <c r="G528" s="4"/>
    </row>
    <row r="529" spans="1:7" ht="14.25" customHeight="1">
      <c r="A529" s="62"/>
      <c r="E529" s="85"/>
      <c r="F529" s="4"/>
      <c r="G529" s="4"/>
    </row>
    <row r="530" spans="1:7" ht="14.25" customHeight="1">
      <c r="A530" s="62"/>
      <c r="E530" s="85"/>
      <c r="F530" s="4"/>
      <c r="G530" s="4"/>
    </row>
    <row r="531" spans="1:7" ht="14.25" customHeight="1">
      <c r="A531" s="62"/>
      <c r="E531" s="85"/>
      <c r="F531" s="4"/>
      <c r="G531" s="4"/>
    </row>
    <row r="532" spans="1:7" ht="14.25" customHeight="1">
      <c r="A532" s="62"/>
      <c r="E532" s="85"/>
      <c r="F532" s="4"/>
      <c r="G532" s="4"/>
    </row>
    <row r="533" spans="1:7" ht="14.25" customHeight="1">
      <c r="A533" s="62"/>
      <c r="E533" s="85"/>
      <c r="F533" s="4"/>
      <c r="G533" s="4"/>
    </row>
    <row r="534" spans="1:7" ht="14.25" customHeight="1">
      <c r="A534" s="62"/>
      <c r="E534" s="85"/>
      <c r="F534" s="4"/>
      <c r="G534" s="4"/>
    </row>
    <row r="535" spans="1:7" ht="14.25" customHeight="1">
      <c r="A535" s="62"/>
      <c r="E535" s="85"/>
      <c r="F535" s="4"/>
      <c r="G535" s="4"/>
    </row>
    <row r="536" spans="1:7" ht="14.25" customHeight="1">
      <c r="A536" s="62"/>
      <c r="E536" s="85"/>
      <c r="F536" s="4"/>
      <c r="G536" s="4"/>
    </row>
    <row r="537" spans="1:7" ht="14.25" customHeight="1">
      <c r="A537" s="62"/>
      <c r="E537" s="85"/>
      <c r="F537" s="4"/>
      <c r="G537" s="4"/>
    </row>
    <row r="538" spans="1:7" ht="14.25" customHeight="1">
      <c r="A538" s="62"/>
      <c r="E538" s="85"/>
      <c r="F538" s="4"/>
      <c r="G538" s="4"/>
    </row>
    <row r="539" spans="1:7" ht="14.25" customHeight="1">
      <c r="A539" s="62"/>
      <c r="E539" s="85"/>
      <c r="F539" s="4"/>
      <c r="G539" s="4"/>
    </row>
    <row r="540" spans="1:7" ht="14.25" customHeight="1">
      <c r="A540" s="62"/>
      <c r="E540" s="85"/>
      <c r="F540" s="4"/>
      <c r="G540" s="4"/>
    </row>
    <row r="541" spans="1:7" ht="14.25" customHeight="1">
      <c r="A541" s="62"/>
      <c r="E541" s="85"/>
      <c r="F541" s="4"/>
      <c r="G541" s="4"/>
    </row>
    <row r="542" spans="1:7" ht="14.25" customHeight="1">
      <c r="A542" s="62"/>
      <c r="E542" s="85"/>
      <c r="F542" s="4"/>
      <c r="G542" s="4"/>
    </row>
    <row r="543" spans="1:7" ht="14.25" customHeight="1">
      <c r="A543" s="62"/>
      <c r="E543" s="85"/>
      <c r="F543" s="4"/>
      <c r="G543" s="4"/>
    </row>
    <row r="544" spans="1:7" ht="14.25" customHeight="1">
      <c r="A544" s="62"/>
      <c r="E544" s="85"/>
      <c r="F544" s="4"/>
      <c r="G544" s="4"/>
    </row>
    <row r="545" spans="1:7" ht="14.25" customHeight="1">
      <c r="A545" s="62"/>
      <c r="E545" s="85"/>
      <c r="F545" s="4"/>
      <c r="G545" s="4"/>
    </row>
    <row r="546" spans="1:7" ht="14.25" customHeight="1">
      <c r="A546" s="62"/>
      <c r="E546" s="85"/>
      <c r="F546" s="4"/>
      <c r="G546" s="4"/>
    </row>
    <row r="547" spans="1:7" ht="14.25" customHeight="1">
      <c r="A547" s="62"/>
      <c r="E547" s="85"/>
      <c r="F547" s="4"/>
      <c r="G547" s="4"/>
    </row>
    <row r="548" spans="1:7" ht="14.25" customHeight="1">
      <c r="A548" s="62"/>
      <c r="E548" s="85"/>
      <c r="F548" s="4"/>
      <c r="G548" s="4"/>
    </row>
    <row r="549" spans="1:7" ht="14.25" customHeight="1">
      <c r="A549" s="62"/>
      <c r="E549" s="85"/>
      <c r="F549" s="4"/>
      <c r="G549" s="4"/>
    </row>
    <row r="550" spans="1:7" ht="14.25" customHeight="1">
      <c r="A550" s="62"/>
      <c r="E550" s="85"/>
      <c r="F550" s="4"/>
      <c r="G550" s="4"/>
    </row>
    <row r="551" spans="1:7" ht="14.25" customHeight="1">
      <c r="A551" s="62"/>
      <c r="E551" s="85"/>
      <c r="F551" s="4"/>
      <c r="G551" s="4"/>
    </row>
    <row r="552" spans="1:7" ht="14.25" customHeight="1">
      <c r="A552" s="62"/>
      <c r="E552" s="85"/>
      <c r="F552" s="4"/>
      <c r="G552" s="4"/>
    </row>
    <row r="553" spans="1:7" ht="14.25" customHeight="1">
      <c r="A553" s="62"/>
      <c r="E553" s="85"/>
      <c r="F553" s="4"/>
      <c r="G553" s="4"/>
    </row>
    <row r="554" spans="1:7" ht="14.25" customHeight="1">
      <c r="A554" s="62"/>
      <c r="E554" s="85"/>
      <c r="F554" s="4"/>
      <c r="G554" s="4"/>
    </row>
    <row r="555" spans="1:7" ht="14.25" customHeight="1">
      <c r="A555" s="62"/>
      <c r="E555" s="85"/>
      <c r="F555" s="4"/>
      <c r="G555" s="4"/>
    </row>
    <row r="556" spans="1:7" ht="14.25" customHeight="1">
      <c r="A556" s="62"/>
      <c r="E556" s="85"/>
      <c r="F556" s="4"/>
      <c r="G556" s="4"/>
    </row>
    <row r="557" spans="1:7" ht="14.25" customHeight="1">
      <c r="A557" s="62"/>
      <c r="E557" s="85"/>
      <c r="F557" s="4"/>
      <c r="G557" s="4"/>
    </row>
    <row r="558" spans="1:7" ht="14.25" customHeight="1">
      <c r="A558" s="62"/>
      <c r="E558" s="85"/>
      <c r="F558" s="4"/>
      <c r="G558" s="4"/>
    </row>
    <row r="559" spans="1:7" ht="14.25" customHeight="1">
      <c r="A559" s="62"/>
      <c r="E559" s="85"/>
      <c r="F559" s="4"/>
      <c r="G559" s="4"/>
    </row>
    <row r="560" spans="1:7" ht="14.25" customHeight="1">
      <c r="A560" s="62"/>
      <c r="E560" s="85"/>
      <c r="F560" s="4"/>
      <c r="G560" s="4"/>
    </row>
    <row r="561" spans="1:7" ht="14.25" customHeight="1">
      <c r="A561" s="62"/>
      <c r="E561" s="85"/>
      <c r="F561" s="4"/>
      <c r="G561" s="4"/>
    </row>
    <row r="562" spans="1:7" ht="14.25" customHeight="1">
      <c r="A562" s="62"/>
      <c r="E562" s="85"/>
      <c r="F562" s="4"/>
      <c r="G562" s="4"/>
    </row>
    <row r="563" spans="1:7" ht="14.25" customHeight="1">
      <c r="A563" s="62"/>
      <c r="E563" s="85"/>
      <c r="F563" s="4"/>
      <c r="G563" s="4"/>
    </row>
    <row r="564" spans="1:7" ht="14.25" customHeight="1">
      <c r="A564" s="62"/>
      <c r="E564" s="85"/>
      <c r="F564" s="4"/>
      <c r="G564" s="4"/>
    </row>
    <row r="565" spans="1:7" ht="14.25" customHeight="1">
      <c r="A565" s="62"/>
      <c r="E565" s="85"/>
      <c r="F565" s="4"/>
      <c r="G565" s="4"/>
    </row>
    <row r="566" spans="1:7" ht="14.25" customHeight="1">
      <c r="A566" s="62"/>
      <c r="E566" s="85"/>
      <c r="F566" s="4"/>
      <c r="G566" s="4"/>
    </row>
    <row r="567" spans="1:7" ht="14.25" customHeight="1">
      <c r="A567" s="62"/>
      <c r="E567" s="85"/>
      <c r="F567" s="4"/>
      <c r="G567" s="4"/>
    </row>
    <row r="568" spans="1:7" ht="14.25" customHeight="1">
      <c r="A568" s="62"/>
      <c r="E568" s="85"/>
      <c r="F568" s="4"/>
      <c r="G568" s="4"/>
    </row>
    <row r="569" spans="1:7" ht="14.25" customHeight="1">
      <c r="A569" s="62"/>
      <c r="E569" s="85"/>
      <c r="F569" s="4"/>
      <c r="G569" s="4"/>
    </row>
    <row r="570" spans="1:7" ht="14.25" customHeight="1">
      <c r="A570" s="62"/>
      <c r="E570" s="85"/>
      <c r="F570" s="4"/>
      <c r="G570" s="4"/>
    </row>
    <row r="571" spans="1:7" ht="14.25" customHeight="1">
      <c r="A571" s="62"/>
      <c r="E571" s="85"/>
      <c r="F571" s="4"/>
      <c r="G571" s="4"/>
    </row>
    <row r="572" spans="1:7" ht="14.25" customHeight="1">
      <c r="A572" s="62"/>
      <c r="E572" s="85"/>
      <c r="F572" s="4"/>
      <c r="G572" s="4"/>
    </row>
    <row r="573" spans="1:7" ht="14.25" customHeight="1">
      <c r="A573" s="62"/>
      <c r="E573" s="85"/>
      <c r="F573" s="4"/>
      <c r="G573" s="4"/>
    </row>
    <row r="574" spans="1:7" ht="14.25" customHeight="1">
      <c r="A574" s="62"/>
      <c r="E574" s="85"/>
      <c r="F574" s="4"/>
      <c r="G574" s="4"/>
    </row>
    <row r="575" spans="1:7" ht="14.25" customHeight="1">
      <c r="A575" s="62"/>
      <c r="E575" s="85"/>
      <c r="F575" s="4"/>
      <c r="G575" s="4"/>
    </row>
    <row r="576" spans="1:7" ht="14.25" customHeight="1">
      <c r="A576" s="62"/>
      <c r="E576" s="85"/>
      <c r="F576" s="4"/>
      <c r="G576" s="4"/>
    </row>
    <row r="577" spans="1:7" ht="14.25" customHeight="1">
      <c r="A577" s="62"/>
      <c r="E577" s="85"/>
      <c r="F577" s="4"/>
      <c r="G577" s="4"/>
    </row>
    <row r="578" spans="1:7" ht="14.25" customHeight="1">
      <c r="A578" s="62"/>
      <c r="E578" s="85"/>
      <c r="F578" s="4"/>
      <c r="G578" s="4"/>
    </row>
    <row r="579" spans="1:7" ht="14.25" customHeight="1">
      <c r="A579" s="62"/>
      <c r="E579" s="85"/>
      <c r="F579" s="4"/>
      <c r="G579" s="4"/>
    </row>
    <row r="580" spans="1:7" ht="14.25" customHeight="1">
      <c r="A580" s="62"/>
      <c r="E580" s="85"/>
      <c r="F580" s="4"/>
      <c r="G580" s="4"/>
    </row>
    <row r="581" spans="1:7" ht="14.25" customHeight="1">
      <c r="A581" s="62"/>
      <c r="E581" s="85"/>
      <c r="F581" s="4"/>
      <c r="G581" s="4"/>
    </row>
    <row r="582" spans="1:7" ht="14.25" customHeight="1">
      <c r="A582" s="62"/>
      <c r="E582" s="85"/>
      <c r="F582" s="4"/>
      <c r="G582" s="4"/>
    </row>
    <row r="583" spans="1:7" ht="14.25" customHeight="1">
      <c r="A583" s="62"/>
      <c r="E583" s="85"/>
      <c r="F583" s="4"/>
      <c r="G583" s="4"/>
    </row>
    <row r="584" spans="1:7" ht="14.25" customHeight="1">
      <c r="A584" s="62"/>
      <c r="E584" s="85"/>
      <c r="F584" s="4"/>
      <c r="G584" s="4"/>
    </row>
    <row r="585" spans="1:7" ht="14.25" customHeight="1">
      <c r="A585" s="62"/>
      <c r="E585" s="85"/>
      <c r="F585" s="4"/>
      <c r="G585" s="4"/>
    </row>
    <row r="586" spans="1:7" ht="14.25" customHeight="1">
      <c r="A586" s="62"/>
      <c r="E586" s="85"/>
      <c r="F586" s="4"/>
      <c r="G586" s="4"/>
    </row>
    <row r="587" spans="1:7" ht="14.25" customHeight="1">
      <c r="A587" s="62"/>
      <c r="E587" s="85"/>
      <c r="F587" s="4"/>
      <c r="G587" s="4"/>
    </row>
    <row r="588" spans="1:7" ht="14.25" customHeight="1">
      <c r="A588" s="62"/>
      <c r="E588" s="85"/>
      <c r="F588" s="4"/>
      <c r="G588" s="4"/>
    </row>
    <row r="589" spans="1:7" ht="14.25" customHeight="1">
      <c r="A589" s="62"/>
      <c r="E589" s="85"/>
      <c r="F589" s="4"/>
      <c r="G589" s="4"/>
    </row>
    <row r="590" spans="1:7" ht="14.25" customHeight="1">
      <c r="A590" s="62"/>
      <c r="E590" s="85"/>
      <c r="F590" s="4"/>
      <c r="G590" s="4"/>
    </row>
    <row r="591" spans="1:7" ht="14.25" customHeight="1">
      <c r="A591" s="62"/>
      <c r="E591" s="85"/>
      <c r="F591" s="4"/>
      <c r="G591" s="4"/>
    </row>
    <row r="592" spans="1:7" ht="14.25" customHeight="1">
      <c r="A592" s="62"/>
      <c r="E592" s="85"/>
      <c r="F592" s="4"/>
      <c r="G592" s="4"/>
    </row>
    <row r="593" spans="1:7" ht="14.25" customHeight="1">
      <c r="A593" s="62"/>
      <c r="E593" s="85"/>
      <c r="F593" s="4"/>
      <c r="G593" s="4"/>
    </row>
    <row r="594" spans="1:7" ht="14.25" customHeight="1">
      <c r="A594" s="62"/>
      <c r="E594" s="85"/>
      <c r="F594" s="4"/>
      <c r="G594" s="4"/>
    </row>
    <row r="595" spans="1:7" ht="14.25" customHeight="1">
      <c r="A595" s="62"/>
      <c r="E595" s="85"/>
      <c r="F595" s="4"/>
      <c r="G595" s="4"/>
    </row>
    <row r="596" spans="1:7" ht="14.25" customHeight="1">
      <c r="A596" s="62"/>
      <c r="E596" s="85"/>
      <c r="F596" s="4"/>
      <c r="G596" s="4"/>
    </row>
    <row r="597" spans="1:7" ht="14.25" customHeight="1">
      <c r="A597" s="62"/>
      <c r="E597" s="85"/>
      <c r="F597" s="4"/>
      <c r="G597" s="4"/>
    </row>
    <row r="598" spans="1:7" ht="14.25" customHeight="1">
      <c r="A598" s="62"/>
      <c r="E598" s="85"/>
      <c r="F598" s="4"/>
      <c r="G598" s="4"/>
    </row>
    <row r="599" spans="1:7" ht="14.25" customHeight="1">
      <c r="A599" s="62"/>
      <c r="E599" s="85"/>
      <c r="F599" s="4"/>
      <c r="G599" s="4"/>
    </row>
    <row r="600" spans="1:7" ht="14.25" customHeight="1">
      <c r="A600" s="62"/>
      <c r="E600" s="85"/>
      <c r="F600" s="4"/>
      <c r="G600" s="4"/>
    </row>
    <row r="601" spans="1:7" ht="14.25" customHeight="1">
      <c r="A601" s="62"/>
      <c r="E601" s="85"/>
      <c r="F601" s="4"/>
      <c r="G601" s="4"/>
    </row>
    <row r="602" spans="1:7" ht="14.25" customHeight="1">
      <c r="A602" s="62"/>
      <c r="E602" s="85"/>
      <c r="F602" s="4"/>
      <c r="G602" s="4"/>
    </row>
    <row r="603" spans="1:7" ht="14.25" customHeight="1">
      <c r="A603" s="62"/>
      <c r="E603" s="85"/>
      <c r="F603" s="4"/>
      <c r="G603" s="4"/>
    </row>
    <row r="604" spans="1:7" ht="14.25" customHeight="1">
      <c r="A604" s="62"/>
      <c r="E604" s="85"/>
      <c r="F604" s="4"/>
      <c r="G604" s="4"/>
    </row>
    <row r="605" spans="1:7" ht="14.25" customHeight="1">
      <c r="A605" s="62"/>
      <c r="E605" s="85"/>
      <c r="F605" s="4"/>
      <c r="G605" s="4"/>
    </row>
    <row r="606" spans="1:7" ht="14.25" customHeight="1">
      <c r="A606" s="62"/>
      <c r="E606" s="85"/>
      <c r="F606" s="4"/>
      <c r="G606" s="4"/>
    </row>
    <row r="607" spans="1:7" ht="14.25" customHeight="1">
      <c r="A607" s="62"/>
      <c r="E607" s="85"/>
      <c r="F607" s="4"/>
      <c r="G607" s="4"/>
    </row>
    <row r="608" spans="1:7" ht="14.25" customHeight="1">
      <c r="A608" s="62"/>
      <c r="E608" s="85"/>
      <c r="F608" s="4"/>
      <c r="G608" s="4"/>
    </row>
    <row r="609" spans="1:7" ht="14.25" customHeight="1">
      <c r="A609" s="62"/>
      <c r="E609" s="85"/>
      <c r="F609" s="4"/>
      <c r="G609" s="4"/>
    </row>
    <row r="610" spans="1:7" ht="14.25" customHeight="1">
      <c r="A610" s="62"/>
      <c r="E610" s="85"/>
      <c r="F610" s="4"/>
      <c r="G610" s="4"/>
    </row>
    <row r="611" spans="1:7" ht="14.25" customHeight="1">
      <c r="A611" s="62"/>
      <c r="E611" s="85"/>
      <c r="F611" s="4"/>
      <c r="G611" s="4"/>
    </row>
    <row r="612" spans="1:7" ht="14.25" customHeight="1">
      <c r="A612" s="62"/>
      <c r="E612" s="85"/>
      <c r="F612" s="4"/>
      <c r="G612" s="4"/>
    </row>
    <row r="613" spans="1:7" ht="14.25" customHeight="1">
      <c r="A613" s="62"/>
      <c r="E613" s="85"/>
      <c r="F613" s="4"/>
      <c r="G613" s="4"/>
    </row>
    <row r="614" spans="1:7" ht="14.25" customHeight="1">
      <c r="A614" s="62"/>
      <c r="E614" s="85"/>
      <c r="F614" s="4"/>
      <c r="G614" s="4"/>
    </row>
    <row r="615" spans="1:7" ht="14.25" customHeight="1">
      <c r="A615" s="62"/>
      <c r="E615" s="85"/>
      <c r="F615" s="4"/>
      <c r="G615" s="4"/>
    </row>
    <row r="616" spans="1:7" ht="14.25" customHeight="1">
      <c r="A616" s="62"/>
      <c r="E616" s="85"/>
      <c r="F616" s="4"/>
      <c r="G616" s="4"/>
    </row>
    <row r="617" spans="1:7" ht="14.25" customHeight="1">
      <c r="A617" s="62"/>
      <c r="E617" s="85"/>
      <c r="F617" s="4"/>
      <c r="G617" s="4"/>
    </row>
    <row r="618" spans="1:7" ht="14.25" customHeight="1">
      <c r="A618" s="62"/>
      <c r="E618" s="85"/>
      <c r="F618" s="4"/>
      <c r="G618" s="4"/>
    </row>
    <row r="619" spans="1:7" ht="14.25" customHeight="1">
      <c r="A619" s="62"/>
      <c r="E619" s="85"/>
      <c r="F619" s="4"/>
      <c r="G619" s="4"/>
    </row>
    <row r="620" spans="1:7" ht="14.25" customHeight="1">
      <c r="A620" s="62"/>
      <c r="E620" s="85"/>
      <c r="F620" s="4"/>
      <c r="G620" s="4"/>
    </row>
    <row r="621" spans="1:7" ht="14.25" customHeight="1">
      <c r="A621" s="62"/>
      <c r="E621" s="85"/>
      <c r="F621" s="4"/>
      <c r="G621" s="4"/>
    </row>
    <row r="622" spans="1:7" ht="14.25" customHeight="1">
      <c r="A622" s="62"/>
      <c r="E622" s="85"/>
      <c r="F622" s="4"/>
      <c r="G622" s="4"/>
    </row>
    <row r="623" spans="1:7" ht="14.25" customHeight="1">
      <c r="A623" s="62"/>
      <c r="E623" s="85"/>
      <c r="F623" s="4"/>
      <c r="G623" s="4"/>
    </row>
    <row r="624" spans="1:7" ht="14.25" customHeight="1">
      <c r="A624" s="62"/>
      <c r="E624" s="85"/>
      <c r="F624" s="4"/>
      <c r="G624" s="4"/>
    </row>
    <row r="625" spans="1:7" ht="14.25" customHeight="1">
      <c r="A625" s="62"/>
      <c r="E625" s="85"/>
      <c r="F625" s="4"/>
      <c r="G625" s="4"/>
    </row>
    <row r="626" spans="1:7" ht="14.25" customHeight="1">
      <c r="A626" s="62"/>
      <c r="E626" s="85"/>
      <c r="F626" s="4"/>
      <c r="G626" s="4"/>
    </row>
    <row r="627" spans="1:7" ht="14.25" customHeight="1">
      <c r="A627" s="62"/>
      <c r="E627" s="85"/>
      <c r="F627" s="4"/>
      <c r="G627" s="4"/>
    </row>
    <row r="628" spans="1:7" ht="14.25" customHeight="1">
      <c r="A628" s="62"/>
      <c r="E628" s="85"/>
      <c r="F628" s="4"/>
      <c r="G628" s="4"/>
    </row>
    <row r="629" spans="1:7" ht="14.25" customHeight="1">
      <c r="A629" s="62"/>
      <c r="E629" s="85"/>
      <c r="F629" s="4"/>
      <c r="G629" s="4"/>
    </row>
    <row r="630" spans="1:7" ht="14.25" customHeight="1">
      <c r="A630" s="62"/>
      <c r="E630" s="85"/>
      <c r="F630" s="4"/>
      <c r="G630" s="4"/>
    </row>
    <row r="631" spans="1:7" ht="14.25" customHeight="1">
      <c r="A631" s="62"/>
      <c r="E631" s="85"/>
      <c r="F631" s="4"/>
      <c r="G631" s="4"/>
    </row>
    <row r="632" spans="1:7" ht="14.25" customHeight="1">
      <c r="A632" s="62"/>
      <c r="E632" s="85"/>
      <c r="F632" s="4"/>
      <c r="G632" s="4"/>
    </row>
    <row r="633" spans="1:7" ht="14.25" customHeight="1">
      <c r="A633" s="62"/>
      <c r="E633" s="85"/>
      <c r="F633" s="4"/>
      <c r="G633" s="4"/>
    </row>
    <row r="634" spans="1:7" ht="14.25" customHeight="1">
      <c r="A634" s="62"/>
      <c r="E634" s="85"/>
      <c r="F634" s="4"/>
      <c r="G634" s="4"/>
    </row>
    <row r="635" spans="1:7" ht="14.25" customHeight="1">
      <c r="A635" s="62"/>
      <c r="E635" s="85"/>
      <c r="F635" s="4"/>
      <c r="G635" s="4"/>
    </row>
    <row r="636" spans="1:7" ht="14.25" customHeight="1">
      <c r="A636" s="62"/>
      <c r="E636" s="85"/>
      <c r="F636" s="4"/>
      <c r="G636" s="4"/>
    </row>
    <row r="637" spans="1:7" ht="14.25" customHeight="1">
      <c r="A637" s="62"/>
      <c r="E637" s="85"/>
      <c r="F637" s="4"/>
      <c r="G637" s="4"/>
    </row>
    <row r="638" spans="1:7" ht="14.25" customHeight="1">
      <c r="A638" s="62"/>
      <c r="E638" s="85"/>
      <c r="F638" s="4"/>
      <c r="G638" s="4"/>
    </row>
    <row r="639" spans="1:7" ht="14.25" customHeight="1">
      <c r="A639" s="62"/>
      <c r="E639" s="85"/>
      <c r="F639" s="4"/>
      <c r="G639" s="4"/>
    </row>
    <row r="640" spans="1:7" ht="14.25" customHeight="1">
      <c r="A640" s="62"/>
      <c r="E640" s="85"/>
      <c r="F640" s="4"/>
      <c r="G640" s="4"/>
    </row>
    <row r="641" spans="1:7" ht="14.25" customHeight="1">
      <c r="A641" s="62"/>
      <c r="E641" s="85"/>
      <c r="F641" s="4"/>
      <c r="G641" s="4"/>
    </row>
    <row r="642" spans="1:7" ht="14.25" customHeight="1">
      <c r="A642" s="62"/>
      <c r="E642" s="85"/>
      <c r="F642" s="4"/>
      <c r="G642" s="4"/>
    </row>
    <row r="643" spans="1:7" ht="14.25" customHeight="1">
      <c r="A643" s="62"/>
      <c r="E643" s="85"/>
      <c r="F643" s="4"/>
      <c r="G643" s="4"/>
    </row>
    <row r="644" spans="1:7" ht="14.25" customHeight="1">
      <c r="A644" s="62"/>
      <c r="E644" s="85"/>
      <c r="F644" s="4"/>
      <c r="G644" s="4"/>
    </row>
    <row r="645" spans="1:7" ht="14.25" customHeight="1">
      <c r="A645" s="62"/>
      <c r="E645" s="85"/>
      <c r="F645" s="4"/>
      <c r="G645" s="4"/>
    </row>
    <row r="646" spans="1:7" ht="14.25" customHeight="1">
      <c r="A646" s="62"/>
      <c r="E646" s="85"/>
      <c r="F646" s="4"/>
      <c r="G646" s="4"/>
    </row>
    <row r="647" spans="1:7" ht="14.25" customHeight="1">
      <c r="A647" s="62"/>
      <c r="E647" s="85"/>
      <c r="F647" s="4"/>
      <c r="G647" s="4"/>
    </row>
    <row r="648" spans="1:7" ht="14.25" customHeight="1">
      <c r="A648" s="62"/>
      <c r="E648" s="85"/>
      <c r="F648" s="4"/>
      <c r="G648" s="4"/>
    </row>
    <row r="649" spans="1:7" ht="14.25" customHeight="1">
      <c r="A649" s="62"/>
      <c r="E649" s="85"/>
      <c r="F649" s="4"/>
      <c r="G649" s="4"/>
    </row>
    <row r="650" spans="1:7" ht="14.25" customHeight="1">
      <c r="A650" s="62"/>
      <c r="E650" s="85"/>
      <c r="F650" s="4"/>
      <c r="G650" s="4"/>
    </row>
    <row r="651" spans="1:7" ht="14.25" customHeight="1">
      <c r="A651" s="62"/>
      <c r="E651" s="85"/>
      <c r="F651" s="4"/>
      <c r="G651" s="4"/>
    </row>
    <row r="652" spans="1:7" ht="14.25" customHeight="1">
      <c r="A652" s="62"/>
      <c r="E652" s="85"/>
      <c r="F652" s="4"/>
      <c r="G652" s="4"/>
    </row>
    <row r="653" spans="1:7" ht="14.25" customHeight="1">
      <c r="A653" s="62"/>
      <c r="E653" s="85"/>
      <c r="F653" s="4"/>
      <c r="G653" s="4"/>
    </row>
    <row r="654" spans="1:7" ht="14.25" customHeight="1">
      <c r="A654" s="62"/>
      <c r="E654" s="85"/>
      <c r="F654" s="4"/>
      <c r="G654" s="4"/>
    </row>
    <row r="655" spans="1:7" ht="14.25" customHeight="1">
      <c r="A655" s="62"/>
      <c r="E655" s="85"/>
      <c r="F655" s="4"/>
      <c r="G655" s="4"/>
    </row>
    <row r="656" spans="1:7" ht="14.25" customHeight="1">
      <c r="A656" s="62"/>
      <c r="E656" s="85"/>
      <c r="F656" s="4"/>
      <c r="G656" s="4"/>
    </row>
    <row r="657" spans="1:7" ht="14.25" customHeight="1">
      <c r="A657" s="62"/>
      <c r="E657" s="85"/>
      <c r="F657" s="4"/>
      <c r="G657" s="4"/>
    </row>
    <row r="658" spans="1:7" ht="14.25" customHeight="1">
      <c r="A658" s="62"/>
      <c r="E658" s="85"/>
      <c r="F658" s="4"/>
      <c r="G658" s="4"/>
    </row>
    <row r="659" spans="1:7" ht="14.25" customHeight="1">
      <c r="A659" s="62"/>
      <c r="E659" s="85"/>
      <c r="F659" s="4"/>
      <c r="G659" s="4"/>
    </row>
    <row r="660" spans="1:7" ht="14.25" customHeight="1">
      <c r="A660" s="62"/>
      <c r="E660" s="85"/>
      <c r="F660" s="4"/>
      <c r="G660" s="4"/>
    </row>
    <row r="661" spans="1:7" ht="14.25" customHeight="1">
      <c r="A661" s="62"/>
      <c r="E661" s="85"/>
      <c r="F661" s="4"/>
      <c r="G661" s="4"/>
    </row>
    <row r="662" spans="1:7" ht="14.25" customHeight="1">
      <c r="A662" s="62"/>
      <c r="E662" s="85"/>
      <c r="F662" s="4"/>
      <c r="G662" s="4"/>
    </row>
    <row r="663" spans="1:7" ht="14.25" customHeight="1">
      <c r="A663" s="62"/>
      <c r="E663" s="85"/>
      <c r="F663" s="4"/>
      <c r="G663" s="4"/>
    </row>
    <row r="664" spans="1:7" ht="14.25" customHeight="1">
      <c r="A664" s="62"/>
      <c r="E664" s="85"/>
      <c r="F664" s="4"/>
      <c r="G664" s="4"/>
    </row>
    <row r="665" spans="1:7" ht="14.25" customHeight="1">
      <c r="A665" s="62"/>
      <c r="E665" s="85"/>
      <c r="F665" s="4"/>
      <c r="G665" s="4"/>
    </row>
    <row r="666" spans="1:7" ht="14.25" customHeight="1">
      <c r="A666" s="62"/>
      <c r="E666" s="85"/>
      <c r="F666" s="4"/>
      <c r="G666" s="4"/>
    </row>
    <row r="667" spans="1:7" ht="14.25" customHeight="1">
      <c r="A667" s="62"/>
      <c r="E667" s="85"/>
      <c r="F667" s="4"/>
      <c r="G667" s="4"/>
    </row>
    <row r="668" spans="1:7" ht="14.25" customHeight="1">
      <c r="A668" s="62"/>
      <c r="E668" s="85"/>
      <c r="F668" s="4"/>
      <c r="G668" s="4"/>
    </row>
    <row r="669" spans="1:7" ht="14.25" customHeight="1">
      <c r="A669" s="62"/>
      <c r="E669" s="85"/>
      <c r="F669" s="4"/>
      <c r="G669" s="4"/>
    </row>
    <row r="670" spans="1:7" ht="14.25" customHeight="1">
      <c r="A670" s="62"/>
      <c r="E670" s="85"/>
      <c r="F670" s="4"/>
      <c r="G670" s="4"/>
    </row>
    <row r="671" spans="1:7" ht="14.25" customHeight="1">
      <c r="A671" s="62"/>
      <c r="E671" s="85"/>
      <c r="F671" s="4"/>
      <c r="G671" s="4"/>
    </row>
    <row r="672" spans="1:7" ht="14.25" customHeight="1">
      <c r="A672" s="62"/>
      <c r="E672" s="85"/>
      <c r="F672" s="4"/>
      <c r="G672" s="4"/>
    </row>
    <row r="673" spans="1:7" ht="14.25" customHeight="1">
      <c r="A673" s="62"/>
      <c r="E673" s="85"/>
      <c r="F673" s="4"/>
      <c r="G673" s="4"/>
    </row>
    <row r="674" spans="1:7" ht="14.25" customHeight="1">
      <c r="A674" s="62"/>
      <c r="E674" s="85"/>
      <c r="F674" s="4"/>
      <c r="G674" s="4"/>
    </row>
    <row r="675" spans="1:7" ht="14.25" customHeight="1">
      <c r="A675" s="62"/>
      <c r="E675" s="85"/>
      <c r="F675" s="4"/>
      <c r="G675" s="4"/>
    </row>
    <row r="676" spans="1:7" ht="14.25" customHeight="1">
      <c r="A676" s="62"/>
      <c r="E676" s="85"/>
      <c r="F676" s="4"/>
      <c r="G676" s="4"/>
    </row>
    <row r="677" spans="1:7" ht="14.25" customHeight="1">
      <c r="A677" s="62"/>
      <c r="E677" s="85"/>
      <c r="F677" s="4"/>
      <c r="G677" s="4"/>
    </row>
    <row r="678" spans="1:7" ht="14.25" customHeight="1">
      <c r="A678" s="62"/>
      <c r="E678" s="85"/>
      <c r="F678" s="4"/>
      <c r="G678" s="4"/>
    </row>
    <row r="679" spans="1:7" ht="14.25" customHeight="1">
      <c r="A679" s="62"/>
      <c r="E679" s="85"/>
      <c r="F679" s="4"/>
      <c r="G679" s="4"/>
    </row>
    <row r="680" spans="1:7" ht="14.25" customHeight="1">
      <c r="A680" s="62"/>
      <c r="E680" s="85"/>
      <c r="F680" s="4"/>
      <c r="G680" s="4"/>
    </row>
    <row r="681" spans="1:7" ht="14.25" customHeight="1">
      <c r="A681" s="62"/>
      <c r="E681" s="85"/>
      <c r="F681" s="4"/>
      <c r="G681" s="4"/>
    </row>
    <row r="682" spans="1:7" ht="14.25" customHeight="1">
      <c r="A682" s="62"/>
      <c r="E682" s="85"/>
      <c r="F682" s="4"/>
      <c r="G682" s="4"/>
    </row>
    <row r="683" spans="1:7" ht="14.25" customHeight="1">
      <c r="A683" s="62"/>
      <c r="E683" s="85"/>
      <c r="F683" s="4"/>
      <c r="G683" s="4"/>
    </row>
    <row r="684" spans="1:7" ht="14.25" customHeight="1">
      <c r="A684" s="62"/>
      <c r="E684" s="85"/>
      <c r="F684" s="4"/>
      <c r="G684" s="4"/>
    </row>
    <row r="685" spans="1:7" ht="14.25" customHeight="1">
      <c r="A685" s="62"/>
      <c r="E685" s="85"/>
      <c r="F685" s="4"/>
      <c r="G685" s="4"/>
    </row>
    <row r="686" spans="1:7" ht="14.25" customHeight="1">
      <c r="A686" s="62"/>
      <c r="E686" s="85"/>
      <c r="F686" s="4"/>
      <c r="G686" s="4"/>
    </row>
    <row r="687" spans="1:7" ht="14.25" customHeight="1">
      <c r="A687" s="62"/>
      <c r="E687" s="85"/>
      <c r="F687" s="4"/>
      <c r="G687" s="4"/>
    </row>
    <row r="688" spans="1:7" ht="14.25" customHeight="1">
      <c r="A688" s="62"/>
      <c r="E688" s="85"/>
      <c r="F688" s="4"/>
      <c r="G688" s="4"/>
    </row>
    <row r="689" spans="1:7" ht="14.25" customHeight="1">
      <c r="A689" s="62"/>
      <c r="E689" s="85"/>
      <c r="F689" s="4"/>
      <c r="G689" s="4"/>
    </row>
    <row r="690" spans="1:7" ht="14.25" customHeight="1">
      <c r="A690" s="62"/>
      <c r="E690" s="85"/>
      <c r="F690" s="4"/>
      <c r="G690" s="4"/>
    </row>
    <row r="691" spans="1:7" ht="14.25" customHeight="1">
      <c r="A691" s="62"/>
      <c r="E691" s="85"/>
      <c r="F691" s="4"/>
      <c r="G691" s="4"/>
    </row>
    <row r="692" spans="1:7" ht="14.25" customHeight="1">
      <c r="A692" s="62"/>
      <c r="E692" s="85"/>
      <c r="F692" s="4"/>
      <c r="G692" s="4"/>
    </row>
    <row r="693" spans="1:7" ht="14.25" customHeight="1">
      <c r="A693" s="62"/>
      <c r="E693" s="85"/>
      <c r="F693" s="4"/>
      <c r="G693" s="4"/>
    </row>
    <row r="694" spans="1:7" ht="14.25" customHeight="1">
      <c r="A694" s="62"/>
      <c r="E694" s="85"/>
      <c r="F694" s="4"/>
      <c r="G694" s="4"/>
    </row>
    <row r="695" spans="1:7" ht="14.25" customHeight="1">
      <c r="A695" s="62"/>
      <c r="E695" s="85"/>
      <c r="F695" s="4"/>
      <c r="G695" s="4"/>
    </row>
    <row r="696" spans="1:7" ht="14.25" customHeight="1">
      <c r="A696" s="62"/>
      <c r="E696" s="85"/>
      <c r="F696" s="4"/>
      <c r="G696" s="4"/>
    </row>
    <row r="697" spans="1:7" ht="14.25" customHeight="1">
      <c r="A697" s="62"/>
      <c r="E697" s="85"/>
      <c r="F697" s="4"/>
      <c r="G697" s="4"/>
    </row>
    <row r="698" spans="1:7" ht="14.25" customHeight="1">
      <c r="A698" s="62"/>
      <c r="E698" s="85"/>
      <c r="F698" s="4"/>
      <c r="G698" s="4"/>
    </row>
    <row r="699" spans="1:7" ht="14.25" customHeight="1">
      <c r="A699" s="62"/>
      <c r="E699" s="85"/>
      <c r="F699" s="4"/>
      <c r="G699" s="4"/>
    </row>
    <row r="700" spans="1:7" ht="14.25" customHeight="1">
      <c r="A700" s="62"/>
      <c r="E700" s="85"/>
      <c r="F700" s="4"/>
      <c r="G700" s="4"/>
    </row>
    <row r="701" spans="1:7" ht="14.25" customHeight="1">
      <c r="A701" s="62"/>
      <c r="E701" s="85"/>
      <c r="F701" s="4"/>
      <c r="G701" s="4"/>
    </row>
    <row r="702" spans="1:7" ht="14.25" customHeight="1">
      <c r="A702" s="62"/>
      <c r="E702" s="85"/>
      <c r="F702" s="4"/>
      <c r="G702" s="4"/>
    </row>
    <row r="703" spans="1:7" ht="14.25" customHeight="1">
      <c r="A703" s="62"/>
      <c r="E703" s="85"/>
      <c r="F703" s="4"/>
      <c r="G703" s="4"/>
    </row>
    <row r="704" spans="1:7" ht="14.25" customHeight="1">
      <c r="A704" s="62"/>
      <c r="E704" s="85"/>
      <c r="F704" s="4"/>
      <c r="G704" s="4"/>
    </row>
    <row r="705" spans="1:7" ht="14.25" customHeight="1">
      <c r="A705" s="62"/>
      <c r="E705" s="85"/>
      <c r="F705" s="4"/>
      <c r="G705" s="4"/>
    </row>
    <row r="706" spans="1:7" ht="14.25" customHeight="1">
      <c r="A706" s="62"/>
      <c r="E706" s="85"/>
      <c r="F706" s="4"/>
      <c r="G706" s="4"/>
    </row>
    <row r="707" spans="1:7" ht="14.25" customHeight="1">
      <c r="A707" s="62"/>
      <c r="E707" s="85"/>
      <c r="F707" s="4"/>
      <c r="G707" s="4"/>
    </row>
    <row r="708" spans="1:7" ht="14.25" customHeight="1">
      <c r="A708" s="62"/>
      <c r="E708" s="85"/>
      <c r="F708" s="4"/>
      <c r="G708" s="4"/>
    </row>
    <row r="709" spans="1:7" ht="14.25" customHeight="1">
      <c r="A709" s="62"/>
      <c r="E709" s="85"/>
      <c r="F709" s="4"/>
      <c r="G709" s="4"/>
    </row>
    <row r="710" spans="1:7" ht="14.25" customHeight="1">
      <c r="A710" s="62"/>
      <c r="E710" s="85"/>
      <c r="F710" s="4"/>
      <c r="G710" s="4"/>
    </row>
    <row r="711" spans="1:7" ht="14.25" customHeight="1">
      <c r="A711" s="62"/>
      <c r="E711" s="85"/>
      <c r="F711" s="4"/>
      <c r="G711" s="4"/>
    </row>
    <row r="712" spans="1:7" ht="14.25" customHeight="1">
      <c r="A712" s="62"/>
      <c r="E712" s="85"/>
      <c r="F712" s="4"/>
      <c r="G712" s="4"/>
    </row>
    <row r="713" spans="1:7" ht="14.25" customHeight="1">
      <c r="A713" s="62"/>
      <c r="E713" s="85"/>
      <c r="F713" s="4"/>
      <c r="G713" s="4"/>
    </row>
    <row r="714" spans="1:7" ht="14.25" customHeight="1">
      <c r="A714" s="62"/>
      <c r="E714" s="85"/>
      <c r="F714" s="4"/>
      <c r="G714" s="4"/>
    </row>
    <row r="715" spans="1:7" ht="14.25" customHeight="1">
      <c r="A715" s="62"/>
      <c r="E715" s="85"/>
      <c r="F715" s="4"/>
      <c r="G715" s="4"/>
    </row>
    <row r="716" spans="1:7" ht="14.25" customHeight="1">
      <c r="A716" s="62"/>
      <c r="E716" s="85"/>
      <c r="F716" s="4"/>
      <c r="G716" s="4"/>
    </row>
    <row r="717" spans="1:7" ht="14.25" customHeight="1">
      <c r="A717" s="62"/>
      <c r="E717" s="85"/>
      <c r="F717" s="4"/>
      <c r="G717" s="4"/>
    </row>
    <row r="718" spans="1:7" ht="14.25" customHeight="1">
      <c r="A718" s="62"/>
      <c r="E718" s="85"/>
      <c r="F718" s="4"/>
      <c r="G718" s="4"/>
    </row>
    <row r="719" spans="1:7" ht="14.25" customHeight="1">
      <c r="A719" s="62"/>
      <c r="E719" s="85"/>
      <c r="F719" s="4"/>
      <c r="G719" s="4"/>
    </row>
    <row r="720" spans="1:7" ht="14.25" customHeight="1">
      <c r="A720" s="62"/>
      <c r="E720" s="85"/>
      <c r="F720" s="4"/>
      <c r="G720" s="4"/>
    </row>
    <row r="721" spans="1:7" ht="14.25" customHeight="1">
      <c r="A721" s="62"/>
      <c r="E721" s="85"/>
      <c r="F721" s="4"/>
      <c r="G721" s="4"/>
    </row>
    <row r="722" spans="1:7" ht="14.25" customHeight="1">
      <c r="A722" s="62"/>
      <c r="E722" s="85"/>
      <c r="F722" s="4"/>
      <c r="G722" s="4"/>
    </row>
    <row r="723" spans="1:7" ht="14.25" customHeight="1">
      <c r="A723" s="62"/>
      <c r="E723" s="85"/>
      <c r="F723" s="4"/>
      <c r="G723" s="4"/>
    </row>
    <row r="724" spans="1:7" ht="14.25" customHeight="1">
      <c r="A724" s="62"/>
      <c r="E724" s="85"/>
      <c r="F724" s="4"/>
      <c r="G724" s="4"/>
    </row>
    <row r="725" spans="1:7" ht="14.25" customHeight="1">
      <c r="A725" s="62"/>
      <c r="E725" s="85"/>
      <c r="F725" s="4"/>
      <c r="G725" s="4"/>
    </row>
    <row r="726" spans="1:7" ht="14.25" customHeight="1">
      <c r="A726" s="62"/>
      <c r="E726" s="85"/>
      <c r="F726" s="4"/>
      <c r="G726" s="4"/>
    </row>
    <row r="727" spans="1:7" ht="14.25" customHeight="1">
      <c r="A727" s="62"/>
      <c r="E727" s="85"/>
      <c r="F727" s="4"/>
      <c r="G727" s="4"/>
    </row>
    <row r="728" spans="1:7" ht="14.25" customHeight="1">
      <c r="A728" s="62"/>
      <c r="E728" s="85"/>
      <c r="F728" s="4"/>
      <c r="G728" s="4"/>
    </row>
    <row r="729" spans="1:7" ht="14.25" customHeight="1">
      <c r="A729" s="62"/>
      <c r="E729" s="85"/>
      <c r="F729" s="4"/>
      <c r="G729" s="4"/>
    </row>
    <row r="730" spans="1:7" ht="14.25" customHeight="1">
      <c r="A730" s="62"/>
      <c r="E730" s="85"/>
      <c r="F730" s="4"/>
      <c r="G730" s="4"/>
    </row>
    <row r="731" spans="1:7" ht="14.25" customHeight="1">
      <c r="A731" s="62"/>
      <c r="E731" s="85"/>
      <c r="F731" s="4"/>
      <c r="G731" s="4"/>
    </row>
    <row r="732" spans="1:7" ht="14.25" customHeight="1">
      <c r="A732" s="62"/>
      <c r="E732" s="85"/>
      <c r="F732" s="4"/>
      <c r="G732" s="4"/>
    </row>
    <row r="733" spans="1:7" ht="14.25" customHeight="1">
      <c r="A733" s="62"/>
      <c r="E733" s="85"/>
      <c r="F733" s="4"/>
      <c r="G733" s="4"/>
    </row>
    <row r="734" spans="1:7" ht="14.25" customHeight="1">
      <c r="A734" s="62"/>
      <c r="E734" s="85"/>
      <c r="F734" s="4"/>
      <c r="G734" s="4"/>
    </row>
    <row r="735" spans="1:7" ht="14.25" customHeight="1">
      <c r="A735" s="62"/>
      <c r="E735" s="85"/>
      <c r="F735" s="4"/>
      <c r="G735" s="4"/>
    </row>
    <row r="736" spans="1:7" ht="14.25" customHeight="1">
      <c r="A736" s="62"/>
      <c r="E736" s="85"/>
      <c r="F736" s="4"/>
      <c r="G736" s="4"/>
    </row>
    <row r="737" spans="1:7" ht="14.25" customHeight="1">
      <c r="A737" s="62"/>
      <c r="E737" s="85"/>
      <c r="F737" s="4"/>
      <c r="G737" s="4"/>
    </row>
    <row r="738" spans="1:7" ht="14.25" customHeight="1">
      <c r="A738" s="62"/>
      <c r="E738" s="85"/>
      <c r="F738" s="4"/>
      <c r="G738" s="4"/>
    </row>
    <row r="739" spans="1:7" ht="14.25" customHeight="1">
      <c r="A739" s="62"/>
      <c r="E739" s="85"/>
      <c r="F739" s="4"/>
      <c r="G739" s="4"/>
    </row>
    <row r="740" spans="1:7" ht="14.25" customHeight="1">
      <c r="A740" s="62"/>
      <c r="E740" s="85"/>
      <c r="F740" s="4"/>
      <c r="G740" s="4"/>
    </row>
    <row r="741" spans="1:7" ht="14.25" customHeight="1">
      <c r="A741" s="62"/>
      <c r="E741" s="85"/>
      <c r="F741" s="4"/>
      <c r="G741" s="4"/>
    </row>
    <row r="742" spans="1:7" ht="14.25" customHeight="1">
      <c r="A742" s="62"/>
      <c r="E742" s="85"/>
      <c r="F742" s="4"/>
      <c r="G742" s="4"/>
    </row>
    <row r="743" spans="1:7" ht="14.25" customHeight="1">
      <c r="A743" s="62"/>
      <c r="E743" s="85"/>
      <c r="F743" s="4"/>
      <c r="G743" s="4"/>
    </row>
    <row r="744" spans="1:7" ht="14.25" customHeight="1">
      <c r="A744" s="62"/>
      <c r="E744" s="85"/>
      <c r="F744" s="4"/>
      <c r="G744" s="4"/>
    </row>
    <row r="745" spans="1:7" ht="14.25" customHeight="1">
      <c r="A745" s="62"/>
      <c r="E745" s="85"/>
      <c r="F745" s="4"/>
      <c r="G745" s="4"/>
    </row>
    <row r="746" spans="1:7" ht="14.25" customHeight="1">
      <c r="A746" s="62"/>
      <c r="E746" s="85"/>
      <c r="F746" s="4"/>
      <c r="G746" s="4"/>
    </row>
    <row r="747" spans="1:7" ht="14.25" customHeight="1">
      <c r="A747" s="62"/>
      <c r="E747" s="85"/>
      <c r="F747" s="4"/>
      <c r="G747" s="4"/>
    </row>
    <row r="748" spans="1:7" ht="14.25" customHeight="1">
      <c r="A748" s="62"/>
      <c r="E748" s="85"/>
      <c r="F748" s="4"/>
      <c r="G748" s="4"/>
    </row>
    <row r="749" spans="1:7" ht="14.25" customHeight="1">
      <c r="A749" s="62"/>
      <c r="E749" s="85"/>
      <c r="F749" s="4"/>
      <c r="G749" s="4"/>
    </row>
    <row r="750" spans="1:7" ht="14.25" customHeight="1">
      <c r="A750" s="62"/>
      <c r="E750" s="85"/>
      <c r="F750" s="4"/>
      <c r="G750" s="4"/>
    </row>
    <row r="751" spans="1:7" ht="14.25" customHeight="1">
      <c r="A751" s="62"/>
      <c r="E751" s="85"/>
      <c r="F751" s="4"/>
      <c r="G751" s="4"/>
    </row>
    <row r="752" spans="1:7" ht="14.25" customHeight="1">
      <c r="A752" s="62"/>
      <c r="E752" s="85"/>
      <c r="F752" s="4"/>
      <c r="G752" s="4"/>
    </row>
    <row r="753" spans="1:7" ht="14.25" customHeight="1">
      <c r="A753" s="62"/>
      <c r="E753" s="85"/>
      <c r="F753" s="4"/>
      <c r="G753" s="4"/>
    </row>
    <row r="754" spans="1:7" ht="14.25" customHeight="1">
      <c r="A754" s="62"/>
      <c r="E754" s="85"/>
      <c r="F754" s="4"/>
      <c r="G754" s="4"/>
    </row>
    <row r="755" spans="1:7" ht="14.25" customHeight="1">
      <c r="A755" s="62"/>
      <c r="E755" s="85"/>
      <c r="F755" s="4"/>
      <c r="G755" s="4"/>
    </row>
    <row r="756" spans="1:7" ht="14.25" customHeight="1">
      <c r="A756" s="62"/>
      <c r="E756" s="85"/>
      <c r="F756" s="4"/>
      <c r="G756" s="4"/>
    </row>
    <row r="757" spans="1:7" ht="14.25" customHeight="1">
      <c r="A757" s="62"/>
      <c r="E757" s="85"/>
      <c r="F757" s="4"/>
      <c r="G757" s="4"/>
    </row>
    <row r="758" spans="1:7" ht="14.25" customHeight="1">
      <c r="A758" s="62"/>
      <c r="E758" s="85"/>
      <c r="F758" s="4"/>
      <c r="G758" s="4"/>
    </row>
    <row r="759" spans="1:7" ht="14.25" customHeight="1">
      <c r="A759" s="62"/>
      <c r="E759" s="85"/>
      <c r="F759" s="4"/>
      <c r="G759" s="4"/>
    </row>
    <row r="760" spans="1:7" ht="14.25" customHeight="1">
      <c r="A760" s="62"/>
      <c r="E760" s="85"/>
      <c r="F760" s="4"/>
      <c r="G760" s="4"/>
    </row>
    <row r="761" spans="1:7" ht="14.25" customHeight="1">
      <c r="A761" s="62"/>
      <c r="E761" s="85"/>
      <c r="F761" s="4"/>
      <c r="G761" s="4"/>
    </row>
    <row r="762" spans="1:7" ht="14.25" customHeight="1">
      <c r="A762" s="62"/>
      <c r="E762" s="85"/>
      <c r="F762" s="4"/>
      <c r="G762" s="4"/>
    </row>
    <row r="763" spans="1:7" ht="14.25" customHeight="1">
      <c r="A763" s="62"/>
      <c r="E763" s="85"/>
      <c r="F763" s="4"/>
      <c r="G763" s="4"/>
    </row>
    <row r="764" spans="1:7" ht="14.25" customHeight="1">
      <c r="A764" s="62"/>
      <c r="E764" s="85"/>
      <c r="F764" s="4"/>
      <c r="G764" s="4"/>
    </row>
    <row r="765" spans="1:7" ht="14.25" customHeight="1">
      <c r="A765" s="62"/>
      <c r="E765" s="85"/>
      <c r="F765" s="4"/>
      <c r="G765" s="4"/>
    </row>
    <row r="766" spans="1:7" ht="14.25" customHeight="1">
      <c r="A766" s="62"/>
      <c r="E766" s="85"/>
      <c r="F766" s="4"/>
      <c r="G766" s="4"/>
    </row>
    <row r="767" spans="1:7" ht="14.25" customHeight="1">
      <c r="A767" s="62"/>
      <c r="E767" s="85"/>
      <c r="F767" s="4"/>
      <c r="G767" s="4"/>
    </row>
    <row r="768" spans="1:7" ht="14.25" customHeight="1">
      <c r="A768" s="62"/>
      <c r="E768" s="85"/>
      <c r="F768" s="4"/>
      <c r="G768" s="4"/>
    </row>
    <row r="769" spans="1:7" ht="14.25" customHeight="1">
      <c r="A769" s="62"/>
      <c r="E769" s="85"/>
      <c r="F769" s="4"/>
      <c r="G769" s="4"/>
    </row>
    <row r="770" spans="1:7" ht="14.25" customHeight="1">
      <c r="A770" s="62"/>
      <c r="E770" s="85"/>
      <c r="F770" s="4"/>
      <c r="G770" s="4"/>
    </row>
    <row r="771" spans="1:7" ht="14.25" customHeight="1">
      <c r="A771" s="62"/>
      <c r="E771" s="85"/>
      <c r="F771" s="4"/>
      <c r="G771" s="4"/>
    </row>
    <row r="772" spans="1:7" ht="14.25" customHeight="1">
      <c r="A772" s="62"/>
      <c r="E772" s="85"/>
      <c r="F772" s="4"/>
      <c r="G772" s="4"/>
    </row>
    <row r="773" spans="1:7" ht="14.25" customHeight="1">
      <c r="A773" s="62"/>
      <c r="E773" s="85"/>
      <c r="F773" s="4"/>
      <c r="G773" s="4"/>
    </row>
    <row r="774" spans="1:7" ht="14.25" customHeight="1">
      <c r="A774" s="62"/>
      <c r="E774" s="85"/>
      <c r="F774" s="4"/>
      <c r="G774" s="4"/>
    </row>
    <row r="775" spans="1:7" ht="14.25" customHeight="1">
      <c r="A775" s="62"/>
      <c r="E775" s="85"/>
      <c r="F775" s="4"/>
      <c r="G775" s="4"/>
    </row>
    <row r="776" spans="1:7" ht="14.25" customHeight="1">
      <c r="A776" s="62"/>
      <c r="E776" s="85"/>
      <c r="F776" s="4"/>
      <c r="G776" s="4"/>
    </row>
    <row r="777" spans="1:7" ht="14.25" customHeight="1">
      <c r="A777" s="62"/>
      <c r="E777" s="85"/>
      <c r="F777" s="4"/>
      <c r="G777" s="4"/>
    </row>
    <row r="778" spans="1:7" ht="14.25" customHeight="1">
      <c r="A778" s="62"/>
      <c r="E778" s="85"/>
      <c r="F778" s="4"/>
      <c r="G778" s="4"/>
    </row>
    <row r="779" spans="1:7" ht="14.25" customHeight="1">
      <c r="A779" s="62"/>
      <c r="E779" s="85"/>
      <c r="F779" s="4"/>
      <c r="G779" s="4"/>
    </row>
    <row r="780" spans="1:7" ht="14.25" customHeight="1">
      <c r="A780" s="62"/>
      <c r="E780" s="85"/>
      <c r="F780" s="4"/>
      <c r="G780" s="4"/>
    </row>
    <row r="781" spans="1:7" ht="14.25" customHeight="1">
      <c r="A781" s="62"/>
      <c r="E781" s="85"/>
      <c r="F781" s="4"/>
      <c r="G781" s="4"/>
    </row>
    <row r="782" spans="1:7" ht="14.25" customHeight="1">
      <c r="A782" s="62"/>
      <c r="E782" s="85"/>
      <c r="F782" s="4"/>
      <c r="G782" s="4"/>
    </row>
    <row r="783" spans="1:7" ht="14.25" customHeight="1">
      <c r="A783" s="62"/>
      <c r="E783" s="85"/>
      <c r="F783" s="4"/>
      <c r="G783" s="4"/>
    </row>
    <row r="784" spans="1:7" ht="14.25" customHeight="1">
      <c r="A784" s="62"/>
      <c r="E784" s="85"/>
      <c r="F784" s="4"/>
      <c r="G784" s="4"/>
    </row>
    <row r="785" spans="1:7" ht="14.25" customHeight="1">
      <c r="A785" s="62"/>
      <c r="E785" s="85"/>
      <c r="F785" s="4"/>
      <c r="G785" s="4"/>
    </row>
    <row r="786" spans="1:7" ht="14.25" customHeight="1">
      <c r="A786" s="62"/>
      <c r="E786" s="85"/>
      <c r="F786" s="4"/>
      <c r="G786" s="4"/>
    </row>
    <row r="787" spans="1:7" ht="14.25" customHeight="1">
      <c r="A787" s="62"/>
      <c r="E787" s="85"/>
      <c r="F787" s="4"/>
      <c r="G787" s="4"/>
    </row>
    <row r="788" spans="1:7" ht="14.25" customHeight="1">
      <c r="A788" s="62"/>
      <c r="E788" s="85"/>
      <c r="F788" s="4"/>
      <c r="G788" s="4"/>
    </row>
    <row r="789" spans="1:7" ht="14.25" customHeight="1">
      <c r="A789" s="62"/>
      <c r="E789" s="85"/>
      <c r="F789" s="4"/>
      <c r="G789" s="4"/>
    </row>
    <row r="790" spans="1:7" ht="14.25" customHeight="1">
      <c r="A790" s="62"/>
      <c r="E790" s="85"/>
      <c r="F790" s="4"/>
      <c r="G790" s="4"/>
    </row>
    <row r="791" spans="1:7" ht="14.25" customHeight="1">
      <c r="A791" s="62"/>
      <c r="E791" s="85"/>
      <c r="F791" s="4"/>
      <c r="G791" s="4"/>
    </row>
    <row r="792" spans="1:7" ht="14.25" customHeight="1">
      <c r="A792" s="62"/>
      <c r="E792" s="85"/>
      <c r="F792" s="4"/>
      <c r="G792" s="4"/>
    </row>
    <row r="793" spans="1:7" ht="14.25" customHeight="1">
      <c r="A793" s="62"/>
      <c r="E793" s="85"/>
      <c r="F793" s="4"/>
      <c r="G793" s="4"/>
    </row>
    <row r="794" spans="1:7" ht="14.25" customHeight="1">
      <c r="A794" s="62"/>
      <c r="E794" s="85"/>
      <c r="F794" s="4"/>
      <c r="G794" s="4"/>
    </row>
    <row r="795" spans="1:7" ht="14.25" customHeight="1">
      <c r="A795" s="62"/>
      <c r="E795" s="85"/>
      <c r="F795" s="4"/>
      <c r="G795" s="4"/>
    </row>
    <row r="796" spans="1:7" ht="14.25" customHeight="1">
      <c r="A796" s="62"/>
      <c r="E796" s="85"/>
      <c r="F796" s="4"/>
      <c r="G796" s="4"/>
    </row>
    <row r="797" spans="1:7" ht="14.25" customHeight="1">
      <c r="A797" s="62"/>
      <c r="E797" s="85"/>
      <c r="F797" s="4"/>
      <c r="G797" s="4"/>
    </row>
    <row r="798" spans="1:7" ht="14.25" customHeight="1">
      <c r="A798" s="62"/>
      <c r="E798" s="85"/>
      <c r="F798" s="4"/>
      <c r="G798" s="4"/>
    </row>
    <row r="799" spans="1:7" ht="14.25" customHeight="1">
      <c r="A799" s="62"/>
      <c r="E799" s="85"/>
      <c r="F799" s="4"/>
      <c r="G799" s="4"/>
    </row>
    <row r="800" spans="1:7" ht="14.25" customHeight="1">
      <c r="A800" s="62"/>
      <c r="E800" s="85"/>
      <c r="F800" s="4"/>
      <c r="G800" s="4"/>
    </row>
    <row r="801" spans="1:7" ht="14.25" customHeight="1">
      <c r="A801" s="62"/>
      <c r="E801" s="85"/>
      <c r="F801" s="4"/>
      <c r="G801" s="4"/>
    </row>
    <row r="802" spans="1:7" ht="14.25" customHeight="1">
      <c r="A802" s="62"/>
      <c r="E802" s="85"/>
      <c r="F802" s="4"/>
      <c r="G802" s="4"/>
    </row>
    <row r="803" spans="1:7" ht="14.25" customHeight="1">
      <c r="A803" s="62"/>
      <c r="E803" s="85"/>
      <c r="F803" s="4"/>
      <c r="G803" s="4"/>
    </row>
    <row r="804" spans="1:7" ht="14.25" customHeight="1">
      <c r="A804" s="62"/>
      <c r="E804" s="85"/>
      <c r="F804" s="4"/>
      <c r="G804" s="4"/>
    </row>
    <row r="805" spans="1:7" ht="14.25" customHeight="1">
      <c r="A805" s="62"/>
      <c r="E805" s="85"/>
      <c r="F805" s="4"/>
      <c r="G805" s="4"/>
    </row>
    <row r="806" spans="1:7" ht="14.25" customHeight="1">
      <c r="A806" s="62"/>
      <c r="E806" s="85"/>
      <c r="F806" s="4"/>
      <c r="G806" s="4"/>
    </row>
    <row r="807" spans="1:7" ht="14.25" customHeight="1">
      <c r="A807" s="62"/>
      <c r="E807" s="85"/>
      <c r="F807" s="4"/>
      <c r="G807" s="4"/>
    </row>
    <row r="808" spans="1:7" ht="14.25" customHeight="1">
      <c r="A808" s="62"/>
      <c r="E808" s="85"/>
      <c r="F808" s="4"/>
      <c r="G808" s="4"/>
    </row>
    <row r="809" spans="1:7" ht="14.25" customHeight="1">
      <c r="A809" s="62"/>
      <c r="E809" s="85"/>
      <c r="F809" s="4"/>
      <c r="G809" s="4"/>
    </row>
    <row r="810" spans="1:7" ht="14.25" customHeight="1">
      <c r="A810" s="62"/>
      <c r="E810" s="85"/>
      <c r="F810" s="4"/>
      <c r="G810" s="4"/>
    </row>
    <row r="811" spans="1:7" ht="14.25" customHeight="1">
      <c r="A811" s="62"/>
      <c r="E811" s="85"/>
      <c r="F811" s="4"/>
      <c r="G811" s="4"/>
    </row>
    <row r="812" spans="1:7" ht="14.25" customHeight="1">
      <c r="A812" s="62"/>
      <c r="E812" s="85"/>
      <c r="F812" s="4"/>
      <c r="G812" s="4"/>
    </row>
    <row r="813" spans="1:7" ht="14.25" customHeight="1">
      <c r="A813" s="62"/>
      <c r="E813" s="85"/>
      <c r="F813" s="4"/>
      <c r="G813" s="4"/>
    </row>
    <row r="814" spans="1:7" ht="14.25" customHeight="1">
      <c r="A814" s="62"/>
      <c r="E814" s="85"/>
      <c r="F814" s="4"/>
      <c r="G814" s="4"/>
    </row>
    <row r="815" spans="1:7" ht="14.25" customHeight="1">
      <c r="A815" s="62"/>
      <c r="E815" s="85"/>
      <c r="F815" s="4"/>
      <c r="G815" s="4"/>
    </row>
    <row r="816" spans="1:7" ht="14.25" customHeight="1">
      <c r="A816" s="62"/>
      <c r="E816" s="85"/>
      <c r="F816" s="4"/>
      <c r="G816" s="4"/>
    </row>
    <row r="817" spans="1:7" ht="14.25" customHeight="1">
      <c r="A817" s="62"/>
      <c r="E817" s="85"/>
      <c r="F817" s="4"/>
      <c r="G817" s="4"/>
    </row>
    <row r="818" spans="1:7" ht="14.25" customHeight="1">
      <c r="A818" s="62"/>
      <c r="E818" s="85"/>
      <c r="F818" s="4"/>
      <c r="G818" s="4"/>
    </row>
    <row r="819" spans="1:7" ht="14.25" customHeight="1">
      <c r="A819" s="62"/>
      <c r="E819" s="85"/>
      <c r="F819" s="4"/>
      <c r="G819" s="4"/>
    </row>
    <row r="820" spans="1:7" ht="14.25" customHeight="1">
      <c r="A820" s="62"/>
      <c r="E820" s="85"/>
      <c r="F820" s="4"/>
      <c r="G820" s="4"/>
    </row>
    <row r="821" spans="1:7" ht="14.25" customHeight="1">
      <c r="A821" s="62"/>
      <c r="E821" s="85"/>
      <c r="F821" s="4"/>
      <c r="G821" s="4"/>
    </row>
    <row r="822" spans="1:7" ht="14.25" customHeight="1">
      <c r="A822" s="62"/>
      <c r="E822" s="85"/>
      <c r="F822" s="4"/>
      <c r="G822" s="4"/>
    </row>
    <row r="823" spans="1:7" ht="14.25" customHeight="1">
      <c r="A823" s="62"/>
      <c r="E823" s="85"/>
      <c r="F823" s="4"/>
      <c r="G823" s="4"/>
    </row>
    <row r="824" spans="1:7" ht="14.25" customHeight="1">
      <c r="A824" s="62"/>
      <c r="E824" s="85"/>
      <c r="F824" s="4"/>
      <c r="G824" s="4"/>
    </row>
    <row r="825" spans="1:7" ht="14.25" customHeight="1">
      <c r="A825" s="62"/>
      <c r="E825" s="85"/>
      <c r="F825" s="4"/>
      <c r="G825" s="4"/>
    </row>
    <row r="826" spans="1:7" ht="14.25" customHeight="1">
      <c r="A826" s="62"/>
      <c r="E826" s="85"/>
      <c r="F826" s="4"/>
      <c r="G826" s="4"/>
    </row>
    <row r="827" spans="1:7" ht="14.25" customHeight="1">
      <c r="A827" s="62"/>
      <c r="E827" s="85"/>
      <c r="F827" s="4"/>
      <c r="G827" s="4"/>
    </row>
    <row r="828" spans="1:7" ht="14.25" customHeight="1">
      <c r="A828" s="62"/>
      <c r="E828" s="85"/>
      <c r="F828" s="4"/>
      <c r="G828" s="4"/>
    </row>
    <row r="829" spans="1:7" ht="14.25" customHeight="1">
      <c r="A829" s="62"/>
      <c r="E829" s="85"/>
      <c r="F829" s="4"/>
      <c r="G829" s="4"/>
    </row>
    <row r="830" spans="1:7" ht="14.25" customHeight="1">
      <c r="A830" s="62"/>
      <c r="E830" s="85"/>
      <c r="F830" s="4"/>
      <c r="G830" s="4"/>
    </row>
    <row r="831" spans="1:7" ht="14.25" customHeight="1">
      <c r="A831" s="62"/>
      <c r="E831" s="85"/>
      <c r="F831" s="4"/>
      <c r="G831" s="4"/>
    </row>
    <row r="832" spans="1:7" ht="14.25" customHeight="1">
      <c r="A832" s="62"/>
      <c r="E832" s="85"/>
      <c r="F832" s="4"/>
      <c r="G832" s="4"/>
    </row>
    <row r="833" spans="1:7" ht="14.25" customHeight="1">
      <c r="A833" s="62"/>
      <c r="E833" s="85"/>
      <c r="F833" s="4"/>
      <c r="G833" s="4"/>
    </row>
    <row r="834" spans="1:7" ht="14.25" customHeight="1">
      <c r="A834" s="62"/>
      <c r="E834" s="85"/>
      <c r="F834" s="4"/>
      <c r="G834" s="4"/>
    </row>
    <row r="835" spans="1:7" ht="14.25" customHeight="1">
      <c r="A835" s="62"/>
      <c r="E835" s="85"/>
      <c r="F835" s="4"/>
      <c r="G835" s="4"/>
    </row>
    <row r="836" spans="1:7" ht="14.25" customHeight="1">
      <c r="A836" s="62"/>
      <c r="E836" s="85"/>
      <c r="F836" s="4"/>
      <c r="G836" s="4"/>
    </row>
    <row r="837" spans="1:7" ht="14.25" customHeight="1">
      <c r="A837" s="62"/>
      <c r="E837" s="85"/>
      <c r="F837" s="4"/>
      <c r="G837" s="4"/>
    </row>
    <row r="838" spans="1:7" ht="14.25" customHeight="1">
      <c r="A838" s="62"/>
      <c r="E838" s="85"/>
      <c r="F838" s="4"/>
      <c r="G838" s="4"/>
    </row>
    <row r="839" spans="1:7" ht="14.25" customHeight="1">
      <c r="A839" s="62"/>
      <c r="E839" s="85"/>
      <c r="F839" s="4"/>
      <c r="G839" s="4"/>
    </row>
    <row r="840" spans="1:7" ht="14.25" customHeight="1">
      <c r="A840" s="62"/>
      <c r="E840" s="85"/>
      <c r="F840" s="4"/>
      <c r="G840" s="4"/>
    </row>
    <row r="841" spans="1:7" ht="14.25" customHeight="1">
      <c r="A841" s="62"/>
      <c r="E841" s="85"/>
      <c r="F841" s="4"/>
      <c r="G841" s="4"/>
    </row>
    <row r="842" spans="1:7" ht="14.25" customHeight="1">
      <c r="A842" s="62"/>
      <c r="E842" s="85"/>
      <c r="F842" s="4"/>
      <c r="G842" s="4"/>
    </row>
    <row r="843" spans="1:7" ht="14.25" customHeight="1">
      <c r="A843" s="62"/>
      <c r="E843" s="85"/>
      <c r="F843" s="4"/>
      <c r="G843" s="4"/>
    </row>
    <row r="844" spans="1:7" ht="14.25" customHeight="1">
      <c r="A844" s="62"/>
      <c r="E844" s="85"/>
      <c r="F844" s="4"/>
      <c r="G844" s="4"/>
    </row>
    <row r="845" spans="1:7" ht="14.25" customHeight="1">
      <c r="A845" s="62"/>
      <c r="E845" s="85"/>
      <c r="F845" s="4"/>
      <c r="G845" s="4"/>
    </row>
    <row r="846" spans="1:7" ht="14.25" customHeight="1">
      <c r="A846" s="62"/>
      <c r="E846" s="85"/>
      <c r="F846" s="4"/>
      <c r="G846" s="4"/>
    </row>
    <row r="847" spans="1:7" ht="14.25" customHeight="1">
      <c r="A847" s="62"/>
      <c r="E847" s="85"/>
      <c r="F847" s="4"/>
      <c r="G847" s="4"/>
    </row>
    <row r="848" spans="1:7" ht="14.25" customHeight="1">
      <c r="A848" s="62"/>
      <c r="E848" s="85"/>
      <c r="F848" s="4"/>
      <c r="G848" s="4"/>
    </row>
    <row r="849" spans="1:7" ht="14.25" customHeight="1">
      <c r="A849" s="62"/>
      <c r="E849" s="85"/>
      <c r="F849" s="4"/>
      <c r="G849" s="4"/>
    </row>
    <row r="850" spans="1:7" ht="14.25" customHeight="1">
      <c r="A850" s="62"/>
      <c r="E850" s="85"/>
      <c r="F850" s="4"/>
      <c r="G850" s="4"/>
    </row>
    <row r="851" spans="1:7" ht="14.25" customHeight="1">
      <c r="A851" s="62"/>
      <c r="E851" s="85"/>
      <c r="F851" s="4"/>
      <c r="G851" s="4"/>
    </row>
    <row r="852" spans="1:7" ht="14.25" customHeight="1">
      <c r="A852" s="62"/>
      <c r="E852" s="85"/>
      <c r="F852" s="4"/>
      <c r="G852" s="4"/>
    </row>
    <row r="853" spans="1:7" ht="14.25" customHeight="1">
      <c r="A853" s="62"/>
      <c r="E853" s="85"/>
      <c r="F853" s="4"/>
      <c r="G853" s="4"/>
    </row>
    <row r="854" spans="1:7" ht="14.25" customHeight="1">
      <c r="A854" s="62"/>
      <c r="E854" s="85"/>
      <c r="F854" s="4"/>
      <c r="G854" s="4"/>
    </row>
    <row r="855" spans="1:7" ht="14.25" customHeight="1">
      <c r="A855" s="62"/>
      <c r="E855" s="85"/>
      <c r="F855" s="4"/>
      <c r="G855" s="4"/>
    </row>
    <row r="856" spans="1:7" ht="14.25" customHeight="1">
      <c r="A856" s="62"/>
      <c r="E856" s="85"/>
      <c r="F856" s="4"/>
      <c r="G856" s="4"/>
    </row>
    <row r="857" spans="1:7" ht="14.25" customHeight="1">
      <c r="A857" s="62"/>
      <c r="E857" s="85"/>
      <c r="F857" s="4"/>
      <c r="G857" s="4"/>
    </row>
    <row r="858" spans="1:7" ht="14.25" customHeight="1">
      <c r="A858" s="62"/>
      <c r="E858" s="85"/>
      <c r="F858" s="4"/>
      <c r="G858" s="4"/>
    </row>
    <row r="859" spans="1:7" ht="14.25" customHeight="1">
      <c r="A859" s="62"/>
      <c r="E859" s="85"/>
      <c r="F859" s="4"/>
      <c r="G859" s="4"/>
    </row>
    <row r="860" spans="1:7" ht="14.25" customHeight="1">
      <c r="A860" s="62"/>
      <c r="E860" s="85"/>
      <c r="F860" s="4"/>
      <c r="G860" s="4"/>
    </row>
    <row r="861" spans="1:7" ht="14.25" customHeight="1">
      <c r="A861" s="62"/>
      <c r="E861" s="85"/>
      <c r="F861" s="4"/>
      <c r="G861" s="4"/>
    </row>
    <row r="862" spans="1:7" ht="14.25" customHeight="1">
      <c r="A862" s="62"/>
      <c r="E862" s="85"/>
      <c r="F862" s="4"/>
      <c r="G862" s="4"/>
    </row>
    <row r="863" spans="1:7" ht="14.25" customHeight="1">
      <c r="A863" s="62"/>
      <c r="E863" s="85"/>
      <c r="F863" s="4"/>
      <c r="G863" s="4"/>
    </row>
    <row r="864" spans="1:7" ht="14.25" customHeight="1">
      <c r="A864" s="62"/>
      <c r="E864" s="85"/>
      <c r="F864" s="4"/>
      <c r="G864" s="4"/>
    </row>
    <row r="865" spans="1:7" ht="14.25" customHeight="1">
      <c r="A865" s="62"/>
      <c r="E865" s="85"/>
      <c r="F865" s="4"/>
      <c r="G865" s="4"/>
    </row>
    <row r="866" spans="1:7" ht="14.25" customHeight="1">
      <c r="A866" s="62"/>
      <c r="E866" s="85"/>
      <c r="F866" s="4"/>
      <c r="G866" s="4"/>
    </row>
    <row r="867" spans="1:7" ht="14.25" customHeight="1">
      <c r="A867" s="62"/>
      <c r="E867" s="85"/>
      <c r="F867" s="4"/>
      <c r="G867" s="4"/>
    </row>
    <row r="868" spans="1:7" ht="14.25" customHeight="1">
      <c r="A868" s="62"/>
      <c r="E868" s="85"/>
      <c r="F868" s="4"/>
      <c r="G868" s="4"/>
    </row>
    <row r="869" spans="1:7" ht="14.25" customHeight="1">
      <c r="A869" s="62"/>
      <c r="E869" s="85"/>
      <c r="F869" s="4"/>
      <c r="G869" s="4"/>
    </row>
    <row r="870" spans="1:7" ht="14.25" customHeight="1">
      <c r="A870" s="62"/>
      <c r="E870" s="85"/>
      <c r="F870" s="4"/>
      <c r="G870" s="4"/>
    </row>
    <row r="871" spans="1:7" ht="14.25" customHeight="1">
      <c r="A871" s="62"/>
      <c r="E871" s="85"/>
      <c r="F871" s="4"/>
      <c r="G871" s="4"/>
    </row>
    <row r="872" spans="1:7" ht="14.25" customHeight="1">
      <c r="A872" s="62"/>
      <c r="E872" s="85"/>
      <c r="F872" s="4"/>
      <c r="G872" s="4"/>
    </row>
    <row r="873" spans="1:7" ht="14.25" customHeight="1">
      <c r="A873" s="62"/>
      <c r="E873" s="85"/>
      <c r="F873" s="4"/>
      <c r="G873" s="4"/>
    </row>
    <row r="874" spans="1:7" ht="14.25" customHeight="1">
      <c r="A874" s="62"/>
      <c r="E874" s="85"/>
      <c r="F874" s="4"/>
      <c r="G874" s="4"/>
    </row>
    <row r="875" spans="1:7" ht="14.25" customHeight="1">
      <c r="A875" s="62"/>
      <c r="E875" s="85"/>
      <c r="F875" s="4"/>
      <c r="G875" s="4"/>
    </row>
    <row r="876" spans="1:7" ht="14.25" customHeight="1">
      <c r="A876" s="62"/>
      <c r="E876" s="85"/>
      <c r="F876" s="4"/>
      <c r="G876" s="4"/>
    </row>
    <row r="877" spans="1:7" ht="14.25" customHeight="1">
      <c r="A877" s="62"/>
      <c r="E877" s="85"/>
      <c r="F877" s="4"/>
      <c r="G877" s="4"/>
    </row>
    <row r="878" spans="1:7" ht="14.25" customHeight="1">
      <c r="A878" s="62"/>
      <c r="E878" s="85"/>
      <c r="F878" s="4"/>
      <c r="G878" s="4"/>
    </row>
    <row r="879" spans="1:7" ht="14.25" customHeight="1">
      <c r="A879" s="62"/>
      <c r="E879" s="85"/>
      <c r="F879" s="4"/>
      <c r="G879" s="4"/>
    </row>
    <row r="880" spans="1:7" ht="14.25" customHeight="1">
      <c r="A880" s="62"/>
      <c r="E880" s="85"/>
      <c r="F880" s="4"/>
      <c r="G880" s="4"/>
    </row>
    <row r="881" spans="1:7" ht="14.25" customHeight="1">
      <c r="A881" s="62"/>
      <c r="E881" s="85"/>
      <c r="F881" s="4"/>
      <c r="G881" s="4"/>
    </row>
    <row r="882" spans="1:7" ht="14.25" customHeight="1">
      <c r="A882" s="62"/>
      <c r="E882" s="85"/>
      <c r="F882" s="4"/>
      <c r="G882" s="4"/>
    </row>
    <row r="883" spans="1:7" ht="14.25" customHeight="1">
      <c r="A883" s="62"/>
      <c r="E883" s="85"/>
      <c r="F883" s="4"/>
      <c r="G883" s="4"/>
    </row>
    <row r="884" spans="1:7" ht="14.25" customHeight="1">
      <c r="A884" s="62"/>
      <c r="E884" s="85"/>
      <c r="F884" s="4"/>
      <c r="G884" s="4"/>
    </row>
    <row r="885" spans="1:7" ht="14.25" customHeight="1">
      <c r="A885" s="62"/>
      <c r="E885" s="85"/>
      <c r="F885" s="4"/>
      <c r="G885" s="4"/>
    </row>
    <row r="886" spans="1:7" ht="14.25" customHeight="1">
      <c r="A886" s="62"/>
      <c r="E886" s="85"/>
      <c r="F886" s="4"/>
      <c r="G886" s="4"/>
    </row>
    <row r="887" spans="1:7" ht="14.25" customHeight="1">
      <c r="A887" s="62"/>
      <c r="E887" s="85"/>
      <c r="F887" s="4"/>
      <c r="G887" s="4"/>
    </row>
    <row r="888" spans="1:7" ht="14.25" customHeight="1">
      <c r="A888" s="62"/>
      <c r="E888" s="85"/>
      <c r="F888" s="4"/>
      <c r="G888" s="4"/>
    </row>
    <row r="889" spans="1:7" ht="14.25" customHeight="1">
      <c r="A889" s="62"/>
      <c r="E889" s="85"/>
      <c r="F889" s="4"/>
      <c r="G889" s="4"/>
    </row>
    <row r="890" spans="1:7" ht="14.25" customHeight="1">
      <c r="A890" s="62"/>
      <c r="E890" s="85"/>
      <c r="F890" s="4"/>
      <c r="G890" s="4"/>
    </row>
    <row r="891" spans="1:7" ht="14.25" customHeight="1">
      <c r="A891" s="62"/>
      <c r="E891" s="85"/>
      <c r="F891" s="4"/>
      <c r="G891" s="4"/>
    </row>
    <row r="892" spans="1:7" ht="14.25" customHeight="1">
      <c r="A892" s="62"/>
      <c r="E892" s="85"/>
      <c r="F892" s="4"/>
      <c r="G892" s="4"/>
    </row>
    <row r="893" spans="1:7" ht="14.25" customHeight="1">
      <c r="A893" s="62"/>
      <c r="E893" s="85"/>
      <c r="F893" s="4"/>
      <c r="G893" s="4"/>
    </row>
    <row r="894" spans="1:7" ht="14.25" customHeight="1">
      <c r="A894" s="62"/>
      <c r="E894" s="85"/>
      <c r="F894" s="4"/>
      <c r="G894" s="4"/>
    </row>
    <row r="895" spans="1:7" ht="14.25" customHeight="1">
      <c r="A895" s="62"/>
      <c r="E895" s="85"/>
      <c r="F895" s="4"/>
      <c r="G895" s="4"/>
    </row>
    <row r="896" spans="1:7" ht="14.25" customHeight="1">
      <c r="A896" s="62"/>
      <c r="E896" s="85"/>
      <c r="F896" s="4"/>
      <c r="G896" s="4"/>
    </row>
    <row r="897" spans="1:7" ht="14.25" customHeight="1">
      <c r="A897" s="62"/>
      <c r="E897" s="85"/>
      <c r="F897" s="4"/>
      <c r="G897" s="4"/>
    </row>
    <row r="898" spans="1:7" ht="14.25" customHeight="1">
      <c r="A898" s="62"/>
      <c r="E898" s="85"/>
      <c r="F898" s="4"/>
      <c r="G898" s="4"/>
    </row>
    <row r="899" spans="1:7" ht="14.25" customHeight="1">
      <c r="A899" s="62"/>
      <c r="E899" s="85"/>
      <c r="F899" s="4"/>
      <c r="G899" s="4"/>
    </row>
    <row r="900" spans="1:7" ht="14.25" customHeight="1">
      <c r="A900" s="62"/>
      <c r="E900" s="85"/>
      <c r="F900" s="4"/>
      <c r="G900" s="4"/>
    </row>
    <row r="901" spans="1:7" ht="14.25" customHeight="1">
      <c r="A901" s="62"/>
      <c r="E901" s="85"/>
      <c r="F901" s="4"/>
      <c r="G901" s="4"/>
    </row>
    <row r="902" spans="1:7" ht="14.25" customHeight="1">
      <c r="A902" s="62"/>
      <c r="E902" s="85"/>
      <c r="F902" s="4"/>
      <c r="G902" s="4"/>
    </row>
    <row r="903" spans="1:7" ht="14.25" customHeight="1">
      <c r="A903" s="62"/>
      <c r="E903" s="85"/>
      <c r="F903" s="4"/>
      <c r="G903" s="4"/>
    </row>
    <row r="904" spans="1:7" ht="14.25" customHeight="1">
      <c r="A904" s="62"/>
      <c r="E904" s="85"/>
      <c r="F904" s="4"/>
      <c r="G904" s="4"/>
    </row>
    <row r="905" spans="1:7" ht="14.25" customHeight="1">
      <c r="A905" s="62"/>
      <c r="E905" s="85"/>
      <c r="F905" s="4"/>
      <c r="G905" s="4"/>
    </row>
    <row r="906" spans="1:7" ht="14.25" customHeight="1">
      <c r="A906" s="62"/>
      <c r="E906" s="85"/>
      <c r="F906" s="4"/>
      <c r="G906" s="4"/>
    </row>
    <row r="907" spans="1:7" ht="14.25" customHeight="1">
      <c r="A907" s="62"/>
      <c r="E907" s="85"/>
      <c r="F907" s="4"/>
      <c r="G907" s="4"/>
    </row>
    <row r="908" spans="1:7" ht="14.25" customHeight="1">
      <c r="A908" s="62"/>
      <c r="E908" s="85"/>
      <c r="F908" s="4"/>
      <c r="G908" s="4"/>
    </row>
    <row r="909" spans="1:7" ht="14.25" customHeight="1">
      <c r="A909" s="62"/>
      <c r="E909" s="85"/>
      <c r="F909" s="4"/>
      <c r="G909" s="4"/>
    </row>
    <row r="910" spans="1:7" ht="14.25" customHeight="1">
      <c r="A910" s="62"/>
      <c r="E910" s="85"/>
      <c r="F910" s="4"/>
      <c r="G910" s="4"/>
    </row>
    <row r="911" spans="1:7" ht="14.25" customHeight="1">
      <c r="A911" s="62"/>
      <c r="E911" s="85"/>
      <c r="F911" s="4"/>
      <c r="G911" s="4"/>
    </row>
    <row r="912" spans="1:7" ht="14.25" customHeight="1">
      <c r="A912" s="62"/>
      <c r="E912" s="85"/>
      <c r="F912" s="4"/>
      <c r="G912" s="4"/>
    </row>
    <row r="913" spans="1:7" ht="14.25" customHeight="1">
      <c r="A913" s="62"/>
      <c r="E913" s="85"/>
      <c r="F913" s="4"/>
      <c r="G913" s="4"/>
    </row>
    <row r="914" spans="1:7" ht="14.25" customHeight="1">
      <c r="A914" s="62"/>
      <c r="E914" s="85"/>
      <c r="F914" s="4"/>
      <c r="G914" s="4"/>
    </row>
    <row r="915" spans="1:7" ht="14.25" customHeight="1">
      <c r="A915" s="62"/>
      <c r="E915" s="85"/>
      <c r="F915" s="4"/>
      <c r="G915" s="4"/>
    </row>
    <row r="916" spans="1:7" ht="14.25" customHeight="1">
      <c r="A916" s="62"/>
      <c r="E916" s="85"/>
      <c r="F916" s="4"/>
      <c r="G916" s="4"/>
    </row>
    <row r="917" spans="1:7" ht="14.25" customHeight="1">
      <c r="A917" s="62"/>
      <c r="E917" s="85"/>
      <c r="F917" s="4"/>
      <c r="G917" s="4"/>
    </row>
    <row r="918" spans="1:7" ht="14.25" customHeight="1">
      <c r="A918" s="62"/>
      <c r="E918" s="85"/>
      <c r="F918" s="4"/>
      <c r="G918" s="4"/>
    </row>
    <row r="919" spans="1:7" ht="14.25" customHeight="1">
      <c r="A919" s="62"/>
      <c r="E919" s="85"/>
      <c r="F919" s="4"/>
      <c r="G919" s="4"/>
    </row>
    <row r="920" spans="1:7" ht="14.25" customHeight="1">
      <c r="A920" s="62"/>
      <c r="E920" s="85"/>
      <c r="F920" s="4"/>
      <c r="G920" s="4"/>
    </row>
    <row r="921" spans="1:7" ht="14.25" customHeight="1">
      <c r="A921" s="62"/>
      <c r="E921" s="85"/>
      <c r="F921" s="4"/>
      <c r="G921" s="4"/>
    </row>
    <row r="922" spans="1:7" ht="14.25" customHeight="1">
      <c r="A922" s="62"/>
      <c r="E922" s="85"/>
      <c r="F922" s="4"/>
      <c r="G922" s="4"/>
    </row>
    <row r="923" spans="1:7" ht="14.25" customHeight="1">
      <c r="A923" s="62"/>
      <c r="E923" s="85"/>
      <c r="F923" s="4"/>
      <c r="G923" s="4"/>
    </row>
    <row r="924" spans="1:7" ht="14.25" customHeight="1">
      <c r="A924" s="62"/>
      <c r="E924" s="85"/>
      <c r="F924" s="4"/>
      <c r="G924" s="4"/>
    </row>
    <row r="925" spans="1:7" ht="14.25" customHeight="1">
      <c r="A925" s="62"/>
      <c r="E925" s="85"/>
      <c r="F925" s="4"/>
      <c r="G925" s="4"/>
    </row>
    <row r="926" spans="1:7" ht="14.25" customHeight="1">
      <c r="A926" s="62"/>
      <c r="E926" s="85"/>
      <c r="F926" s="4"/>
      <c r="G926" s="4"/>
    </row>
    <row r="927" spans="1:7" ht="14.25" customHeight="1">
      <c r="A927" s="62"/>
      <c r="E927" s="85"/>
      <c r="F927" s="4"/>
      <c r="G927" s="4"/>
    </row>
    <row r="928" spans="1:7" ht="14.25" customHeight="1">
      <c r="A928" s="62"/>
      <c r="E928" s="85"/>
      <c r="F928" s="4"/>
      <c r="G928" s="4"/>
    </row>
    <row r="929" spans="1:7" ht="14.25" customHeight="1">
      <c r="A929" s="62"/>
      <c r="E929" s="85"/>
      <c r="F929" s="4"/>
      <c r="G929" s="4"/>
    </row>
    <row r="930" spans="1:7" ht="14.25" customHeight="1">
      <c r="A930" s="62"/>
      <c r="E930" s="85"/>
      <c r="F930" s="4"/>
      <c r="G930" s="4"/>
    </row>
    <row r="931" spans="1:7" ht="14.25" customHeight="1">
      <c r="A931" s="62"/>
      <c r="E931" s="85"/>
      <c r="F931" s="4"/>
      <c r="G931" s="4"/>
    </row>
    <row r="932" spans="1:7" ht="14.25" customHeight="1">
      <c r="A932" s="62"/>
      <c r="E932" s="85"/>
      <c r="F932" s="4"/>
      <c r="G932" s="4"/>
    </row>
    <row r="933" spans="1:7" ht="14.25" customHeight="1">
      <c r="A933" s="62"/>
      <c r="E933" s="85"/>
      <c r="F933" s="4"/>
      <c r="G933" s="4"/>
    </row>
    <row r="934" spans="1:7" ht="14.25" customHeight="1">
      <c r="A934" s="62"/>
      <c r="E934" s="85"/>
      <c r="F934" s="4"/>
      <c r="G934" s="4"/>
    </row>
    <row r="935" spans="1:7" ht="14.25" customHeight="1">
      <c r="A935" s="62"/>
      <c r="E935" s="85"/>
      <c r="F935" s="4"/>
      <c r="G935" s="4"/>
    </row>
    <row r="936" spans="1:7" ht="14.25" customHeight="1">
      <c r="A936" s="62"/>
      <c r="E936" s="85"/>
      <c r="F936" s="4"/>
      <c r="G936" s="4"/>
    </row>
    <row r="937" spans="1:7" ht="14.25" customHeight="1">
      <c r="A937" s="62"/>
      <c r="E937" s="85"/>
      <c r="F937" s="4"/>
      <c r="G937" s="4"/>
    </row>
    <row r="938" spans="1:7" ht="14.25" customHeight="1">
      <c r="A938" s="62"/>
      <c r="E938" s="85"/>
      <c r="F938" s="4"/>
      <c r="G938" s="4"/>
    </row>
    <row r="939" spans="1:7" ht="14.25" customHeight="1">
      <c r="A939" s="62"/>
      <c r="E939" s="85"/>
      <c r="F939" s="4"/>
      <c r="G939" s="4"/>
    </row>
    <row r="940" spans="1:7" ht="14.25" customHeight="1">
      <c r="A940" s="62"/>
      <c r="E940" s="85"/>
      <c r="F940" s="4"/>
      <c r="G940" s="4"/>
    </row>
    <row r="941" spans="1:7" ht="14.25" customHeight="1">
      <c r="A941" s="62"/>
      <c r="E941" s="85"/>
      <c r="F941" s="4"/>
      <c r="G941" s="4"/>
    </row>
    <row r="942" spans="1:7" ht="14.25" customHeight="1">
      <c r="A942" s="62"/>
      <c r="E942" s="85"/>
      <c r="F942" s="4"/>
      <c r="G942" s="4"/>
    </row>
    <row r="943" spans="1:7" ht="14.25" customHeight="1">
      <c r="A943" s="62"/>
      <c r="E943" s="85"/>
      <c r="F943" s="4"/>
      <c r="G943" s="4"/>
    </row>
    <row r="944" spans="1:7" ht="14.25" customHeight="1">
      <c r="A944" s="62"/>
      <c r="E944" s="85"/>
      <c r="F944" s="4"/>
      <c r="G944" s="4"/>
    </row>
    <row r="945" spans="1:7" ht="14.25" customHeight="1">
      <c r="A945" s="62"/>
      <c r="E945" s="85"/>
      <c r="F945" s="4"/>
      <c r="G945" s="4"/>
    </row>
    <row r="946" spans="1:7" ht="14.25" customHeight="1">
      <c r="A946" s="62"/>
      <c r="E946" s="85"/>
      <c r="F946" s="4"/>
      <c r="G946" s="4"/>
    </row>
    <row r="947" spans="1:7" ht="14.25" customHeight="1">
      <c r="A947" s="62"/>
      <c r="E947" s="85"/>
      <c r="F947" s="4"/>
      <c r="G947" s="4"/>
    </row>
    <row r="948" spans="1:7" ht="14.25" customHeight="1">
      <c r="A948" s="62"/>
      <c r="E948" s="85"/>
      <c r="F948" s="4"/>
      <c r="G948" s="4"/>
    </row>
    <row r="949" spans="1:7" ht="14.25" customHeight="1">
      <c r="A949" s="62"/>
      <c r="E949" s="85"/>
      <c r="F949" s="4"/>
      <c r="G949" s="4"/>
    </row>
    <row r="950" spans="1:7" ht="14.25" customHeight="1">
      <c r="A950" s="62"/>
      <c r="E950" s="85"/>
      <c r="F950" s="4"/>
      <c r="G950" s="4"/>
    </row>
    <row r="951" spans="1:7" ht="14.25" customHeight="1">
      <c r="A951" s="62"/>
      <c r="E951" s="85"/>
      <c r="F951" s="4"/>
      <c r="G951" s="4"/>
    </row>
    <row r="952" spans="1:7" ht="14.25" customHeight="1">
      <c r="A952" s="62"/>
      <c r="E952" s="85"/>
      <c r="F952" s="4"/>
      <c r="G952" s="4"/>
    </row>
    <row r="953" spans="1:7" ht="14.25" customHeight="1">
      <c r="A953" s="62"/>
      <c r="E953" s="85"/>
      <c r="F953" s="4"/>
      <c r="G953" s="4"/>
    </row>
    <row r="954" spans="1:7" ht="14.25" customHeight="1">
      <c r="A954" s="62"/>
      <c r="E954" s="85"/>
      <c r="F954" s="4"/>
      <c r="G954" s="4"/>
    </row>
    <row r="955" spans="1:7" ht="14.25" customHeight="1">
      <c r="A955" s="62"/>
      <c r="E955" s="85"/>
      <c r="F955" s="4"/>
      <c r="G955" s="4"/>
    </row>
    <row r="956" spans="1:7" ht="14.25" customHeight="1">
      <c r="A956" s="62"/>
      <c r="E956" s="85"/>
      <c r="F956" s="4"/>
      <c r="G956" s="4"/>
    </row>
    <row r="957" spans="1:7" ht="14.25" customHeight="1">
      <c r="A957" s="62"/>
      <c r="E957" s="85"/>
      <c r="F957" s="4"/>
      <c r="G957" s="4"/>
    </row>
    <row r="958" spans="1:7" ht="14.25" customHeight="1">
      <c r="A958" s="62"/>
      <c r="E958" s="85"/>
      <c r="F958" s="4"/>
      <c r="G958" s="4"/>
    </row>
    <row r="959" spans="1:7" ht="14.25" customHeight="1">
      <c r="A959" s="62"/>
      <c r="E959" s="85"/>
      <c r="F959" s="4"/>
      <c r="G959" s="4"/>
    </row>
    <row r="960" spans="1:7" ht="14.25" customHeight="1">
      <c r="A960" s="62"/>
      <c r="E960" s="85"/>
      <c r="F960" s="4"/>
      <c r="G960" s="4"/>
    </row>
    <row r="961" spans="1:7" ht="14.25" customHeight="1">
      <c r="A961" s="62"/>
      <c r="E961" s="85"/>
      <c r="F961" s="4"/>
      <c r="G961" s="4"/>
    </row>
    <row r="962" spans="1:7" ht="14.25" customHeight="1">
      <c r="A962" s="62"/>
      <c r="E962" s="85"/>
      <c r="F962" s="4"/>
      <c r="G962" s="4"/>
    </row>
    <row r="963" spans="1:7" ht="14.25" customHeight="1">
      <c r="A963" s="62"/>
      <c r="E963" s="85"/>
      <c r="F963" s="4"/>
      <c r="G963" s="4"/>
    </row>
    <row r="964" spans="1:7" ht="14.25" customHeight="1">
      <c r="A964" s="62"/>
      <c r="E964" s="85"/>
      <c r="F964" s="4"/>
      <c r="G964" s="4"/>
    </row>
    <row r="965" spans="1:7" ht="14.25" customHeight="1">
      <c r="A965" s="62"/>
      <c r="E965" s="85"/>
      <c r="F965" s="4"/>
      <c r="G965" s="4"/>
    </row>
    <row r="966" spans="1:7" ht="14.25" customHeight="1">
      <c r="A966" s="62"/>
      <c r="E966" s="85"/>
      <c r="F966" s="4"/>
      <c r="G966" s="4"/>
    </row>
    <row r="967" spans="1:7" ht="14.25" customHeight="1">
      <c r="A967" s="62"/>
      <c r="E967" s="85"/>
      <c r="F967" s="4"/>
      <c r="G967" s="4"/>
    </row>
    <row r="968" spans="1:7" ht="14.25" customHeight="1">
      <c r="A968" s="62"/>
      <c r="E968" s="85"/>
      <c r="F968" s="4"/>
      <c r="G968" s="4"/>
    </row>
    <row r="969" spans="1:7" ht="14.25" customHeight="1">
      <c r="A969" s="62"/>
      <c r="E969" s="85"/>
      <c r="F969" s="4"/>
      <c r="G969" s="4"/>
    </row>
    <row r="970" spans="1:7" ht="14.25" customHeight="1">
      <c r="A970" s="62"/>
      <c r="E970" s="85"/>
      <c r="F970" s="4"/>
      <c r="G970" s="4"/>
    </row>
    <row r="971" spans="1:7" ht="14.25" customHeight="1">
      <c r="A971" s="62"/>
      <c r="E971" s="85"/>
      <c r="F971" s="4"/>
      <c r="G971" s="4"/>
    </row>
    <row r="972" spans="1:7" ht="14.25" customHeight="1">
      <c r="A972" s="62"/>
      <c r="E972" s="85"/>
      <c r="F972" s="4"/>
      <c r="G972" s="4"/>
    </row>
    <row r="973" spans="1:7" ht="14.25" customHeight="1">
      <c r="A973" s="62"/>
      <c r="E973" s="85"/>
      <c r="F973" s="4"/>
      <c r="G973" s="4"/>
    </row>
    <row r="974" spans="1:7" ht="14.25" customHeight="1">
      <c r="A974" s="62"/>
      <c r="E974" s="85"/>
      <c r="F974" s="4"/>
      <c r="G974" s="4"/>
    </row>
    <row r="975" spans="1:7" ht="14.25" customHeight="1">
      <c r="A975" s="62"/>
      <c r="E975" s="85"/>
      <c r="F975" s="4"/>
      <c r="G975" s="4"/>
    </row>
    <row r="976" spans="1:7" ht="14.25" customHeight="1">
      <c r="A976" s="62"/>
      <c r="E976" s="85"/>
      <c r="F976" s="4"/>
      <c r="G976" s="4"/>
    </row>
    <row r="977" spans="1:7" ht="14.25" customHeight="1">
      <c r="A977" s="62"/>
      <c r="E977" s="85"/>
      <c r="F977" s="4"/>
      <c r="G977" s="4"/>
    </row>
    <row r="978" spans="1:7" ht="14.25" customHeight="1">
      <c r="A978" s="62"/>
      <c r="E978" s="85"/>
      <c r="F978" s="4"/>
      <c r="G978" s="4"/>
    </row>
    <row r="979" spans="1:7" ht="14.25" customHeight="1">
      <c r="A979" s="62"/>
      <c r="E979" s="85"/>
      <c r="F979" s="4"/>
      <c r="G979" s="4"/>
    </row>
    <row r="980" spans="1:7" ht="14.25" customHeight="1">
      <c r="A980" s="62"/>
      <c r="E980" s="85"/>
      <c r="F980" s="4"/>
      <c r="G980" s="4"/>
    </row>
    <row r="981" spans="1:7" ht="14.25" customHeight="1">
      <c r="A981" s="62"/>
      <c r="E981" s="85"/>
      <c r="F981" s="4"/>
      <c r="G981" s="4"/>
    </row>
    <row r="982" spans="1:7" ht="14.25" customHeight="1">
      <c r="A982" s="62"/>
      <c r="E982" s="85"/>
      <c r="F982" s="4"/>
      <c r="G982" s="4"/>
    </row>
    <row r="983" spans="1:7" ht="14.25" customHeight="1">
      <c r="A983" s="62"/>
      <c r="E983" s="85"/>
      <c r="F983" s="4"/>
      <c r="G983" s="4"/>
    </row>
    <row r="984" spans="1:7" ht="14.25" customHeight="1">
      <c r="A984" s="62"/>
      <c r="E984" s="85"/>
      <c r="F984" s="4"/>
      <c r="G984" s="4"/>
    </row>
    <row r="985" spans="1:7" ht="14.25" customHeight="1">
      <c r="A985" s="62"/>
      <c r="E985" s="85"/>
      <c r="F985" s="4"/>
      <c r="G985" s="4"/>
    </row>
    <row r="986" spans="1:7" ht="14.25" customHeight="1">
      <c r="A986" s="62"/>
      <c r="E986" s="85"/>
      <c r="F986" s="4"/>
      <c r="G986" s="4"/>
    </row>
    <row r="987" spans="1:7" ht="14.25" customHeight="1">
      <c r="A987" s="62"/>
      <c r="E987" s="85"/>
      <c r="F987" s="4"/>
      <c r="G987" s="4"/>
    </row>
    <row r="988" spans="1:7" ht="14.25" customHeight="1">
      <c r="A988" s="62"/>
      <c r="E988" s="85"/>
      <c r="F988" s="4"/>
      <c r="G988" s="4"/>
    </row>
    <row r="989" spans="1:7" ht="14.25" customHeight="1">
      <c r="A989" s="62"/>
      <c r="E989" s="85"/>
      <c r="F989" s="4"/>
      <c r="G989" s="4"/>
    </row>
    <row r="990" spans="1:7" ht="14.25" customHeight="1">
      <c r="A990" s="62"/>
      <c r="E990" s="85"/>
      <c r="F990" s="4"/>
      <c r="G990" s="4"/>
    </row>
    <row r="991" spans="1:7" ht="14.25" customHeight="1">
      <c r="A991" s="62"/>
      <c r="E991" s="85"/>
      <c r="F991" s="4"/>
      <c r="G991" s="4"/>
    </row>
    <row r="992" spans="1:7" ht="14.25" customHeight="1">
      <c r="A992" s="62"/>
      <c r="E992" s="85"/>
      <c r="F992" s="4"/>
      <c r="G992" s="4"/>
    </row>
    <row r="993" spans="1:7" ht="14.25" customHeight="1">
      <c r="A993" s="62"/>
      <c r="E993" s="85"/>
      <c r="F993" s="4"/>
      <c r="G993" s="4"/>
    </row>
    <row r="994" spans="1:7" ht="14.25" customHeight="1">
      <c r="A994" s="62"/>
      <c r="E994" s="85"/>
      <c r="F994" s="4"/>
      <c r="G994" s="4"/>
    </row>
    <row r="995" spans="1:7" ht="14.25" customHeight="1">
      <c r="A995" s="62"/>
      <c r="E995" s="85"/>
      <c r="F995" s="4"/>
      <c r="G995" s="4"/>
    </row>
    <row r="996" spans="1:7" ht="14.25" customHeight="1">
      <c r="A996" s="62"/>
      <c r="E996" s="85"/>
      <c r="F996" s="4"/>
      <c r="G996" s="4"/>
    </row>
    <row r="997" spans="1:7" ht="14.25" customHeight="1">
      <c r="A997" s="62"/>
      <c r="E997" s="85"/>
      <c r="F997" s="4"/>
      <c r="G997" s="4"/>
    </row>
    <row r="998" spans="1:7" ht="14.25" customHeight="1">
      <c r="A998" s="62"/>
      <c r="E998" s="85"/>
      <c r="F998" s="4"/>
      <c r="G998" s="4"/>
    </row>
    <row r="999" spans="1:7" ht="14.25" customHeight="1">
      <c r="A999" s="62"/>
      <c r="E999" s="85"/>
      <c r="F999" s="4"/>
      <c r="G999" s="4"/>
    </row>
    <row r="1000" spans="1:7" ht="14.25" customHeight="1">
      <c r="A1000" s="62"/>
      <c r="E1000" s="85"/>
      <c r="F1000" s="4"/>
      <c r="G1000" s="4"/>
    </row>
  </sheetData>
  <mergeCells count="23">
    <mergeCell ref="B2:B5"/>
    <mergeCell ref="C2:C5"/>
    <mergeCell ref="D2:D5"/>
    <mergeCell ref="E2:I2"/>
    <mergeCell ref="J2:N2"/>
    <mergeCell ref="AX2:BB2"/>
    <mergeCell ref="I3:I5"/>
    <mergeCell ref="N3:N5"/>
    <mergeCell ref="S3:S5"/>
    <mergeCell ref="X3:X5"/>
    <mergeCell ref="AC3:AC5"/>
    <mergeCell ref="AH3:AH5"/>
    <mergeCell ref="AM3:AM5"/>
    <mergeCell ref="AR3:AR5"/>
    <mergeCell ref="AW3:AW5"/>
    <mergeCell ref="BB3:BB5"/>
    <mergeCell ref="O2:S2"/>
    <mergeCell ref="T2:X2"/>
    <mergeCell ref="Y2:AC2"/>
    <mergeCell ref="AD2:AH2"/>
    <mergeCell ref="AI2:AM2"/>
    <mergeCell ref="AN2:AR2"/>
    <mergeCell ref="AS2:AW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J999"/>
  <sheetViews>
    <sheetView workbookViewId="0"/>
  </sheetViews>
  <sheetFormatPr defaultColWidth="14.453125" defaultRowHeight="15" customHeight="1"/>
  <cols>
    <col min="2" max="2" width="6" customWidth="1"/>
    <col min="3" max="3" width="40" customWidth="1"/>
    <col min="5" max="5" width="6.08984375" customWidth="1"/>
    <col min="6" max="6" width="27.81640625" customWidth="1"/>
  </cols>
  <sheetData>
    <row r="1" spans="2:7">
      <c r="D1" s="4"/>
    </row>
    <row r="2" spans="2:7">
      <c r="B2" s="179" t="s">
        <v>418</v>
      </c>
      <c r="C2" s="163"/>
      <c r="D2" s="163"/>
    </row>
    <row r="3" spans="2:7">
      <c r="B3" s="148" t="s">
        <v>184</v>
      </c>
      <c r="C3" s="57" t="s">
        <v>419</v>
      </c>
      <c r="D3" s="149">
        <f>SUM(D4:D15)</f>
        <v>1850000</v>
      </c>
      <c r="E3" s="148" t="s">
        <v>201</v>
      </c>
      <c r="F3" s="57" t="s">
        <v>420</v>
      </c>
      <c r="G3" s="150">
        <f>SUM(G4:G37)</f>
        <v>119</v>
      </c>
    </row>
    <row r="4" spans="2:7">
      <c r="B4" s="148"/>
      <c r="C4" s="57" t="s">
        <v>421</v>
      </c>
      <c r="D4" s="151">
        <v>100000</v>
      </c>
      <c r="E4" s="148"/>
      <c r="F4" s="57" t="s">
        <v>422</v>
      </c>
      <c r="G4" s="57">
        <f>6+2</f>
        <v>8</v>
      </c>
    </row>
    <row r="5" spans="2:7">
      <c r="B5" s="148"/>
      <c r="C5" s="57" t="s">
        <v>423</v>
      </c>
      <c r="D5" s="151">
        <v>150000</v>
      </c>
      <c r="E5" s="148"/>
      <c r="F5" s="57" t="s">
        <v>424</v>
      </c>
      <c r="G5" s="57">
        <f>9+2+6</f>
        <v>17</v>
      </c>
    </row>
    <row r="6" spans="2:7">
      <c r="B6" s="148"/>
      <c r="C6" s="57" t="s">
        <v>425</v>
      </c>
      <c r="D6" s="151">
        <v>200000</v>
      </c>
      <c r="E6" s="148"/>
      <c r="F6" s="57" t="s">
        <v>426</v>
      </c>
      <c r="G6" s="57">
        <v>1</v>
      </c>
    </row>
    <row r="7" spans="2:7">
      <c r="B7" s="148"/>
      <c r="C7" s="57" t="s">
        <v>427</v>
      </c>
      <c r="D7" s="151">
        <v>70000</v>
      </c>
      <c r="E7" s="148"/>
      <c r="F7" s="57" t="s">
        <v>428</v>
      </c>
      <c r="G7" s="57">
        <v>2</v>
      </c>
    </row>
    <row r="8" spans="2:7">
      <c r="B8" s="148"/>
      <c r="C8" s="57" t="s">
        <v>429</v>
      </c>
      <c r="D8" s="151">
        <v>100000</v>
      </c>
      <c r="E8" s="148"/>
      <c r="F8" s="57" t="s">
        <v>430</v>
      </c>
      <c r="G8" s="57">
        <v>6</v>
      </c>
    </row>
    <row r="9" spans="2:7">
      <c r="C9" s="152" t="s">
        <v>431</v>
      </c>
      <c r="D9" s="4">
        <v>50000</v>
      </c>
      <c r="E9" s="148"/>
      <c r="F9" s="57" t="s">
        <v>432</v>
      </c>
      <c r="G9" s="57">
        <v>2</v>
      </c>
    </row>
    <row r="10" spans="2:7">
      <c r="C10" s="152" t="s">
        <v>433</v>
      </c>
      <c r="D10" s="4">
        <v>50000</v>
      </c>
      <c r="E10" s="148"/>
      <c r="F10" s="57" t="s">
        <v>434</v>
      </c>
      <c r="G10" s="57">
        <v>2</v>
      </c>
    </row>
    <row r="11" spans="2:7">
      <c r="C11" s="152" t="s">
        <v>435</v>
      </c>
      <c r="D11" s="4">
        <v>150000</v>
      </c>
      <c r="E11" s="148"/>
      <c r="F11" s="57" t="s">
        <v>436</v>
      </c>
      <c r="G11" s="57">
        <v>1</v>
      </c>
    </row>
    <row r="12" spans="2:7">
      <c r="C12" s="152" t="s">
        <v>437</v>
      </c>
      <c r="D12" s="4">
        <v>30000</v>
      </c>
      <c r="E12" s="148"/>
      <c r="F12" s="57" t="s">
        <v>438</v>
      </c>
      <c r="G12" s="57">
        <v>1</v>
      </c>
    </row>
    <row r="13" spans="2:7">
      <c r="C13" s="152" t="s">
        <v>439</v>
      </c>
      <c r="D13" s="4">
        <v>50000</v>
      </c>
      <c r="E13" s="148"/>
      <c r="F13" s="57" t="s">
        <v>440</v>
      </c>
      <c r="G13" s="57">
        <v>1</v>
      </c>
    </row>
    <row r="14" spans="2:7">
      <c r="C14" s="152" t="s">
        <v>441</v>
      </c>
      <c r="D14" s="4">
        <v>800000</v>
      </c>
      <c r="E14" s="148"/>
      <c r="F14" s="57" t="s">
        <v>442</v>
      </c>
      <c r="G14" s="57">
        <f>16+6</f>
        <v>22</v>
      </c>
    </row>
    <row r="15" spans="2:7">
      <c r="C15" s="152" t="s">
        <v>443</v>
      </c>
      <c r="D15" s="4">
        <v>100000</v>
      </c>
      <c r="E15" s="148"/>
      <c r="F15" s="57" t="s">
        <v>444</v>
      </c>
      <c r="G15" s="57">
        <v>1</v>
      </c>
    </row>
    <row r="16" spans="2:7">
      <c r="B16" s="153" t="s">
        <v>167</v>
      </c>
      <c r="D16" s="4">
        <f>SUM(D17:D24)</f>
        <v>2080500</v>
      </c>
      <c r="E16" s="148"/>
      <c r="F16" s="57" t="s">
        <v>445</v>
      </c>
      <c r="G16" s="57">
        <v>2</v>
      </c>
    </row>
    <row r="17" spans="2:7">
      <c r="C17" s="152" t="s">
        <v>446</v>
      </c>
      <c r="D17" s="4">
        <v>700000</v>
      </c>
      <c r="E17" s="148"/>
      <c r="F17" s="57" t="s">
        <v>447</v>
      </c>
      <c r="G17" s="57">
        <v>2</v>
      </c>
    </row>
    <row r="18" spans="2:7">
      <c r="C18" s="152" t="s">
        <v>448</v>
      </c>
      <c r="D18" s="4">
        <v>150000</v>
      </c>
      <c r="E18" s="148"/>
      <c r="F18" s="57" t="s">
        <v>449</v>
      </c>
      <c r="G18" s="57">
        <v>2</v>
      </c>
    </row>
    <row r="19" spans="2:7">
      <c r="C19" s="152" t="s">
        <v>450</v>
      </c>
      <c r="D19" s="4">
        <v>300000</v>
      </c>
      <c r="E19" s="148"/>
      <c r="F19" s="57" t="s">
        <v>451</v>
      </c>
      <c r="G19" s="57">
        <v>1</v>
      </c>
    </row>
    <row r="20" spans="2:7">
      <c r="C20" s="152" t="s">
        <v>452</v>
      </c>
      <c r="D20" s="4">
        <v>145000</v>
      </c>
      <c r="E20" s="148"/>
      <c r="F20" s="57" t="s">
        <v>453</v>
      </c>
      <c r="G20" s="57">
        <v>1</v>
      </c>
    </row>
    <row r="21" spans="2:7">
      <c r="C21" s="152" t="s">
        <v>454</v>
      </c>
      <c r="D21" s="4">
        <v>316000</v>
      </c>
      <c r="E21" s="148"/>
      <c r="F21" s="57" t="s">
        <v>455</v>
      </c>
      <c r="G21" s="57">
        <v>2</v>
      </c>
    </row>
    <row r="22" spans="2:7">
      <c r="C22" s="152" t="s">
        <v>456</v>
      </c>
      <c r="D22" s="4">
        <v>57500</v>
      </c>
      <c r="E22" s="148"/>
      <c r="F22" s="57" t="s">
        <v>457</v>
      </c>
      <c r="G22" s="57">
        <v>1</v>
      </c>
    </row>
    <row r="23" spans="2:7">
      <c r="C23" s="152" t="s">
        <v>458</v>
      </c>
      <c r="D23" s="4">
        <v>150000</v>
      </c>
      <c r="E23" s="148"/>
      <c r="F23" s="57" t="s">
        <v>459</v>
      </c>
      <c r="G23" s="57">
        <v>1</v>
      </c>
    </row>
    <row r="24" spans="2:7">
      <c r="C24" s="152" t="s">
        <v>460</v>
      </c>
      <c r="D24" s="4">
        <v>262000</v>
      </c>
      <c r="E24" s="148"/>
      <c r="F24" s="57" t="s">
        <v>461</v>
      </c>
      <c r="G24" s="57">
        <v>5</v>
      </c>
    </row>
    <row r="25" spans="2:7">
      <c r="D25" s="4"/>
      <c r="E25" s="148"/>
      <c r="F25" s="57" t="s">
        <v>462</v>
      </c>
      <c r="G25" s="57">
        <v>1</v>
      </c>
    </row>
    <row r="26" spans="2:7">
      <c r="D26" s="4"/>
      <c r="E26" s="148"/>
      <c r="F26" s="57" t="s">
        <v>463</v>
      </c>
      <c r="G26" s="57">
        <v>2</v>
      </c>
    </row>
    <row r="27" spans="2:7">
      <c r="B27" s="153" t="s">
        <v>464</v>
      </c>
      <c r="C27" s="153"/>
      <c r="D27" s="8">
        <f>D3</f>
        <v>1850000</v>
      </c>
      <c r="E27" s="148"/>
      <c r="F27" s="57" t="s">
        <v>465</v>
      </c>
      <c r="G27" s="57">
        <v>1</v>
      </c>
    </row>
    <row r="28" spans="2:7">
      <c r="D28" s="4"/>
      <c r="E28" s="148"/>
      <c r="F28" s="57" t="s">
        <v>466</v>
      </c>
      <c r="G28" s="57">
        <f>2+2</f>
        <v>4</v>
      </c>
    </row>
    <row r="29" spans="2:7">
      <c r="B29" s="153" t="s">
        <v>467</v>
      </c>
      <c r="D29" s="8">
        <f>SUM(D30:D37)</f>
        <v>2080500</v>
      </c>
      <c r="F29" s="7" t="s">
        <v>468</v>
      </c>
      <c r="G29" s="7">
        <v>2</v>
      </c>
    </row>
    <row r="30" spans="2:7">
      <c r="C30" s="152" t="s">
        <v>446</v>
      </c>
      <c r="D30" s="4">
        <v>700000</v>
      </c>
      <c r="F30" s="7" t="s">
        <v>469</v>
      </c>
      <c r="G30" s="7">
        <v>5</v>
      </c>
    </row>
    <row r="31" spans="2:7">
      <c r="C31" s="152" t="s">
        <v>448</v>
      </c>
      <c r="D31" s="4">
        <v>150000</v>
      </c>
      <c r="F31" s="7" t="s">
        <v>470</v>
      </c>
      <c r="G31" s="7">
        <v>5</v>
      </c>
    </row>
    <row r="32" spans="2:7">
      <c r="C32" s="152" t="s">
        <v>450</v>
      </c>
      <c r="D32" s="4">
        <v>300000</v>
      </c>
      <c r="F32" s="7" t="s">
        <v>471</v>
      </c>
      <c r="G32" s="7">
        <v>8</v>
      </c>
    </row>
    <row r="33" spans="3:10">
      <c r="C33" s="152" t="s">
        <v>452</v>
      </c>
      <c r="D33" s="4">
        <v>145000</v>
      </c>
      <c r="F33" s="7" t="s">
        <v>472</v>
      </c>
      <c r="G33" s="7">
        <v>10</v>
      </c>
    </row>
    <row r="34" spans="3:10">
      <c r="C34" s="152" t="s">
        <v>454</v>
      </c>
      <c r="D34" s="4">
        <v>316000</v>
      </c>
    </row>
    <row r="35" spans="3:10">
      <c r="C35" s="152" t="s">
        <v>456</v>
      </c>
      <c r="D35" s="4">
        <v>57500</v>
      </c>
    </row>
    <row r="36" spans="3:10">
      <c r="C36" s="152" t="s">
        <v>458</v>
      </c>
      <c r="D36" s="4">
        <v>150000</v>
      </c>
    </row>
    <row r="37" spans="3:10">
      <c r="C37" s="152" t="s">
        <v>460</v>
      </c>
      <c r="D37" s="4">
        <v>262000</v>
      </c>
    </row>
    <row r="38" spans="3:10">
      <c r="D38" s="4"/>
    </row>
    <row r="39" spans="3:10">
      <c r="C39" s="153" t="s">
        <v>473</v>
      </c>
      <c r="D39" s="8">
        <f>D27-D29</f>
        <v>-230500</v>
      </c>
    </row>
    <row r="40" spans="3:10">
      <c r="D40" s="4"/>
    </row>
    <row r="41" spans="3:10">
      <c r="D41" s="4"/>
    </row>
    <row r="42" spans="3:10">
      <c r="D42" s="4"/>
    </row>
    <row r="43" spans="3:10">
      <c r="D43" s="4"/>
    </row>
    <row r="44" spans="3:10">
      <c r="F44" s="153"/>
      <c r="G44" s="154"/>
      <c r="H44" s="154"/>
      <c r="J44" s="8"/>
    </row>
    <row r="45" spans="3:10">
      <c r="H45" s="4"/>
      <c r="J45" s="4"/>
    </row>
    <row r="46" spans="3:10">
      <c r="H46" s="4"/>
      <c r="J46" s="4"/>
    </row>
    <row r="47" spans="3:10">
      <c r="G47" s="4"/>
      <c r="J47" s="4"/>
    </row>
    <row r="48" spans="3:10">
      <c r="C48" s="7"/>
      <c r="G48" s="4"/>
      <c r="J48" s="4"/>
    </row>
    <row r="49" spans="4:10">
      <c r="H49" s="4"/>
      <c r="J49" s="4"/>
    </row>
    <row r="50" spans="4:10">
      <c r="H50" s="4"/>
      <c r="J50" s="4"/>
    </row>
    <row r="51" spans="4:10">
      <c r="H51" s="4"/>
      <c r="J51" s="4"/>
    </row>
    <row r="52" spans="4:10">
      <c r="H52" s="4"/>
      <c r="J52" s="4"/>
    </row>
    <row r="53" spans="4:10">
      <c r="H53" s="4"/>
      <c r="J53" s="4"/>
    </row>
    <row r="54" spans="4:10">
      <c r="H54" s="4"/>
      <c r="J54" s="4"/>
    </row>
    <row r="55" spans="4:10">
      <c r="G55" s="4"/>
      <c r="J55" s="4"/>
    </row>
    <row r="56" spans="4:10">
      <c r="G56" s="4"/>
      <c r="J56" s="4"/>
    </row>
    <row r="57" spans="4:10">
      <c r="G57" s="4"/>
      <c r="J57" s="4"/>
    </row>
    <row r="58" spans="4:10">
      <c r="H58" s="4"/>
      <c r="J58" s="4"/>
    </row>
    <row r="59" spans="4:10">
      <c r="G59" s="4"/>
      <c r="H59" s="4"/>
      <c r="J59" s="4"/>
    </row>
    <row r="60" spans="4:10">
      <c r="G60" s="4"/>
      <c r="J60" s="4"/>
    </row>
    <row r="61" spans="4:10">
      <c r="D61" s="4"/>
      <c r="J61" s="8"/>
    </row>
    <row r="62" spans="4:10">
      <c r="D62" s="4"/>
    </row>
    <row r="63" spans="4:10">
      <c r="D63" s="4"/>
    </row>
    <row r="64" spans="4:10">
      <c r="D64" s="4"/>
    </row>
    <row r="65" spans="4:4">
      <c r="D65" s="4"/>
    </row>
    <row r="66" spans="4:4">
      <c r="D66" s="4"/>
    </row>
    <row r="67" spans="4:4">
      <c r="D67" s="4"/>
    </row>
    <row r="68" spans="4:4">
      <c r="D68" s="4"/>
    </row>
    <row r="69" spans="4:4">
      <c r="D69" s="4"/>
    </row>
    <row r="70" spans="4:4">
      <c r="D70" s="4"/>
    </row>
    <row r="71" spans="4:4">
      <c r="D71" s="4"/>
    </row>
    <row r="72" spans="4:4">
      <c r="D72" s="4"/>
    </row>
    <row r="73" spans="4:4">
      <c r="D73" s="4"/>
    </row>
    <row r="74" spans="4:4">
      <c r="D74" s="4"/>
    </row>
    <row r="75" spans="4:4">
      <c r="D75" s="4"/>
    </row>
    <row r="76" spans="4:4">
      <c r="D76" s="4"/>
    </row>
    <row r="77" spans="4:4">
      <c r="D77" s="4"/>
    </row>
    <row r="78" spans="4:4">
      <c r="D78" s="4"/>
    </row>
    <row r="79" spans="4:4">
      <c r="D79" s="4"/>
    </row>
    <row r="80" spans="4:4">
      <c r="D80" s="4"/>
    </row>
    <row r="81" spans="4:4">
      <c r="D81" s="4"/>
    </row>
    <row r="82" spans="4:4">
      <c r="D82" s="4"/>
    </row>
    <row r="83" spans="4:4">
      <c r="D83" s="4"/>
    </row>
    <row r="84" spans="4:4">
      <c r="D84" s="4"/>
    </row>
    <row r="85" spans="4:4">
      <c r="D85" s="4"/>
    </row>
    <row r="86" spans="4:4">
      <c r="D86" s="4"/>
    </row>
    <row r="87" spans="4:4">
      <c r="D87" s="4"/>
    </row>
    <row r="88" spans="4:4">
      <c r="D88" s="4"/>
    </row>
    <row r="89" spans="4:4">
      <c r="D89" s="4"/>
    </row>
    <row r="90" spans="4:4">
      <c r="D90" s="4"/>
    </row>
    <row r="91" spans="4:4">
      <c r="D91" s="4"/>
    </row>
    <row r="92" spans="4:4">
      <c r="D92" s="4"/>
    </row>
    <row r="93" spans="4:4">
      <c r="D93" s="4"/>
    </row>
    <row r="94" spans="4:4">
      <c r="D94" s="4"/>
    </row>
    <row r="95" spans="4:4">
      <c r="D95" s="4"/>
    </row>
    <row r="96" spans="4:4">
      <c r="D96" s="4"/>
    </row>
    <row r="97" spans="4:4">
      <c r="D97" s="4"/>
    </row>
    <row r="98" spans="4:4">
      <c r="D98" s="4"/>
    </row>
    <row r="99" spans="4:4">
      <c r="D99" s="4"/>
    </row>
    <row r="100" spans="4:4">
      <c r="D100" s="4"/>
    </row>
    <row r="101" spans="4:4">
      <c r="D101" s="4"/>
    </row>
    <row r="102" spans="4:4">
      <c r="D102" s="4"/>
    </row>
    <row r="103" spans="4:4">
      <c r="D103" s="4"/>
    </row>
    <row r="104" spans="4:4">
      <c r="D104" s="4"/>
    </row>
    <row r="105" spans="4:4">
      <c r="D105" s="4"/>
    </row>
    <row r="106" spans="4:4">
      <c r="D106" s="4"/>
    </row>
    <row r="107" spans="4:4">
      <c r="D107" s="4"/>
    </row>
    <row r="108" spans="4:4">
      <c r="D108" s="4"/>
    </row>
    <row r="109" spans="4:4">
      <c r="D109" s="4"/>
    </row>
    <row r="110" spans="4:4">
      <c r="D110" s="4"/>
    </row>
    <row r="111" spans="4:4">
      <c r="D111" s="4"/>
    </row>
    <row r="112" spans="4:4">
      <c r="D112" s="4"/>
    </row>
    <row r="113" spans="4:4">
      <c r="D113" s="4"/>
    </row>
    <row r="114" spans="4:4">
      <c r="D114" s="4"/>
    </row>
    <row r="115" spans="4:4">
      <c r="D115" s="4"/>
    </row>
    <row r="116" spans="4:4">
      <c r="D116" s="4"/>
    </row>
    <row r="117" spans="4:4">
      <c r="D117" s="4"/>
    </row>
    <row r="118" spans="4:4">
      <c r="D118" s="4"/>
    </row>
    <row r="119" spans="4:4">
      <c r="D119" s="4"/>
    </row>
    <row r="120" spans="4:4">
      <c r="D120" s="4"/>
    </row>
    <row r="121" spans="4:4">
      <c r="D121" s="4"/>
    </row>
    <row r="122" spans="4:4">
      <c r="D122" s="4"/>
    </row>
    <row r="123" spans="4:4">
      <c r="D123" s="4"/>
    </row>
    <row r="124" spans="4:4">
      <c r="D124" s="4"/>
    </row>
    <row r="125" spans="4:4">
      <c r="D125" s="4"/>
    </row>
    <row r="126" spans="4:4">
      <c r="D126" s="4"/>
    </row>
    <row r="127" spans="4:4">
      <c r="D127" s="4"/>
    </row>
    <row r="128" spans="4:4">
      <c r="D128" s="4"/>
    </row>
    <row r="129" spans="4:4">
      <c r="D129" s="4"/>
    </row>
    <row r="130" spans="4:4">
      <c r="D130" s="4"/>
    </row>
    <row r="131" spans="4:4">
      <c r="D131" s="4"/>
    </row>
    <row r="132" spans="4:4">
      <c r="D132" s="4"/>
    </row>
    <row r="133" spans="4:4">
      <c r="D133" s="4"/>
    </row>
    <row r="134" spans="4:4">
      <c r="D134" s="4"/>
    </row>
    <row r="135" spans="4:4">
      <c r="D135" s="4"/>
    </row>
    <row r="136" spans="4:4">
      <c r="D136" s="4"/>
    </row>
    <row r="137" spans="4:4">
      <c r="D137" s="4"/>
    </row>
    <row r="138" spans="4:4">
      <c r="D138" s="4"/>
    </row>
    <row r="139" spans="4:4">
      <c r="D139" s="4"/>
    </row>
    <row r="140" spans="4:4">
      <c r="D140" s="4"/>
    </row>
    <row r="141" spans="4:4">
      <c r="D141" s="4"/>
    </row>
    <row r="142" spans="4:4">
      <c r="D142" s="4"/>
    </row>
    <row r="143" spans="4:4">
      <c r="D143" s="4"/>
    </row>
    <row r="144" spans="4:4">
      <c r="D144" s="4"/>
    </row>
    <row r="145" spans="4:4">
      <c r="D145" s="4"/>
    </row>
    <row r="146" spans="4:4">
      <c r="D146" s="4"/>
    </row>
    <row r="147" spans="4:4">
      <c r="D147" s="4"/>
    </row>
    <row r="148" spans="4:4">
      <c r="D148" s="4"/>
    </row>
    <row r="149" spans="4:4">
      <c r="D149" s="4"/>
    </row>
    <row r="150" spans="4:4">
      <c r="D150" s="4"/>
    </row>
    <row r="151" spans="4:4">
      <c r="D151" s="4"/>
    </row>
    <row r="152" spans="4:4">
      <c r="D152" s="4"/>
    </row>
    <row r="153" spans="4:4">
      <c r="D153" s="4"/>
    </row>
    <row r="154" spans="4:4">
      <c r="D154" s="4"/>
    </row>
    <row r="155" spans="4:4">
      <c r="D155" s="4"/>
    </row>
    <row r="156" spans="4:4">
      <c r="D156" s="4"/>
    </row>
    <row r="157" spans="4:4">
      <c r="D157" s="4"/>
    </row>
    <row r="158" spans="4:4">
      <c r="D158" s="4"/>
    </row>
    <row r="159" spans="4:4">
      <c r="D159" s="4"/>
    </row>
    <row r="160" spans="4:4">
      <c r="D160" s="4"/>
    </row>
    <row r="161" spans="4:4">
      <c r="D161" s="4"/>
    </row>
    <row r="162" spans="4:4">
      <c r="D162" s="4"/>
    </row>
    <row r="163" spans="4:4">
      <c r="D163" s="4"/>
    </row>
    <row r="164" spans="4:4">
      <c r="D164" s="4"/>
    </row>
    <row r="165" spans="4:4">
      <c r="D165" s="4"/>
    </row>
    <row r="166" spans="4:4">
      <c r="D166" s="4"/>
    </row>
    <row r="167" spans="4:4">
      <c r="D167" s="4"/>
    </row>
    <row r="168" spans="4:4">
      <c r="D168" s="4"/>
    </row>
    <row r="169" spans="4:4">
      <c r="D169" s="4"/>
    </row>
    <row r="170" spans="4:4">
      <c r="D170" s="4"/>
    </row>
    <row r="171" spans="4:4">
      <c r="D171" s="4"/>
    </row>
    <row r="172" spans="4:4">
      <c r="D172" s="4"/>
    </row>
    <row r="173" spans="4:4">
      <c r="D173" s="4"/>
    </row>
    <row r="174" spans="4:4">
      <c r="D174" s="4"/>
    </row>
    <row r="175" spans="4:4">
      <c r="D175" s="4"/>
    </row>
    <row r="176" spans="4:4">
      <c r="D176" s="4"/>
    </row>
    <row r="177" spans="4:4">
      <c r="D177" s="4"/>
    </row>
    <row r="178" spans="4:4">
      <c r="D178" s="4"/>
    </row>
    <row r="179" spans="4:4">
      <c r="D179" s="4"/>
    </row>
    <row r="180" spans="4:4">
      <c r="D180" s="4"/>
    </row>
    <row r="181" spans="4:4">
      <c r="D181" s="4"/>
    </row>
    <row r="182" spans="4:4">
      <c r="D182" s="4"/>
    </row>
    <row r="183" spans="4:4">
      <c r="D183" s="4"/>
    </row>
    <row r="184" spans="4:4">
      <c r="D184" s="4"/>
    </row>
    <row r="185" spans="4:4">
      <c r="D185" s="4"/>
    </row>
    <row r="186" spans="4:4">
      <c r="D186" s="4"/>
    </row>
    <row r="187" spans="4:4">
      <c r="D187" s="4"/>
    </row>
    <row r="188" spans="4:4">
      <c r="D188" s="4"/>
    </row>
    <row r="189" spans="4:4">
      <c r="D189" s="4"/>
    </row>
    <row r="190" spans="4:4">
      <c r="D190" s="4"/>
    </row>
    <row r="191" spans="4:4">
      <c r="D191" s="4"/>
    </row>
    <row r="192" spans="4:4">
      <c r="D192" s="4"/>
    </row>
    <row r="193" spans="4:4">
      <c r="D193" s="4"/>
    </row>
    <row r="194" spans="4:4">
      <c r="D194" s="4"/>
    </row>
    <row r="195" spans="4:4">
      <c r="D195" s="4"/>
    </row>
    <row r="196" spans="4:4">
      <c r="D196" s="4"/>
    </row>
    <row r="197" spans="4:4">
      <c r="D197" s="4"/>
    </row>
    <row r="198" spans="4:4">
      <c r="D198" s="4"/>
    </row>
    <row r="199" spans="4:4">
      <c r="D199" s="4"/>
    </row>
    <row r="200" spans="4:4">
      <c r="D200" s="4"/>
    </row>
    <row r="201" spans="4:4">
      <c r="D201" s="4"/>
    </row>
    <row r="202" spans="4:4">
      <c r="D202" s="4"/>
    </row>
    <row r="203" spans="4:4">
      <c r="D203" s="4"/>
    </row>
    <row r="204" spans="4:4">
      <c r="D204" s="4"/>
    </row>
    <row r="205" spans="4:4">
      <c r="D205" s="4"/>
    </row>
    <row r="206" spans="4:4">
      <c r="D206" s="4"/>
    </row>
    <row r="207" spans="4:4">
      <c r="D207" s="4"/>
    </row>
    <row r="208" spans="4:4">
      <c r="D208" s="4"/>
    </row>
    <row r="209" spans="4:4">
      <c r="D209" s="4"/>
    </row>
    <row r="210" spans="4:4">
      <c r="D210" s="4"/>
    </row>
    <row r="211" spans="4:4">
      <c r="D211" s="4"/>
    </row>
    <row r="212" spans="4:4">
      <c r="D212" s="4"/>
    </row>
    <row r="213" spans="4:4">
      <c r="D213" s="4"/>
    </row>
    <row r="214" spans="4:4">
      <c r="D214" s="4"/>
    </row>
    <row r="215" spans="4:4">
      <c r="D215" s="4"/>
    </row>
    <row r="216" spans="4:4">
      <c r="D216" s="4"/>
    </row>
    <row r="217" spans="4:4">
      <c r="D217" s="4"/>
    </row>
    <row r="218" spans="4:4">
      <c r="D218" s="4"/>
    </row>
    <row r="219" spans="4:4">
      <c r="D219" s="4"/>
    </row>
    <row r="220" spans="4:4">
      <c r="D220" s="4"/>
    </row>
    <row r="221" spans="4:4">
      <c r="D221" s="4"/>
    </row>
    <row r="222" spans="4:4">
      <c r="D222" s="4"/>
    </row>
    <row r="223" spans="4:4">
      <c r="D223" s="4"/>
    </row>
    <row r="224" spans="4:4">
      <c r="D224" s="4"/>
    </row>
    <row r="225" spans="4:4">
      <c r="D225" s="4"/>
    </row>
    <row r="226" spans="4:4">
      <c r="D226" s="4"/>
    </row>
    <row r="227" spans="4:4">
      <c r="D227" s="4"/>
    </row>
    <row r="228" spans="4:4">
      <c r="D228" s="4"/>
    </row>
    <row r="229" spans="4:4">
      <c r="D229" s="4"/>
    </row>
    <row r="230" spans="4:4">
      <c r="D230" s="4"/>
    </row>
    <row r="231" spans="4:4">
      <c r="D231" s="4"/>
    </row>
    <row r="232" spans="4:4">
      <c r="D232" s="4"/>
    </row>
    <row r="233" spans="4:4">
      <c r="D233" s="4"/>
    </row>
    <row r="234" spans="4:4">
      <c r="D234" s="4"/>
    </row>
    <row r="235" spans="4:4">
      <c r="D235" s="4"/>
    </row>
    <row r="236" spans="4:4">
      <c r="D236" s="4"/>
    </row>
    <row r="237" spans="4:4">
      <c r="D237" s="4"/>
    </row>
    <row r="238" spans="4:4">
      <c r="D238" s="4"/>
    </row>
    <row r="239" spans="4:4">
      <c r="D239" s="4"/>
    </row>
    <row r="240" spans="4:4">
      <c r="D240" s="4"/>
    </row>
    <row r="241" spans="4:4">
      <c r="D241" s="4"/>
    </row>
    <row r="242" spans="4:4">
      <c r="D242" s="4"/>
    </row>
    <row r="243" spans="4:4">
      <c r="D243" s="4"/>
    </row>
    <row r="244" spans="4:4">
      <c r="D244" s="4"/>
    </row>
    <row r="245" spans="4:4">
      <c r="D245" s="4"/>
    </row>
    <row r="246" spans="4:4">
      <c r="D246" s="4"/>
    </row>
    <row r="247" spans="4:4">
      <c r="D247" s="4"/>
    </row>
    <row r="248" spans="4:4">
      <c r="D248" s="4"/>
    </row>
    <row r="249" spans="4:4">
      <c r="D249" s="4"/>
    </row>
    <row r="250" spans="4:4">
      <c r="D250" s="4"/>
    </row>
    <row r="251" spans="4:4">
      <c r="D251" s="4"/>
    </row>
    <row r="252" spans="4:4">
      <c r="D252" s="4"/>
    </row>
    <row r="253" spans="4:4">
      <c r="D253" s="4"/>
    </row>
    <row r="254" spans="4:4">
      <c r="D254" s="4"/>
    </row>
    <row r="255" spans="4:4">
      <c r="D255" s="4"/>
    </row>
    <row r="256" spans="4:4">
      <c r="D256" s="4"/>
    </row>
    <row r="257" spans="4:4">
      <c r="D257" s="4"/>
    </row>
    <row r="258" spans="4:4">
      <c r="D258" s="4"/>
    </row>
    <row r="259" spans="4:4">
      <c r="D259" s="4"/>
    </row>
    <row r="260" spans="4:4">
      <c r="D260" s="4"/>
    </row>
    <row r="261" spans="4:4">
      <c r="D261" s="4"/>
    </row>
    <row r="262" spans="4:4">
      <c r="D262" s="4"/>
    </row>
    <row r="263" spans="4:4">
      <c r="D263" s="4"/>
    </row>
    <row r="264" spans="4:4">
      <c r="D264" s="4"/>
    </row>
    <row r="265" spans="4:4">
      <c r="D265" s="4"/>
    </row>
    <row r="266" spans="4:4">
      <c r="D266" s="4"/>
    </row>
    <row r="267" spans="4:4">
      <c r="D267" s="4"/>
    </row>
    <row r="268" spans="4:4">
      <c r="D268" s="4"/>
    </row>
    <row r="269" spans="4:4">
      <c r="D269" s="4"/>
    </row>
    <row r="270" spans="4:4">
      <c r="D270" s="4"/>
    </row>
    <row r="271" spans="4:4">
      <c r="D271" s="4"/>
    </row>
    <row r="272" spans="4:4">
      <c r="D272" s="4"/>
    </row>
    <row r="273" spans="4:4">
      <c r="D273" s="4"/>
    </row>
    <row r="274" spans="4:4">
      <c r="D274" s="4"/>
    </row>
    <row r="275" spans="4:4">
      <c r="D275" s="4"/>
    </row>
    <row r="276" spans="4:4">
      <c r="D276" s="4"/>
    </row>
    <row r="277" spans="4:4">
      <c r="D277" s="4"/>
    </row>
    <row r="278" spans="4:4">
      <c r="D278" s="4"/>
    </row>
    <row r="279" spans="4:4">
      <c r="D279" s="4"/>
    </row>
    <row r="280" spans="4:4">
      <c r="D280" s="4"/>
    </row>
    <row r="281" spans="4:4">
      <c r="D281" s="4"/>
    </row>
    <row r="282" spans="4:4">
      <c r="D282" s="4"/>
    </row>
    <row r="283" spans="4:4">
      <c r="D283" s="4"/>
    </row>
    <row r="284" spans="4:4">
      <c r="D284" s="4"/>
    </row>
    <row r="285" spans="4:4">
      <c r="D285" s="4"/>
    </row>
    <row r="286" spans="4:4">
      <c r="D286" s="4"/>
    </row>
    <row r="287" spans="4:4">
      <c r="D287" s="4"/>
    </row>
    <row r="288" spans="4:4">
      <c r="D288" s="4"/>
    </row>
    <row r="289" spans="4:4">
      <c r="D289" s="4"/>
    </row>
    <row r="290" spans="4:4">
      <c r="D290" s="4"/>
    </row>
    <row r="291" spans="4:4">
      <c r="D291" s="4"/>
    </row>
    <row r="292" spans="4:4">
      <c r="D292" s="4"/>
    </row>
    <row r="293" spans="4:4">
      <c r="D293" s="4"/>
    </row>
    <row r="294" spans="4:4">
      <c r="D294" s="4"/>
    </row>
    <row r="295" spans="4:4">
      <c r="D295" s="4"/>
    </row>
    <row r="296" spans="4:4">
      <c r="D296" s="4"/>
    </row>
    <row r="297" spans="4:4">
      <c r="D297" s="4"/>
    </row>
    <row r="298" spans="4:4">
      <c r="D298" s="4"/>
    </row>
    <row r="299" spans="4:4">
      <c r="D299" s="4"/>
    </row>
    <row r="300" spans="4:4">
      <c r="D300" s="4"/>
    </row>
    <row r="301" spans="4:4">
      <c r="D301" s="4"/>
    </row>
    <row r="302" spans="4:4">
      <c r="D302" s="4"/>
    </row>
    <row r="303" spans="4:4">
      <c r="D303" s="4"/>
    </row>
    <row r="304" spans="4:4">
      <c r="D304" s="4"/>
    </row>
    <row r="305" spans="4:4">
      <c r="D305" s="4"/>
    </row>
    <row r="306" spans="4:4">
      <c r="D306" s="4"/>
    </row>
    <row r="307" spans="4:4">
      <c r="D307" s="4"/>
    </row>
    <row r="308" spans="4:4">
      <c r="D308" s="4"/>
    </row>
    <row r="309" spans="4:4">
      <c r="D309" s="4"/>
    </row>
    <row r="310" spans="4:4">
      <c r="D310" s="4"/>
    </row>
    <row r="311" spans="4:4">
      <c r="D311" s="4"/>
    </row>
    <row r="312" spans="4:4">
      <c r="D312" s="4"/>
    </row>
    <row r="313" spans="4:4">
      <c r="D313" s="4"/>
    </row>
    <row r="314" spans="4:4">
      <c r="D314" s="4"/>
    </row>
    <row r="315" spans="4:4">
      <c r="D315" s="4"/>
    </row>
    <row r="316" spans="4:4">
      <c r="D316" s="4"/>
    </row>
    <row r="317" spans="4:4">
      <c r="D317" s="4"/>
    </row>
    <row r="318" spans="4:4">
      <c r="D318" s="4"/>
    </row>
    <row r="319" spans="4:4">
      <c r="D319" s="4"/>
    </row>
    <row r="320" spans="4:4">
      <c r="D320" s="4"/>
    </row>
    <row r="321" spans="4:4">
      <c r="D321" s="4"/>
    </row>
    <row r="322" spans="4:4">
      <c r="D322" s="4"/>
    </row>
    <row r="323" spans="4:4">
      <c r="D323" s="4"/>
    </row>
    <row r="324" spans="4:4">
      <c r="D324" s="4"/>
    </row>
    <row r="325" spans="4:4">
      <c r="D325" s="4"/>
    </row>
    <row r="326" spans="4:4">
      <c r="D326" s="4"/>
    </row>
    <row r="327" spans="4:4">
      <c r="D327" s="4"/>
    </row>
    <row r="328" spans="4:4">
      <c r="D328" s="4"/>
    </row>
    <row r="329" spans="4:4">
      <c r="D329" s="4"/>
    </row>
    <row r="330" spans="4:4">
      <c r="D330" s="4"/>
    </row>
    <row r="331" spans="4:4">
      <c r="D331" s="4"/>
    </row>
    <row r="332" spans="4:4">
      <c r="D332" s="4"/>
    </row>
    <row r="333" spans="4:4">
      <c r="D333" s="4"/>
    </row>
    <row r="334" spans="4:4">
      <c r="D334" s="4"/>
    </row>
    <row r="335" spans="4:4">
      <c r="D335" s="4"/>
    </row>
    <row r="336" spans="4:4">
      <c r="D336" s="4"/>
    </row>
    <row r="337" spans="4:4">
      <c r="D337" s="4"/>
    </row>
    <row r="338" spans="4:4">
      <c r="D338" s="4"/>
    </row>
    <row r="339" spans="4:4">
      <c r="D339" s="4"/>
    </row>
    <row r="340" spans="4:4">
      <c r="D340" s="4"/>
    </row>
    <row r="341" spans="4:4">
      <c r="D341" s="4"/>
    </row>
    <row r="342" spans="4:4">
      <c r="D342" s="4"/>
    </row>
    <row r="343" spans="4:4">
      <c r="D343" s="4"/>
    </row>
    <row r="344" spans="4:4">
      <c r="D344" s="4"/>
    </row>
    <row r="345" spans="4:4">
      <c r="D345" s="4"/>
    </row>
    <row r="346" spans="4:4">
      <c r="D346" s="4"/>
    </row>
    <row r="347" spans="4:4">
      <c r="D347" s="4"/>
    </row>
    <row r="348" spans="4:4">
      <c r="D348" s="4"/>
    </row>
    <row r="349" spans="4:4">
      <c r="D349" s="4"/>
    </row>
    <row r="350" spans="4:4">
      <c r="D350" s="4"/>
    </row>
    <row r="351" spans="4:4">
      <c r="D351" s="4"/>
    </row>
    <row r="352" spans="4:4">
      <c r="D352" s="4"/>
    </row>
    <row r="353" spans="4:4">
      <c r="D353" s="4"/>
    </row>
    <row r="354" spans="4:4">
      <c r="D354" s="4"/>
    </row>
    <row r="355" spans="4:4">
      <c r="D355" s="4"/>
    </row>
    <row r="356" spans="4:4">
      <c r="D356" s="4"/>
    </row>
    <row r="357" spans="4:4">
      <c r="D357" s="4"/>
    </row>
    <row r="358" spans="4:4">
      <c r="D358" s="4"/>
    </row>
    <row r="359" spans="4:4">
      <c r="D359" s="4"/>
    </row>
    <row r="360" spans="4:4">
      <c r="D360" s="4"/>
    </row>
    <row r="361" spans="4:4">
      <c r="D361" s="4"/>
    </row>
    <row r="362" spans="4:4">
      <c r="D362" s="4"/>
    </row>
    <row r="363" spans="4:4">
      <c r="D363" s="4"/>
    </row>
    <row r="364" spans="4:4">
      <c r="D364" s="4"/>
    </row>
    <row r="365" spans="4:4">
      <c r="D365" s="4"/>
    </row>
    <row r="366" spans="4:4">
      <c r="D366" s="4"/>
    </row>
    <row r="367" spans="4:4">
      <c r="D367" s="4"/>
    </row>
    <row r="368" spans="4:4">
      <c r="D368" s="4"/>
    </row>
    <row r="369" spans="4:4">
      <c r="D369" s="4"/>
    </row>
    <row r="370" spans="4:4">
      <c r="D370" s="4"/>
    </row>
    <row r="371" spans="4:4">
      <c r="D371" s="4"/>
    </row>
    <row r="372" spans="4:4">
      <c r="D372" s="4"/>
    </row>
    <row r="373" spans="4:4">
      <c r="D373" s="4"/>
    </row>
    <row r="374" spans="4:4">
      <c r="D374" s="4"/>
    </row>
    <row r="375" spans="4:4">
      <c r="D375" s="4"/>
    </row>
    <row r="376" spans="4:4">
      <c r="D376" s="4"/>
    </row>
    <row r="377" spans="4:4">
      <c r="D377" s="4"/>
    </row>
    <row r="378" spans="4:4">
      <c r="D378" s="4"/>
    </row>
    <row r="379" spans="4:4">
      <c r="D379" s="4"/>
    </row>
    <row r="380" spans="4:4">
      <c r="D380" s="4"/>
    </row>
    <row r="381" spans="4:4">
      <c r="D381" s="4"/>
    </row>
    <row r="382" spans="4:4">
      <c r="D382" s="4"/>
    </row>
    <row r="383" spans="4:4">
      <c r="D383" s="4"/>
    </row>
    <row r="384" spans="4:4">
      <c r="D384" s="4"/>
    </row>
    <row r="385" spans="4:4">
      <c r="D385" s="4"/>
    </row>
    <row r="386" spans="4:4">
      <c r="D386" s="4"/>
    </row>
    <row r="387" spans="4:4">
      <c r="D387" s="4"/>
    </row>
    <row r="388" spans="4:4">
      <c r="D388" s="4"/>
    </row>
    <row r="389" spans="4:4">
      <c r="D389" s="4"/>
    </row>
    <row r="390" spans="4:4">
      <c r="D390" s="4"/>
    </row>
    <row r="391" spans="4:4">
      <c r="D391" s="4"/>
    </row>
    <row r="392" spans="4:4">
      <c r="D392" s="4"/>
    </row>
    <row r="393" spans="4:4">
      <c r="D393" s="4"/>
    </row>
    <row r="394" spans="4:4">
      <c r="D394" s="4"/>
    </row>
    <row r="395" spans="4:4">
      <c r="D395" s="4"/>
    </row>
    <row r="396" spans="4:4">
      <c r="D396" s="4"/>
    </row>
    <row r="397" spans="4:4">
      <c r="D397" s="4"/>
    </row>
    <row r="398" spans="4:4">
      <c r="D398" s="4"/>
    </row>
    <row r="399" spans="4:4">
      <c r="D399" s="4"/>
    </row>
    <row r="400" spans="4:4">
      <c r="D400" s="4"/>
    </row>
    <row r="401" spans="4:4">
      <c r="D401" s="4"/>
    </row>
    <row r="402" spans="4:4">
      <c r="D402" s="4"/>
    </row>
    <row r="403" spans="4:4">
      <c r="D403" s="4"/>
    </row>
    <row r="404" spans="4:4">
      <c r="D404" s="4"/>
    </row>
    <row r="405" spans="4:4">
      <c r="D405" s="4"/>
    </row>
    <row r="406" spans="4:4">
      <c r="D406" s="4"/>
    </row>
    <row r="407" spans="4:4">
      <c r="D407" s="4"/>
    </row>
    <row r="408" spans="4:4">
      <c r="D408" s="4"/>
    </row>
    <row r="409" spans="4:4">
      <c r="D409" s="4"/>
    </row>
    <row r="410" spans="4:4">
      <c r="D410" s="4"/>
    </row>
    <row r="411" spans="4:4">
      <c r="D411" s="4"/>
    </row>
    <row r="412" spans="4:4">
      <c r="D412" s="4"/>
    </row>
    <row r="413" spans="4:4">
      <c r="D413" s="4"/>
    </row>
    <row r="414" spans="4:4">
      <c r="D414" s="4"/>
    </row>
    <row r="415" spans="4:4">
      <c r="D415" s="4"/>
    </row>
    <row r="416" spans="4:4">
      <c r="D416" s="4"/>
    </row>
    <row r="417" spans="4:4">
      <c r="D417" s="4"/>
    </row>
    <row r="418" spans="4:4">
      <c r="D418" s="4"/>
    </row>
    <row r="419" spans="4:4">
      <c r="D419" s="4"/>
    </row>
    <row r="420" spans="4:4">
      <c r="D420" s="4"/>
    </row>
    <row r="421" spans="4:4">
      <c r="D421" s="4"/>
    </row>
    <row r="422" spans="4:4">
      <c r="D422" s="4"/>
    </row>
    <row r="423" spans="4:4">
      <c r="D423" s="4"/>
    </row>
    <row r="424" spans="4:4">
      <c r="D424" s="4"/>
    </row>
    <row r="425" spans="4:4">
      <c r="D425" s="4"/>
    </row>
    <row r="426" spans="4:4">
      <c r="D426" s="4"/>
    </row>
    <row r="427" spans="4:4">
      <c r="D427" s="4"/>
    </row>
    <row r="428" spans="4:4">
      <c r="D428" s="4"/>
    </row>
    <row r="429" spans="4:4">
      <c r="D429" s="4"/>
    </row>
    <row r="430" spans="4:4">
      <c r="D430" s="4"/>
    </row>
    <row r="431" spans="4:4">
      <c r="D431" s="4"/>
    </row>
    <row r="432" spans="4:4">
      <c r="D432" s="4"/>
    </row>
    <row r="433" spans="4:4">
      <c r="D433" s="4"/>
    </row>
    <row r="434" spans="4:4">
      <c r="D434" s="4"/>
    </row>
    <row r="435" spans="4:4">
      <c r="D435" s="4"/>
    </row>
    <row r="436" spans="4:4">
      <c r="D436" s="4"/>
    </row>
    <row r="437" spans="4:4">
      <c r="D437" s="4"/>
    </row>
    <row r="438" spans="4:4">
      <c r="D438" s="4"/>
    </row>
    <row r="439" spans="4:4">
      <c r="D439" s="4"/>
    </row>
    <row r="440" spans="4:4">
      <c r="D440" s="4"/>
    </row>
    <row r="441" spans="4:4">
      <c r="D441" s="4"/>
    </row>
    <row r="442" spans="4:4">
      <c r="D442" s="4"/>
    </row>
    <row r="443" spans="4:4">
      <c r="D443" s="4"/>
    </row>
    <row r="444" spans="4:4">
      <c r="D444" s="4"/>
    </row>
    <row r="445" spans="4:4">
      <c r="D445" s="4"/>
    </row>
    <row r="446" spans="4:4">
      <c r="D446" s="4"/>
    </row>
    <row r="447" spans="4:4">
      <c r="D447" s="4"/>
    </row>
    <row r="448" spans="4:4">
      <c r="D448" s="4"/>
    </row>
    <row r="449" spans="4:4">
      <c r="D449" s="4"/>
    </row>
    <row r="450" spans="4:4">
      <c r="D450" s="4"/>
    </row>
    <row r="451" spans="4:4">
      <c r="D451" s="4"/>
    </row>
    <row r="452" spans="4:4">
      <c r="D452" s="4"/>
    </row>
    <row r="453" spans="4:4">
      <c r="D453" s="4"/>
    </row>
    <row r="454" spans="4:4">
      <c r="D454" s="4"/>
    </row>
    <row r="455" spans="4:4">
      <c r="D455" s="4"/>
    </row>
    <row r="456" spans="4:4">
      <c r="D456" s="4"/>
    </row>
    <row r="457" spans="4:4">
      <c r="D457" s="4"/>
    </row>
    <row r="458" spans="4:4">
      <c r="D458" s="4"/>
    </row>
    <row r="459" spans="4:4">
      <c r="D459" s="4"/>
    </row>
    <row r="460" spans="4:4">
      <c r="D460" s="4"/>
    </row>
    <row r="461" spans="4:4">
      <c r="D461" s="4"/>
    </row>
    <row r="462" spans="4:4">
      <c r="D462" s="4"/>
    </row>
    <row r="463" spans="4:4">
      <c r="D463" s="4"/>
    </row>
    <row r="464" spans="4:4">
      <c r="D464" s="4"/>
    </row>
    <row r="465" spans="4:4">
      <c r="D465" s="4"/>
    </row>
    <row r="466" spans="4:4">
      <c r="D466" s="4"/>
    </row>
    <row r="467" spans="4:4">
      <c r="D467" s="4"/>
    </row>
    <row r="468" spans="4:4">
      <c r="D468" s="4"/>
    </row>
    <row r="469" spans="4:4">
      <c r="D469" s="4"/>
    </row>
    <row r="470" spans="4:4">
      <c r="D470" s="4"/>
    </row>
    <row r="471" spans="4:4">
      <c r="D471" s="4"/>
    </row>
    <row r="472" spans="4:4">
      <c r="D472" s="4"/>
    </row>
    <row r="473" spans="4:4">
      <c r="D473" s="4"/>
    </row>
    <row r="474" spans="4:4">
      <c r="D474" s="4"/>
    </row>
    <row r="475" spans="4:4">
      <c r="D475" s="4"/>
    </row>
    <row r="476" spans="4:4">
      <c r="D476" s="4"/>
    </row>
    <row r="477" spans="4:4">
      <c r="D477" s="4"/>
    </row>
    <row r="478" spans="4:4">
      <c r="D478" s="4"/>
    </row>
    <row r="479" spans="4:4">
      <c r="D479" s="4"/>
    </row>
    <row r="480" spans="4:4">
      <c r="D480" s="4"/>
    </row>
    <row r="481" spans="4:4">
      <c r="D481" s="4"/>
    </row>
    <row r="482" spans="4:4">
      <c r="D482" s="4"/>
    </row>
    <row r="483" spans="4:4">
      <c r="D483" s="4"/>
    </row>
    <row r="484" spans="4:4">
      <c r="D484" s="4"/>
    </row>
    <row r="485" spans="4:4">
      <c r="D485" s="4"/>
    </row>
    <row r="486" spans="4:4">
      <c r="D486" s="4"/>
    </row>
    <row r="487" spans="4:4">
      <c r="D487" s="4"/>
    </row>
    <row r="488" spans="4:4">
      <c r="D488" s="4"/>
    </row>
    <row r="489" spans="4:4">
      <c r="D489" s="4"/>
    </row>
    <row r="490" spans="4:4">
      <c r="D490" s="4"/>
    </row>
    <row r="491" spans="4:4">
      <c r="D491" s="4"/>
    </row>
    <row r="492" spans="4:4">
      <c r="D492" s="4"/>
    </row>
    <row r="493" spans="4:4">
      <c r="D493" s="4"/>
    </row>
    <row r="494" spans="4:4">
      <c r="D494" s="4"/>
    </row>
    <row r="495" spans="4:4">
      <c r="D495" s="4"/>
    </row>
    <row r="496" spans="4:4">
      <c r="D496" s="4"/>
    </row>
    <row r="497" spans="4:4">
      <c r="D497" s="4"/>
    </row>
    <row r="498" spans="4:4">
      <c r="D498" s="4"/>
    </row>
    <row r="499" spans="4:4">
      <c r="D499" s="4"/>
    </row>
    <row r="500" spans="4:4">
      <c r="D500" s="4"/>
    </row>
    <row r="501" spans="4:4">
      <c r="D501" s="4"/>
    </row>
    <row r="502" spans="4:4">
      <c r="D502" s="4"/>
    </row>
    <row r="503" spans="4:4">
      <c r="D503" s="4"/>
    </row>
    <row r="504" spans="4:4">
      <c r="D504" s="4"/>
    </row>
    <row r="505" spans="4:4">
      <c r="D505" s="4"/>
    </row>
    <row r="506" spans="4:4">
      <c r="D506" s="4"/>
    </row>
    <row r="507" spans="4:4">
      <c r="D507" s="4"/>
    </row>
    <row r="508" spans="4:4">
      <c r="D508" s="4"/>
    </row>
    <row r="509" spans="4:4">
      <c r="D509" s="4"/>
    </row>
    <row r="510" spans="4:4">
      <c r="D510" s="4"/>
    </row>
    <row r="511" spans="4:4">
      <c r="D511" s="4"/>
    </row>
    <row r="512" spans="4:4">
      <c r="D512" s="4"/>
    </row>
    <row r="513" spans="4:4">
      <c r="D513" s="4"/>
    </row>
    <row r="514" spans="4:4">
      <c r="D514" s="4"/>
    </row>
    <row r="515" spans="4:4">
      <c r="D515" s="4"/>
    </row>
    <row r="516" spans="4:4">
      <c r="D516" s="4"/>
    </row>
    <row r="517" spans="4:4">
      <c r="D517" s="4"/>
    </row>
    <row r="518" spans="4:4">
      <c r="D518" s="4"/>
    </row>
    <row r="519" spans="4:4">
      <c r="D519" s="4"/>
    </row>
    <row r="520" spans="4:4">
      <c r="D520" s="4"/>
    </row>
    <row r="521" spans="4:4">
      <c r="D521" s="4"/>
    </row>
    <row r="522" spans="4:4">
      <c r="D522" s="4"/>
    </row>
    <row r="523" spans="4:4">
      <c r="D523" s="4"/>
    </row>
    <row r="524" spans="4:4">
      <c r="D524" s="4"/>
    </row>
    <row r="525" spans="4:4">
      <c r="D525" s="4"/>
    </row>
    <row r="526" spans="4:4">
      <c r="D526" s="4"/>
    </row>
    <row r="527" spans="4:4">
      <c r="D527" s="4"/>
    </row>
    <row r="528" spans="4:4">
      <c r="D528" s="4"/>
    </row>
    <row r="529" spans="4:4">
      <c r="D529" s="4"/>
    </row>
    <row r="530" spans="4:4">
      <c r="D530" s="4"/>
    </row>
    <row r="531" spans="4:4">
      <c r="D531" s="4"/>
    </row>
    <row r="532" spans="4:4">
      <c r="D532" s="4"/>
    </row>
    <row r="533" spans="4:4">
      <c r="D533" s="4"/>
    </row>
    <row r="534" spans="4:4">
      <c r="D534" s="4"/>
    </row>
    <row r="535" spans="4:4">
      <c r="D535" s="4"/>
    </row>
    <row r="536" spans="4:4">
      <c r="D536" s="4"/>
    </row>
    <row r="537" spans="4:4">
      <c r="D537" s="4"/>
    </row>
    <row r="538" spans="4:4">
      <c r="D538" s="4"/>
    </row>
    <row r="539" spans="4:4">
      <c r="D539" s="4"/>
    </row>
    <row r="540" spans="4:4">
      <c r="D540" s="4"/>
    </row>
    <row r="541" spans="4:4">
      <c r="D541" s="4"/>
    </row>
    <row r="542" spans="4:4">
      <c r="D542" s="4"/>
    </row>
    <row r="543" spans="4:4">
      <c r="D543" s="4"/>
    </row>
    <row r="544" spans="4:4">
      <c r="D544" s="4"/>
    </row>
    <row r="545" spans="4:4">
      <c r="D545" s="4"/>
    </row>
    <row r="546" spans="4:4">
      <c r="D546" s="4"/>
    </row>
    <row r="547" spans="4:4">
      <c r="D547" s="4"/>
    </row>
    <row r="548" spans="4:4">
      <c r="D548" s="4"/>
    </row>
    <row r="549" spans="4:4">
      <c r="D549" s="4"/>
    </row>
    <row r="550" spans="4:4">
      <c r="D550" s="4"/>
    </row>
    <row r="551" spans="4:4">
      <c r="D551" s="4"/>
    </row>
    <row r="552" spans="4:4">
      <c r="D552" s="4"/>
    </row>
    <row r="553" spans="4:4">
      <c r="D553" s="4"/>
    </row>
    <row r="554" spans="4:4">
      <c r="D554" s="4"/>
    </row>
    <row r="555" spans="4:4">
      <c r="D555" s="4"/>
    </row>
    <row r="556" spans="4:4">
      <c r="D556" s="4"/>
    </row>
    <row r="557" spans="4:4">
      <c r="D557" s="4"/>
    </row>
    <row r="558" spans="4:4">
      <c r="D558" s="4"/>
    </row>
    <row r="559" spans="4:4">
      <c r="D559" s="4"/>
    </row>
    <row r="560" spans="4:4">
      <c r="D560" s="4"/>
    </row>
    <row r="561" spans="4:4">
      <c r="D561" s="4"/>
    </row>
    <row r="562" spans="4:4">
      <c r="D562" s="4"/>
    </row>
    <row r="563" spans="4:4">
      <c r="D563" s="4"/>
    </row>
    <row r="564" spans="4:4">
      <c r="D564" s="4"/>
    </row>
    <row r="565" spans="4:4">
      <c r="D565" s="4"/>
    </row>
    <row r="566" spans="4:4">
      <c r="D566" s="4"/>
    </row>
    <row r="567" spans="4:4">
      <c r="D567" s="4"/>
    </row>
    <row r="568" spans="4:4">
      <c r="D568" s="4"/>
    </row>
    <row r="569" spans="4:4">
      <c r="D569" s="4"/>
    </row>
    <row r="570" spans="4:4">
      <c r="D570" s="4"/>
    </row>
    <row r="571" spans="4:4">
      <c r="D571" s="4"/>
    </row>
    <row r="572" spans="4:4">
      <c r="D572" s="4"/>
    </row>
    <row r="573" spans="4:4">
      <c r="D573" s="4"/>
    </row>
    <row r="574" spans="4:4">
      <c r="D574" s="4"/>
    </row>
    <row r="575" spans="4:4">
      <c r="D575" s="4"/>
    </row>
    <row r="576" spans="4:4">
      <c r="D576" s="4"/>
    </row>
    <row r="577" spans="4:4">
      <c r="D577" s="4"/>
    </row>
    <row r="578" spans="4:4">
      <c r="D578" s="4"/>
    </row>
    <row r="579" spans="4:4">
      <c r="D579" s="4"/>
    </row>
    <row r="580" spans="4:4">
      <c r="D580" s="4"/>
    </row>
    <row r="581" spans="4:4">
      <c r="D581" s="4"/>
    </row>
    <row r="582" spans="4:4">
      <c r="D582" s="4"/>
    </row>
    <row r="583" spans="4:4">
      <c r="D583" s="4"/>
    </row>
    <row r="584" spans="4:4">
      <c r="D584" s="4"/>
    </row>
    <row r="585" spans="4:4">
      <c r="D585" s="4"/>
    </row>
    <row r="586" spans="4:4">
      <c r="D586" s="4"/>
    </row>
    <row r="587" spans="4:4">
      <c r="D587" s="4"/>
    </row>
    <row r="588" spans="4:4">
      <c r="D588" s="4"/>
    </row>
    <row r="589" spans="4:4">
      <c r="D589" s="4"/>
    </row>
    <row r="590" spans="4:4">
      <c r="D590" s="4"/>
    </row>
    <row r="591" spans="4:4">
      <c r="D591" s="4"/>
    </row>
    <row r="592" spans="4:4">
      <c r="D592" s="4"/>
    </row>
    <row r="593" spans="4:4">
      <c r="D593" s="4"/>
    </row>
    <row r="594" spans="4:4">
      <c r="D594" s="4"/>
    </row>
    <row r="595" spans="4:4">
      <c r="D595" s="4"/>
    </row>
    <row r="596" spans="4:4">
      <c r="D596" s="4"/>
    </row>
    <row r="597" spans="4:4">
      <c r="D597" s="4"/>
    </row>
    <row r="598" spans="4:4">
      <c r="D598" s="4"/>
    </row>
    <row r="599" spans="4:4">
      <c r="D599" s="4"/>
    </row>
    <row r="600" spans="4:4">
      <c r="D600" s="4"/>
    </row>
    <row r="601" spans="4:4">
      <c r="D601" s="4"/>
    </row>
    <row r="602" spans="4:4">
      <c r="D602" s="4"/>
    </row>
    <row r="603" spans="4:4">
      <c r="D603" s="4"/>
    </row>
    <row r="604" spans="4:4">
      <c r="D604" s="4"/>
    </row>
    <row r="605" spans="4:4">
      <c r="D605" s="4"/>
    </row>
    <row r="606" spans="4:4">
      <c r="D606" s="4"/>
    </row>
    <row r="607" spans="4:4">
      <c r="D607" s="4"/>
    </row>
    <row r="608" spans="4:4">
      <c r="D608" s="4"/>
    </row>
    <row r="609" spans="4:4">
      <c r="D609" s="4"/>
    </row>
    <row r="610" spans="4:4">
      <c r="D610" s="4"/>
    </row>
    <row r="611" spans="4:4">
      <c r="D611" s="4"/>
    </row>
    <row r="612" spans="4:4">
      <c r="D612" s="4"/>
    </row>
    <row r="613" spans="4:4">
      <c r="D613" s="4"/>
    </row>
    <row r="614" spans="4:4">
      <c r="D614" s="4"/>
    </row>
    <row r="615" spans="4:4">
      <c r="D615" s="4"/>
    </row>
    <row r="616" spans="4:4">
      <c r="D616" s="4"/>
    </row>
    <row r="617" spans="4:4">
      <c r="D617" s="4"/>
    </row>
    <row r="618" spans="4:4">
      <c r="D618" s="4"/>
    </row>
    <row r="619" spans="4:4">
      <c r="D619" s="4"/>
    </row>
    <row r="620" spans="4:4">
      <c r="D620" s="4"/>
    </row>
    <row r="621" spans="4:4">
      <c r="D621" s="4"/>
    </row>
    <row r="622" spans="4:4">
      <c r="D622" s="4"/>
    </row>
    <row r="623" spans="4:4">
      <c r="D623" s="4"/>
    </row>
    <row r="624" spans="4:4">
      <c r="D624" s="4"/>
    </row>
    <row r="625" spans="4:4">
      <c r="D625" s="4"/>
    </row>
    <row r="626" spans="4:4">
      <c r="D626" s="4"/>
    </row>
    <row r="627" spans="4:4">
      <c r="D627" s="4"/>
    </row>
    <row r="628" spans="4:4">
      <c r="D628" s="4"/>
    </row>
    <row r="629" spans="4:4">
      <c r="D629" s="4"/>
    </row>
    <row r="630" spans="4:4">
      <c r="D630" s="4"/>
    </row>
    <row r="631" spans="4:4">
      <c r="D631" s="4"/>
    </row>
    <row r="632" spans="4:4">
      <c r="D632" s="4"/>
    </row>
    <row r="633" spans="4:4">
      <c r="D633" s="4"/>
    </row>
    <row r="634" spans="4:4">
      <c r="D634" s="4"/>
    </row>
    <row r="635" spans="4:4">
      <c r="D635" s="4"/>
    </row>
    <row r="636" spans="4:4">
      <c r="D636" s="4"/>
    </row>
    <row r="637" spans="4:4">
      <c r="D637" s="4"/>
    </row>
    <row r="638" spans="4:4">
      <c r="D638" s="4"/>
    </row>
    <row r="639" spans="4:4">
      <c r="D639" s="4"/>
    </row>
    <row r="640" spans="4:4">
      <c r="D640" s="4"/>
    </row>
    <row r="641" spans="4:4">
      <c r="D641" s="4"/>
    </row>
    <row r="642" spans="4:4">
      <c r="D642" s="4"/>
    </row>
    <row r="643" spans="4:4">
      <c r="D643" s="4"/>
    </row>
    <row r="644" spans="4:4">
      <c r="D644" s="4"/>
    </row>
    <row r="645" spans="4:4">
      <c r="D645" s="4"/>
    </row>
    <row r="646" spans="4:4">
      <c r="D646" s="4"/>
    </row>
    <row r="647" spans="4:4">
      <c r="D647" s="4"/>
    </row>
    <row r="648" spans="4:4">
      <c r="D648" s="4"/>
    </row>
    <row r="649" spans="4:4">
      <c r="D649" s="4"/>
    </row>
    <row r="650" spans="4:4">
      <c r="D650" s="4"/>
    </row>
    <row r="651" spans="4:4">
      <c r="D651" s="4"/>
    </row>
    <row r="652" spans="4:4">
      <c r="D652" s="4"/>
    </row>
    <row r="653" spans="4:4">
      <c r="D653" s="4"/>
    </row>
    <row r="654" spans="4:4">
      <c r="D654" s="4"/>
    </row>
    <row r="655" spans="4:4">
      <c r="D655" s="4"/>
    </row>
    <row r="656" spans="4:4">
      <c r="D656" s="4"/>
    </row>
    <row r="657" spans="4:4">
      <c r="D657" s="4"/>
    </row>
    <row r="658" spans="4:4">
      <c r="D658" s="4"/>
    </row>
    <row r="659" spans="4:4">
      <c r="D659" s="4"/>
    </row>
    <row r="660" spans="4:4">
      <c r="D660" s="4"/>
    </row>
    <row r="661" spans="4:4">
      <c r="D661" s="4"/>
    </row>
    <row r="662" spans="4:4">
      <c r="D662" s="4"/>
    </row>
    <row r="663" spans="4:4">
      <c r="D663" s="4"/>
    </row>
    <row r="664" spans="4:4">
      <c r="D664" s="4"/>
    </row>
    <row r="665" spans="4:4">
      <c r="D665" s="4"/>
    </row>
    <row r="666" spans="4:4">
      <c r="D666" s="4"/>
    </row>
    <row r="667" spans="4:4">
      <c r="D667" s="4"/>
    </row>
    <row r="668" spans="4:4">
      <c r="D668" s="4"/>
    </row>
    <row r="669" spans="4:4">
      <c r="D669" s="4"/>
    </row>
    <row r="670" spans="4:4">
      <c r="D670" s="4"/>
    </row>
    <row r="671" spans="4:4">
      <c r="D671" s="4"/>
    </row>
    <row r="672" spans="4:4">
      <c r="D672" s="4"/>
    </row>
    <row r="673" spans="4:4">
      <c r="D673" s="4"/>
    </row>
    <row r="674" spans="4:4">
      <c r="D674" s="4"/>
    </row>
    <row r="675" spans="4:4">
      <c r="D675" s="4"/>
    </row>
    <row r="676" spans="4:4">
      <c r="D676" s="4"/>
    </row>
    <row r="677" spans="4:4">
      <c r="D677" s="4"/>
    </row>
    <row r="678" spans="4:4">
      <c r="D678" s="4"/>
    </row>
    <row r="679" spans="4:4">
      <c r="D679" s="4"/>
    </row>
    <row r="680" spans="4:4">
      <c r="D680" s="4"/>
    </row>
    <row r="681" spans="4:4">
      <c r="D681" s="4"/>
    </row>
    <row r="682" spans="4:4">
      <c r="D682" s="4"/>
    </row>
    <row r="683" spans="4:4">
      <c r="D683" s="4"/>
    </row>
    <row r="684" spans="4:4">
      <c r="D684" s="4"/>
    </row>
    <row r="685" spans="4:4">
      <c r="D685" s="4"/>
    </row>
    <row r="686" spans="4:4">
      <c r="D686" s="4"/>
    </row>
    <row r="687" spans="4:4">
      <c r="D687" s="4"/>
    </row>
    <row r="688" spans="4:4">
      <c r="D688" s="4"/>
    </row>
    <row r="689" spans="4:4">
      <c r="D689" s="4"/>
    </row>
    <row r="690" spans="4:4">
      <c r="D690" s="4"/>
    </row>
    <row r="691" spans="4:4">
      <c r="D691" s="4"/>
    </row>
    <row r="692" spans="4:4">
      <c r="D692" s="4"/>
    </row>
    <row r="693" spans="4:4">
      <c r="D693" s="4"/>
    </row>
    <row r="694" spans="4:4">
      <c r="D694" s="4"/>
    </row>
    <row r="695" spans="4:4">
      <c r="D695" s="4"/>
    </row>
    <row r="696" spans="4:4">
      <c r="D696" s="4"/>
    </row>
    <row r="697" spans="4:4">
      <c r="D697" s="4"/>
    </row>
    <row r="698" spans="4:4">
      <c r="D698" s="4"/>
    </row>
    <row r="699" spans="4:4">
      <c r="D699" s="4"/>
    </row>
    <row r="700" spans="4:4">
      <c r="D700" s="4"/>
    </row>
    <row r="701" spans="4:4">
      <c r="D701" s="4"/>
    </row>
    <row r="702" spans="4:4">
      <c r="D702" s="4"/>
    </row>
    <row r="703" spans="4:4">
      <c r="D703" s="4"/>
    </row>
    <row r="704" spans="4:4">
      <c r="D704" s="4"/>
    </row>
    <row r="705" spans="4:4">
      <c r="D705" s="4"/>
    </row>
    <row r="706" spans="4:4">
      <c r="D706" s="4"/>
    </row>
    <row r="707" spans="4:4">
      <c r="D707" s="4"/>
    </row>
    <row r="708" spans="4:4">
      <c r="D708" s="4"/>
    </row>
    <row r="709" spans="4:4">
      <c r="D709" s="4"/>
    </row>
    <row r="710" spans="4:4">
      <c r="D710" s="4"/>
    </row>
    <row r="711" spans="4:4">
      <c r="D711" s="4"/>
    </row>
    <row r="712" spans="4:4">
      <c r="D712" s="4"/>
    </row>
    <row r="713" spans="4:4">
      <c r="D713" s="4"/>
    </row>
    <row r="714" spans="4:4">
      <c r="D714" s="4"/>
    </row>
    <row r="715" spans="4:4">
      <c r="D715" s="4"/>
    </row>
    <row r="716" spans="4:4">
      <c r="D716" s="4"/>
    </row>
    <row r="717" spans="4:4">
      <c r="D717" s="4"/>
    </row>
    <row r="718" spans="4:4">
      <c r="D718" s="4"/>
    </row>
    <row r="719" spans="4:4">
      <c r="D719" s="4"/>
    </row>
    <row r="720" spans="4:4">
      <c r="D720" s="4"/>
    </row>
    <row r="721" spans="4:4">
      <c r="D721" s="4"/>
    </row>
    <row r="722" spans="4:4">
      <c r="D722" s="4"/>
    </row>
    <row r="723" spans="4:4">
      <c r="D723" s="4"/>
    </row>
    <row r="724" spans="4:4">
      <c r="D724" s="4"/>
    </row>
    <row r="725" spans="4:4">
      <c r="D725" s="4"/>
    </row>
    <row r="726" spans="4:4">
      <c r="D726" s="4"/>
    </row>
    <row r="727" spans="4:4">
      <c r="D727" s="4"/>
    </row>
    <row r="728" spans="4:4">
      <c r="D728" s="4"/>
    </row>
    <row r="729" spans="4:4">
      <c r="D729" s="4"/>
    </row>
    <row r="730" spans="4:4">
      <c r="D730" s="4"/>
    </row>
    <row r="731" spans="4:4">
      <c r="D731" s="4"/>
    </row>
    <row r="732" spans="4:4">
      <c r="D732" s="4"/>
    </row>
    <row r="733" spans="4:4">
      <c r="D733" s="4"/>
    </row>
    <row r="734" spans="4:4">
      <c r="D734" s="4"/>
    </row>
    <row r="735" spans="4:4">
      <c r="D735" s="4"/>
    </row>
    <row r="736" spans="4:4">
      <c r="D736" s="4"/>
    </row>
    <row r="737" spans="4:4">
      <c r="D737" s="4"/>
    </row>
    <row r="738" spans="4:4">
      <c r="D738" s="4"/>
    </row>
    <row r="739" spans="4:4">
      <c r="D739" s="4"/>
    </row>
    <row r="740" spans="4:4">
      <c r="D740" s="4"/>
    </row>
    <row r="741" spans="4:4">
      <c r="D741" s="4"/>
    </row>
    <row r="742" spans="4:4">
      <c r="D742" s="4"/>
    </row>
    <row r="743" spans="4:4">
      <c r="D743" s="4"/>
    </row>
    <row r="744" spans="4:4">
      <c r="D744" s="4"/>
    </row>
    <row r="745" spans="4:4">
      <c r="D745" s="4"/>
    </row>
    <row r="746" spans="4:4">
      <c r="D746" s="4"/>
    </row>
    <row r="747" spans="4:4">
      <c r="D747" s="4"/>
    </row>
    <row r="748" spans="4:4">
      <c r="D748" s="4"/>
    </row>
    <row r="749" spans="4:4">
      <c r="D749" s="4"/>
    </row>
    <row r="750" spans="4:4">
      <c r="D750" s="4"/>
    </row>
    <row r="751" spans="4:4">
      <c r="D751" s="4"/>
    </row>
    <row r="752" spans="4:4">
      <c r="D752" s="4"/>
    </row>
    <row r="753" spans="4:4">
      <c r="D753" s="4"/>
    </row>
    <row r="754" spans="4:4">
      <c r="D754" s="4"/>
    </row>
    <row r="755" spans="4:4">
      <c r="D755" s="4"/>
    </row>
    <row r="756" spans="4:4">
      <c r="D756" s="4"/>
    </row>
    <row r="757" spans="4:4">
      <c r="D757" s="4"/>
    </row>
    <row r="758" spans="4:4">
      <c r="D758" s="4"/>
    </row>
    <row r="759" spans="4:4">
      <c r="D759" s="4"/>
    </row>
    <row r="760" spans="4:4">
      <c r="D760" s="4"/>
    </row>
    <row r="761" spans="4:4">
      <c r="D761" s="4"/>
    </row>
    <row r="762" spans="4:4">
      <c r="D762" s="4"/>
    </row>
    <row r="763" spans="4:4">
      <c r="D763" s="4"/>
    </row>
    <row r="764" spans="4:4">
      <c r="D764" s="4"/>
    </row>
    <row r="765" spans="4:4">
      <c r="D765" s="4"/>
    </row>
    <row r="766" spans="4:4">
      <c r="D766" s="4"/>
    </row>
    <row r="767" spans="4:4">
      <c r="D767" s="4"/>
    </row>
    <row r="768" spans="4:4">
      <c r="D768" s="4"/>
    </row>
    <row r="769" spans="4:4">
      <c r="D769" s="4"/>
    </row>
    <row r="770" spans="4:4">
      <c r="D770" s="4"/>
    </row>
    <row r="771" spans="4:4">
      <c r="D771" s="4"/>
    </row>
    <row r="772" spans="4:4">
      <c r="D772" s="4"/>
    </row>
    <row r="773" spans="4:4">
      <c r="D773" s="4"/>
    </row>
    <row r="774" spans="4:4">
      <c r="D774" s="4"/>
    </row>
    <row r="775" spans="4:4">
      <c r="D775" s="4"/>
    </row>
    <row r="776" spans="4:4">
      <c r="D776" s="4"/>
    </row>
    <row r="777" spans="4:4">
      <c r="D777" s="4"/>
    </row>
    <row r="778" spans="4:4">
      <c r="D778" s="4"/>
    </row>
    <row r="779" spans="4:4">
      <c r="D779" s="4"/>
    </row>
    <row r="780" spans="4:4">
      <c r="D780" s="4"/>
    </row>
    <row r="781" spans="4:4">
      <c r="D781" s="4"/>
    </row>
    <row r="782" spans="4:4">
      <c r="D782" s="4"/>
    </row>
    <row r="783" spans="4:4">
      <c r="D783" s="4"/>
    </row>
    <row r="784" spans="4:4">
      <c r="D784" s="4"/>
    </row>
    <row r="785" spans="4:4">
      <c r="D785" s="4"/>
    </row>
    <row r="786" spans="4:4">
      <c r="D786" s="4"/>
    </row>
    <row r="787" spans="4:4">
      <c r="D787" s="4"/>
    </row>
    <row r="788" spans="4:4">
      <c r="D788" s="4"/>
    </row>
    <row r="789" spans="4:4">
      <c r="D789" s="4"/>
    </row>
    <row r="790" spans="4:4">
      <c r="D790" s="4"/>
    </row>
    <row r="791" spans="4:4">
      <c r="D791" s="4"/>
    </row>
    <row r="792" spans="4:4">
      <c r="D792" s="4"/>
    </row>
    <row r="793" spans="4:4">
      <c r="D793" s="4"/>
    </row>
    <row r="794" spans="4:4">
      <c r="D794" s="4"/>
    </row>
    <row r="795" spans="4:4">
      <c r="D795" s="4"/>
    </row>
    <row r="796" spans="4:4">
      <c r="D796" s="4"/>
    </row>
    <row r="797" spans="4:4">
      <c r="D797" s="4"/>
    </row>
    <row r="798" spans="4:4">
      <c r="D798" s="4"/>
    </row>
    <row r="799" spans="4:4">
      <c r="D799" s="4"/>
    </row>
    <row r="800" spans="4:4">
      <c r="D800" s="4"/>
    </row>
    <row r="801" spans="4:4">
      <c r="D801" s="4"/>
    </row>
    <row r="802" spans="4:4">
      <c r="D802" s="4"/>
    </row>
    <row r="803" spans="4:4">
      <c r="D803" s="4"/>
    </row>
    <row r="804" spans="4:4">
      <c r="D804" s="4"/>
    </row>
    <row r="805" spans="4:4">
      <c r="D805" s="4"/>
    </row>
    <row r="806" spans="4:4">
      <c r="D806" s="4"/>
    </row>
    <row r="807" spans="4:4">
      <c r="D807" s="4"/>
    </row>
    <row r="808" spans="4:4">
      <c r="D808" s="4"/>
    </row>
    <row r="809" spans="4:4">
      <c r="D809" s="4"/>
    </row>
    <row r="810" spans="4:4">
      <c r="D810" s="4"/>
    </row>
    <row r="811" spans="4:4">
      <c r="D811" s="4"/>
    </row>
    <row r="812" spans="4:4">
      <c r="D812" s="4"/>
    </row>
    <row r="813" spans="4:4">
      <c r="D813" s="4"/>
    </row>
    <row r="814" spans="4:4">
      <c r="D814" s="4"/>
    </row>
    <row r="815" spans="4:4">
      <c r="D815" s="4"/>
    </row>
    <row r="816" spans="4:4">
      <c r="D816" s="4"/>
    </row>
    <row r="817" spans="4:4">
      <c r="D817" s="4"/>
    </row>
    <row r="818" spans="4:4">
      <c r="D818" s="4"/>
    </row>
    <row r="819" spans="4:4">
      <c r="D819" s="4"/>
    </row>
    <row r="820" spans="4:4">
      <c r="D820" s="4"/>
    </row>
    <row r="821" spans="4:4">
      <c r="D821" s="4"/>
    </row>
    <row r="822" spans="4:4">
      <c r="D822" s="4"/>
    </row>
    <row r="823" spans="4:4">
      <c r="D823" s="4"/>
    </row>
    <row r="824" spans="4:4">
      <c r="D824" s="4"/>
    </row>
    <row r="825" spans="4:4">
      <c r="D825" s="4"/>
    </row>
    <row r="826" spans="4:4">
      <c r="D826" s="4"/>
    </row>
    <row r="827" spans="4:4">
      <c r="D827" s="4"/>
    </row>
    <row r="828" spans="4:4">
      <c r="D828" s="4"/>
    </row>
    <row r="829" spans="4:4">
      <c r="D829" s="4"/>
    </row>
    <row r="830" spans="4:4">
      <c r="D830" s="4"/>
    </row>
    <row r="831" spans="4:4">
      <c r="D831" s="4"/>
    </row>
    <row r="832" spans="4:4">
      <c r="D832" s="4"/>
    </row>
    <row r="833" spans="4:4">
      <c r="D833" s="4"/>
    </row>
    <row r="834" spans="4:4">
      <c r="D834" s="4"/>
    </row>
    <row r="835" spans="4:4">
      <c r="D835" s="4"/>
    </row>
    <row r="836" spans="4:4">
      <c r="D836" s="4"/>
    </row>
    <row r="837" spans="4:4">
      <c r="D837" s="4"/>
    </row>
    <row r="838" spans="4:4">
      <c r="D838" s="4"/>
    </row>
    <row r="839" spans="4:4">
      <c r="D839" s="4"/>
    </row>
    <row r="840" spans="4:4">
      <c r="D840" s="4"/>
    </row>
    <row r="841" spans="4:4">
      <c r="D841" s="4"/>
    </row>
    <row r="842" spans="4:4">
      <c r="D842" s="4"/>
    </row>
    <row r="843" spans="4:4">
      <c r="D843" s="4"/>
    </row>
    <row r="844" spans="4:4">
      <c r="D844" s="4"/>
    </row>
    <row r="845" spans="4:4">
      <c r="D845" s="4"/>
    </row>
    <row r="846" spans="4:4">
      <c r="D846" s="4"/>
    </row>
    <row r="847" spans="4:4">
      <c r="D847" s="4"/>
    </row>
    <row r="848" spans="4:4">
      <c r="D848" s="4"/>
    </row>
    <row r="849" spans="4:4">
      <c r="D849" s="4"/>
    </row>
    <row r="850" spans="4:4">
      <c r="D850" s="4"/>
    </row>
    <row r="851" spans="4:4">
      <c r="D851" s="4"/>
    </row>
    <row r="852" spans="4:4">
      <c r="D852" s="4"/>
    </row>
    <row r="853" spans="4:4">
      <c r="D853" s="4"/>
    </row>
    <row r="854" spans="4:4">
      <c r="D854" s="4"/>
    </row>
    <row r="855" spans="4:4">
      <c r="D855" s="4"/>
    </row>
    <row r="856" spans="4:4">
      <c r="D856" s="4"/>
    </row>
    <row r="857" spans="4:4">
      <c r="D857" s="4"/>
    </row>
    <row r="858" spans="4:4">
      <c r="D858" s="4"/>
    </row>
    <row r="859" spans="4:4">
      <c r="D859" s="4"/>
    </row>
    <row r="860" spans="4:4">
      <c r="D860" s="4"/>
    </row>
    <row r="861" spans="4:4">
      <c r="D861" s="4"/>
    </row>
    <row r="862" spans="4:4">
      <c r="D862" s="4"/>
    </row>
    <row r="863" spans="4:4">
      <c r="D863" s="4"/>
    </row>
    <row r="864" spans="4:4">
      <c r="D864" s="4"/>
    </row>
    <row r="865" spans="4:4">
      <c r="D865" s="4"/>
    </row>
    <row r="866" spans="4:4">
      <c r="D866" s="4"/>
    </row>
    <row r="867" spans="4:4">
      <c r="D867" s="4"/>
    </row>
    <row r="868" spans="4:4">
      <c r="D868" s="4"/>
    </row>
    <row r="869" spans="4:4">
      <c r="D869" s="4"/>
    </row>
    <row r="870" spans="4:4">
      <c r="D870" s="4"/>
    </row>
    <row r="871" spans="4:4">
      <c r="D871" s="4"/>
    </row>
    <row r="872" spans="4:4">
      <c r="D872" s="4"/>
    </row>
    <row r="873" spans="4:4">
      <c r="D873" s="4"/>
    </row>
    <row r="874" spans="4:4">
      <c r="D874" s="4"/>
    </row>
    <row r="875" spans="4:4">
      <c r="D875" s="4"/>
    </row>
    <row r="876" spans="4:4">
      <c r="D876" s="4"/>
    </row>
    <row r="877" spans="4:4">
      <c r="D877" s="4"/>
    </row>
    <row r="878" spans="4:4">
      <c r="D878" s="4"/>
    </row>
    <row r="879" spans="4:4">
      <c r="D879" s="4"/>
    </row>
    <row r="880" spans="4:4">
      <c r="D880" s="4"/>
    </row>
    <row r="881" spans="4:4">
      <c r="D881" s="4"/>
    </row>
    <row r="882" spans="4:4">
      <c r="D882" s="4"/>
    </row>
    <row r="883" spans="4:4">
      <c r="D883" s="4"/>
    </row>
    <row r="884" spans="4:4">
      <c r="D884" s="4"/>
    </row>
    <row r="885" spans="4:4">
      <c r="D885" s="4"/>
    </row>
    <row r="886" spans="4:4">
      <c r="D886" s="4"/>
    </row>
    <row r="887" spans="4:4">
      <c r="D887" s="4"/>
    </row>
    <row r="888" spans="4:4">
      <c r="D888" s="4"/>
    </row>
    <row r="889" spans="4:4">
      <c r="D889" s="4"/>
    </row>
    <row r="890" spans="4:4">
      <c r="D890" s="4"/>
    </row>
    <row r="891" spans="4:4">
      <c r="D891" s="4"/>
    </row>
    <row r="892" spans="4:4">
      <c r="D892" s="4"/>
    </row>
    <row r="893" spans="4:4">
      <c r="D893" s="4"/>
    </row>
    <row r="894" spans="4:4">
      <c r="D894" s="4"/>
    </row>
    <row r="895" spans="4:4">
      <c r="D895" s="4"/>
    </row>
    <row r="896" spans="4:4">
      <c r="D896" s="4"/>
    </row>
    <row r="897" spans="4:4">
      <c r="D897" s="4"/>
    </row>
    <row r="898" spans="4:4">
      <c r="D898" s="4"/>
    </row>
    <row r="899" spans="4:4">
      <c r="D899" s="4"/>
    </row>
    <row r="900" spans="4:4">
      <c r="D900" s="4"/>
    </row>
    <row r="901" spans="4:4">
      <c r="D901" s="4"/>
    </row>
    <row r="902" spans="4:4">
      <c r="D902" s="4"/>
    </row>
    <row r="903" spans="4:4">
      <c r="D903" s="4"/>
    </row>
    <row r="904" spans="4:4">
      <c r="D904" s="4"/>
    </row>
    <row r="905" spans="4:4">
      <c r="D905" s="4"/>
    </row>
    <row r="906" spans="4:4">
      <c r="D906" s="4"/>
    </row>
    <row r="907" spans="4:4">
      <c r="D907" s="4"/>
    </row>
    <row r="908" spans="4:4">
      <c r="D908" s="4"/>
    </row>
    <row r="909" spans="4:4">
      <c r="D909" s="4"/>
    </row>
    <row r="910" spans="4:4">
      <c r="D910" s="4"/>
    </row>
    <row r="911" spans="4:4">
      <c r="D911" s="4"/>
    </row>
    <row r="912" spans="4:4">
      <c r="D912" s="4"/>
    </row>
    <row r="913" spans="4:4">
      <c r="D913" s="4"/>
    </row>
    <row r="914" spans="4:4">
      <c r="D914" s="4"/>
    </row>
    <row r="915" spans="4:4">
      <c r="D915" s="4"/>
    </row>
    <row r="916" spans="4:4">
      <c r="D916" s="4"/>
    </row>
    <row r="917" spans="4:4">
      <c r="D917" s="4"/>
    </row>
    <row r="918" spans="4:4">
      <c r="D918" s="4"/>
    </row>
    <row r="919" spans="4:4">
      <c r="D919" s="4"/>
    </row>
    <row r="920" spans="4:4">
      <c r="D920" s="4"/>
    </row>
    <row r="921" spans="4:4">
      <c r="D921" s="4"/>
    </row>
    <row r="922" spans="4:4">
      <c r="D922" s="4"/>
    </row>
    <row r="923" spans="4:4">
      <c r="D923" s="4"/>
    </row>
    <row r="924" spans="4:4">
      <c r="D924" s="4"/>
    </row>
    <row r="925" spans="4:4">
      <c r="D925" s="4"/>
    </row>
    <row r="926" spans="4:4">
      <c r="D926" s="4"/>
    </row>
    <row r="927" spans="4:4">
      <c r="D927" s="4"/>
    </row>
    <row r="928" spans="4:4">
      <c r="D928" s="4"/>
    </row>
    <row r="929" spans="4:4">
      <c r="D929" s="4"/>
    </row>
    <row r="930" spans="4:4">
      <c r="D930" s="4"/>
    </row>
    <row r="931" spans="4:4">
      <c r="D931" s="4"/>
    </row>
    <row r="932" spans="4:4">
      <c r="D932" s="4"/>
    </row>
    <row r="933" spans="4:4">
      <c r="D933" s="4"/>
    </row>
    <row r="934" spans="4:4">
      <c r="D934" s="4"/>
    </row>
    <row r="935" spans="4:4">
      <c r="D935" s="4"/>
    </row>
    <row r="936" spans="4:4">
      <c r="D936" s="4"/>
    </row>
    <row r="937" spans="4:4">
      <c r="D937" s="4"/>
    </row>
    <row r="938" spans="4:4">
      <c r="D938" s="4"/>
    </row>
    <row r="939" spans="4:4">
      <c r="D939" s="4"/>
    </row>
    <row r="940" spans="4:4">
      <c r="D940" s="4"/>
    </row>
    <row r="941" spans="4:4">
      <c r="D941" s="4"/>
    </row>
    <row r="942" spans="4:4">
      <c r="D942" s="4"/>
    </row>
    <row r="943" spans="4:4">
      <c r="D943" s="4"/>
    </row>
    <row r="944" spans="4:4">
      <c r="D944" s="4"/>
    </row>
    <row r="945" spans="4:4">
      <c r="D945" s="4"/>
    </row>
    <row r="946" spans="4:4">
      <c r="D946" s="4"/>
    </row>
    <row r="947" spans="4:4">
      <c r="D947" s="4"/>
    </row>
    <row r="948" spans="4:4">
      <c r="D948" s="4"/>
    </row>
    <row r="949" spans="4:4">
      <c r="D949" s="4"/>
    </row>
    <row r="950" spans="4:4">
      <c r="D950" s="4"/>
    </row>
    <row r="951" spans="4:4">
      <c r="D951" s="4"/>
    </row>
    <row r="952" spans="4:4">
      <c r="D952" s="4"/>
    </row>
    <row r="953" spans="4:4">
      <c r="D953" s="4"/>
    </row>
    <row r="954" spans="4:4">
      <c r="D954" s="4"/>
    </row>
    <row r="955" spans="4:4">
      <c r="D955" s="4"/>
    </row>
    <row r="956" spans="4:4">
      <c r="D956" s="4"/>
    </row>
    <row r="957" spans="4:4">
      <c r="D957" s="4"/>
    </row>
    <row r="958" spans="4:4">
      <c r="D958" s="4"/>
    </row>
    <row r="959" spans="4:4">
      <c r="D959" s="4"/>
    </row>
    <row r="960" spans="4:4">
      <c r="D960" s="4"/>
    </row>
    <row r="961" spans="4:4">
      <c r="D961" s="4"/>
    </row>
    <row r="962" spans="4:4">
      <c r="D962" s="4"/>
    </row>
    <row r="963" spans="4:4">
      <c r="D963" s="4"/>
    </row>
    <row r="964" spans="4:4">
      <c r="D964" s="4"/>
    </row>
    <row r="965" spans="4:4">
      <c r="D965" s="4"/>
    </row>
    <row r="966" spans="4:4">
      <c r="D966" s="4"/>
    </row>
    <row r="967" spans="4:4">
      <c r="D967" s="4"/>
    </row>
    <row r="968" spans="4:4">
      <c r="D968" s="4"/>
    </row>
    <row r="969" spans="4:4">
      <c r="D969" s="4"/>
    </row>
    <row r="970" spans="4:4">
      <c r="D970" s="4"/>
    </row>
    <row r="971" spans="4:4">
      <c r="D971" s="4"/>
    </row>
    <row r="972" spans="4:4">
      <c r="D972" s="4"/>
    </row>
    <row r="973" spans="4:4">
      <c r="D973" s="4"/>
    </row>
    <row r="974" spans="4:4">
      <c r="D974" s="4"/>
    </row>
    <row r="975" spans="4:4">
      <c r="D975" s="4"/>
    </row>
    <row r="976" spans="4:4">
      <c r="D976" s="4"/>
    </row>
    <row r="977" spans="4:4">
      <c r="D977" s="4"/>
    </row>
    <row r="978" spans="4:4">
      <c r="D978" s="4"/>
    </row>
    <row r="979" spans="4:4">
      <c r="D979" s="4"/>
    </row>
    <row r="980" spans="4:4">
      <c r="D980" s="4"/>
    </row>
    <row r="981" spans="4:4">
      <c r="D981" s="4"/>
    </row>
    <row r="982" spans="4:4">
      <c r="D982" s="4"/>
    </row>
    <row r="983" spans="4:4">
      <c r="D983" s="4"/>
    </row>
    <row r="984" spans="4:4">
      <c r="D984" s="4"/>
    </row>
    <row r="985" spans="4:4">
      <c r="D985" s="4"/>
    </row>
    <row r="986" spans="4:4">
      <c r="D986" s="4"/>
    </row>
    <row r="987" spans="4:4">
      <c r="D987" s="4"/>
    </row>
    <row r="988" spans="4:4">
      <c r="D988" s="4"/>
    </row>
    <row r="989" spans="4:4">
      <c r="D989" s="4"/>
    </row>
    <row r="990" spans="4:4">
      <c r="D990" s="4"/>
    </row>
    <row r="991" spans="4:4">
      <c r="D991" s="4"/>
    </row>
    <row r="992" spans="4:4">
      <c r="D992" s="4"/>
    </row>
    <row r="993" spans="4:4">
      <c r="D993" s="4"/>
    </row>
    <row r="994" spans="4:4">
      <c r="D994" s="4"/>
    </row>
    <row r="995" spans="4:4">
      <c r="D995" s="4"/>
    </row>
    <row r="996" spans="4:4">
      <c r="D996" s="4"/>
    </row>
    <row r="997" spans="4:4">
      <c r="D997" s="4"/>
    </row>
    <row r="998" spans="4:4">
      <c r="D998" s="4"/>
    </row>
    <row r="999" spans="4:4">
      <c r="D999" s="4"/>
    </row>
  </sheetData>
  <mergeCells count="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CASH FLOW</vt:lpstr>
      <vt:lpstr>Sheet1</vt:lpstr>
      <vt:lpstr>Form Air</vt:lpstr>
      <vt:lpstr>Form Tagihan</vt:lpstr>
      <vt:lpstr>Perhitungan</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ACERSN08624500@outlook.com</cp:lastModifiedBy>
  <dcterms:modified xsi:type="dcterms:W3CDTF">2025-02-19T00:56:38Z</dcterms:modified>
</cp:coreProperties>
</file>